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 localSheetId="0">'Saisie_LF'!$H$1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<sst xmlns="http://schemas.openxmlformats.org/spreadsheetml/2006/main" count="217" uniqueCount="120">
  <si>
    <t>Relevés floristiques aquatiques - IBMR</t>
  </si>
  <si>
    <t>Formulaire modèle GIS Macrophytes v_2.6 - février 2012</t>
  </si>
  <si>
    <t>SAGE</t>
  </si>
  <si>
    <t>Laurianne Isèbe  Laurent Bourgoin</t>
  </si>
  <si>
    <t>conforme AFNOR T90-395 oct. 2003</t>
  </si>
  <si>
    <t>Roubion</t>
  </si>
  <si>
    <t>Roubion à Pont de Barret</t>
  </si>
  <si>
    <t>06300046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</si>
  <si>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</si>
  <si>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</si>
  <si>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</si>
  <si>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</si>
  <si>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</si>
  <si>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</si>
  <si>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</si>
  <si>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</si>
  <si>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</si>
  <si>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rapide</t>
  </si>
  <si>
    <t>niv. trophique:</t>
  </si>
  <si>
    <t>moyen</t>
  </si>
  <si>
    <t>(fort)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</si>
  <si>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</si>
  <si>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</si>
  <si>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</si>
  <si>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</si>
  <si>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</si>
  <si>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</si>
  <si>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</si>
  <si>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</si>
  <si>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</si>
  <si>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</si>
  <si>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</si>
  <si>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</si>
  <si>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</si>
  <si>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</si>
  <si>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</si>
  <si>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</si>
  <si>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</si>
  <si>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</si>
  <si>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</si>
  <si>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</si>
  <si>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</si>
  <si>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</si>
  <si>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</si>
  <si>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</si>
  <si>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</si>
  <si>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</si>
  <si>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</si>
  <si>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</si>
  <si>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</si>
  <si>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</si>
  <si>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</si>
  <si>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</si>
  <si>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</si>
  <si>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</si>
  <si>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r>
      <t xml:space="preserve">LISTE     </t>
    </r>
    <r>
      <rPr>
        <i/>
        <sz val="10"/>
        <rFont val="Arial"/>
        <family val="2"/>
      </rPr>
      <t>rec / 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</si>
  <si>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</si>
  <si>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</si>
  <si>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</si>
  <si>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</si>
  <si>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</si>
  <si>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</si>
  <si>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</si>
  <si>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</si>
  <si>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</si>
  <si>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</si>
  <si>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</si>
  <si>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</si>
  <si>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</si>
  <si>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</si>
  <si>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</si>
  <si>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</si>
  <si>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</si>
  <si>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</si>
  <si>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</si>
  <si>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</si>
  <si>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</si>
  <si>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</si>
  <si>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CHAVUL</t>
  </si>
  <si>
    <t>CLASPX</t>
  </si>
  <si>
    <t>LYNSPX</t>
  </si>
  <si>
    <t>MICSPX</t>
  </si>
  <si>
    <t>NOSSPX</t>
  </si>
  <si>
    <t>OEDSPX</t>
  </si>
  <si>
    <t>SPISPX</t>
  </si>
  <si>
    <t>VAUSPX</t>
  </si>
  <si>
    <t>PELSPX</t>
  </si>
  <si>
    <t>AMBRIP</t>
  </si>
  <si>
    <t>BRYPAL</t>
  </si>
  <si>
    <t>BRYSPX</t>
  </si>
  <si>
    <t>CRAFIL</t>
  </si>
  <si>
    <t>newcod</t>
  </si>
  <si>
    <t>Cf.</t>
  </si>
  <si>
    <t>Bryum argenteum</t>
  </si>
  <si>
    <t>FISCRA</t>
  </si>
  <si>
    <t>GRODEN</t>
  </si>
  <si>
    <t>GLYFLU</t>
  </si>
  <si>
    <t>JUNSPX</t>
  </si>
  <si>
    <t>MENLON</t>
  </si>
  <si>
    <t>RORAMP</t>
  </si>
  <si>
    <t>TYPLAT</t>
  </si>
  <si>
    <t>ALIPLA</t>
  </si>
  <si>
    <t>BARINT</t>
  </si>
  <si>
    <t>EQUARV</t>
  </si>
  <si>
    <t>PHRAUS</t>
  </si>
  <si>
    <t>Salix elaeagnos</t>
  </si>
  <si>
    <t>Populus nigra</t>
  </si>
  <si>
    <t>Salix purpurea</t>
  </si>
  <si>
    <t>Salix sp.</t>
  </si>
  <si>
    <t>SPAEML</t>
  </si>
  <si>
    <t>Barbula vinealis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</si>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</sst>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0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1" fillId="39" borderId="31" xfId="0" applyFont="1" applyFill="1" applyBorder="1" applyAlignment="1" applyProtection="1">
      <alignment horizontal="center"/>
      <protection hidden="1"/>
    </xf>
    <xf numFmtId="2" fontId="12" fillId="41" borderId="32" xfId="0" applyNumberFormat="1" applyFont="1" applyFill="1" applyBorder="1" applyAlignment="1" applyProtection="1">
      <alignment horizontal="right" vertical="top"/>
      <protection hidden="1"/>
    </xf>
    <xf numFmtId="2" fontId="12" fillId="41" borderId="33" xfId="0" applyNumberFormat="1" applyFont="1" applyFill="1" applyBorder="1" applyAlignment="1" applyProtection="1">
      <alignment horizontal="left" vertical="top"/>
      <protection hidden="1"/>
    </xf>
    <xf numFmtId="2" fontId="13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13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4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5" fillId="35" borderId="26" xfId="0" applyFont="1" applyFill="1" applyBorder="1" applyAlignment="1" applyProtection="1">
      <alignment horizontal="center" vertical="top"/>
      <protection hidden="1"/>
    </xf>
    <xf numFmtId="0" fontId="16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7" fillId="39" borderId="0" xfId="0" applyFont="1" applyFill="1" applyBorder="1" applyAlignment="1" applyProtection="1">
      <alignment horizontal="center" textRotation="90"/>
      <protection hidden="1"/>
    </xf>
    <xf numFmtId="0" fontId="13" fillId="39" borderId="0" xfId="0" applyFont="1" applyFill="1" applyBorder="1" applyAlignment="1" applyProtection="1">
      <alignment horizontal="right"/>
      <protection hidden="1"/>
    </xf>
    <xf numFmtId="0" fontId="18" fillId="39" borderId="39" xfId="0" applyFont="1" applyFill="1" applyBorder="1" applyAlignment="1" applyProtection="1">
      <alignment horizontal="left" vertical="top"/>
      <protection hidden="1"/>
    </xf>
    <xf numFmtId="0" fontId="19" fillId="39" borderId="22" xfId="0" applyFont="1" applyFill="1" applyBorder="1" applyAlignment="1" applyProtection="1">
      <alignment horizontal="left" vertical="top"/>
      <protection hidden="1"/>
    </xf>
    <xf numFmtId="0" fontId="19" fillId="35" borderId="26" xfId="0" applyFont="1" applyFill="1" applyBorder="1" applyAlignment="1" applyProtection="1">
      <alignment horizontal="left" vertical="top"/>
      <protection hidden="1"/>
    </xf>
    <xf numFmtId="0" fontId="13" fillId="38" borderId="0" xfId="0" applyFont="1" applyFill="1" applyAlignment="1" applyProtection="1">
      <alignment horizontal="left"/>
      <protection hidden="1"/>
    </xf>
    <xf numFmtId="0" fontId="13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0" fillId="39" borderId="40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left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1" fillId="38" borderId="11" xfId="0" applyNumberFormat="1" applyFont="1" applyFill="1" applyBorder="1" applyAlignment="1" applyProtection="1">
      <alignment horizontal="right"/>
      <protection hidden="1"/>
    </xf>
    <xf numFmtId="165" fontId="21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1" xfId="0" applyNumberFormat="1" applyFont="1" applyFill="1" applyBorder="1" applyAlignment="1" applyProtection="1">
      <alignment horizontal="left"/>
      <protection hidden="1"/>
    </xf>
    <xf numFmtId="0" fontId="0" fillId="36" borderId="42" xfId="0" applyFill="1" applyBorder="1" applyAlignment="1" applyProtection="1">
      <alignment/>
      <protection hidden="1"/>
    </xf>
    <xf numFmtId="0" fontId="0" fillId="36" borderId="43" xfId="0" applyFill="1" applyBorder="1" applyAlignment="1" applyProtection="1">
      <alignment/>
      <protection hidden="1"/>
    </xf>
    <xf numFmtId="0" fontId="22" fillId="40" borderId="27" xfId="0" applyFont="1" applyFill="1" applyBorder="1" applyAlignment="1" applyProtection="1">
      <alignment/>
      <protection hidden="1"/>
    </xf>
    <xf numFmtId="2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4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0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13" fillId="40" borderId="45" xfId="0" applyFont="1" applyFill="1" applyBorder="1" applyAlignment="1" applyProtection="1">
      <alignment/>
      <protection hidden="1"/>
    </xf>
    <xf numFmtId="2" fontId="0" fillId="42" borderId="46" xfId="0" applyNumberFormat="1" applyFont="1" applyFill="1" applyBorder="1" applyAlignment="1" applyProtection="1">
      <alignment horizontal="center"/>
      <protection locked="0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3" fillId="38" borderId="0" xfId="0" applyNumberFormat="1" applyFont="1" applyFill="1" applyAlignment="1" applyProtection="1">
      <alignment/>
      <protection hidden="1"/>
    </xf>
    <xf numFmtId="165" fontId="23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8" xfId="0" applyNumberFormat="1" applyFont="1" applyFill="1" applyBorder="1" applyAlignment="1" applyProtection="1">
      <alignment horizontal="left"/>
      <protection hidden="1"/>
    </xf>
    <xf numFmtId="0" fontId="13" fillId="40" borderId="49" xfId="0" applyFont="1" applyFill="1" applyBorder="1" applyAlignment="1" applyProtection="1">
      <alignment/>
      <protection hidden="1"/>
    </xf>
    <xf numFmtId="2" fontId="0" fillId="42" borderId="50" xfId="0" applyNumberFormat="1" applyFont="1" applyFill="1" applyBorder="1" applyAlignment="1" applyProtection="1">
      <alignment horizontal="center"/>
      <protection locked="0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165" fontId="23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8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19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3" fillId="39" borderId="52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3" fillId="39" borderId="53" xfId="0" applyFont="1" applyFill="1" applyBorder="1" applyAlignment="1" applyProtection="1">
      <alignment horizontal="right" vertical="top"/>
      <protection hidden="1"/>
    </xf>
    <xf numFmtId="166" fontId="0" fillId="39" borderId="54" xfId="0" applyNumberFormat="1" applyFont="1" applyFill="1" applyBorder="1" applyAlignment="1" applyProtection="1">
      <alignment horizontal="right" vertical="top"/>
      <protection hidden="1"/>
    </xf>
    <xf numFmtId="0" fontId="0" fillId="39" borderId="54" xfId="0" applyFont="1" applyFill="1" applyBorder="1" applyAlignment="1" applyProtection="1">
      <alignment horizontal="left" vertical="top"/>
      <protection hidden="1"/>
    </xf>
    <xf numFmtId="0" fontId="13" fillId="40" borderId="55" xfId="0" applyFont="1" applyFill="1" applyBorder="1" applyAlignment="1" applyProtection="1">
      <alignment/>
      <protection hidden="1"/>
    </xf>
    <xf numFmtId="2" fontId="0" fillId="42" borderId="56" xfId="0" applyNumberFormat="1" applyFont="1" applyFill="1" applyBorder="1" applyAlignment="1" applyProtection="1">
      <alignment horizontal="center"/>
      <protection locked="0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0" fontId="13" fillId="39" borderId="58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3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40" borderId="59" xfId="0" applyFont="1" applyFill="1" applyBorder="1" applyAlignment="1" applyProtection="1">
      <alignment/>
      <protection hidden="1"/>
    </xf>
    <xf numFmtId="2" fontId="0" fillId="42" borderId="60" xfId="0" applyNumberFormat="1" applyFont="1" applyFill="1" applyBorder="1" applyAlignment="1" applyProtection="1">
      <alignment horizontal="center"/>
      <protection locked="0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3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1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3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2" xfId="0" applyNumberFormat="1" applyFont="1" applyFill="1" applyBorder="1" applyAlignment="1" applyProtection="1">
      <alignment horizontal="left"/>
      <protection hidden="1"/>
    </xf>
    <xf numFmtId="0" fontId="0" fillId="39" borderId="63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4" xfId="0" applyFont="1" applyFill="1" applyBorder="1" applyAlignment="1" applyProtection="1">
      <alignment horizontal="center"/>
      <protection hidden="1"/>
    </xf>
    <xf numFmtId="0" fontId="10" fillId="34" borderId="64" xfId="0" applyFont="1" applyFill="1" applyBorder="1" applyAlignment="1" applyProtection="1">
      <alignment horizontal="center"/>
      <protection hidden="1"/>
    </xf>
    <xf numFmtId="2" fontId="23" fillId="40" borderId="0" xfId="0" applyNumberFormat="1" applyFont="1" applyFill="1" applyAlignment="1" applyProtection="1">
      <alignment/>
      <protection hidden="1"/>
    </xf>
    <xf numFmtId="1" fontId="6" fillId="40" borderId="64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3" fillId="40" borderId="0" xfId="0" applyFont="1" applyFill="1" applyBorder="1" applyAlignment="1" applyProtection="1">
      <alignment horizontal="left"/>
      <protection hidden="1"/>
    </xf>
    <xf numFmtId="0" fontId="13" fillId="40" borderId="25" xfId="0" applyFont="1" applyFill="1" applyBorder="1" applyAlignment="1" applyProtection="1">
      <alignment horizontal="left"/>
      <protection hidden="1"/>
    </xf>
    <xf numFmtId="0" fontId="13" fillId="35" borderId="40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3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1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6" fillId="40" borderId="0" xfId="0" applyFont="1" applyFill="1" applyBorder="1" applyAlignment="1" applyProtection="1">
      <alignment/>
      <protection hidden="1"/>
    </xf>
    <xf numFmtId="0" fontId="26" fillId="40" borderId="22" xfId="0" applyFont="1" applyFill="1" applyBorder="1" applyAlignment="1" applyProtection="1">
      <alignment/>
      <protection hidden="1"/>
    </xf>
    <xf numFmtId="0" fontId="26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6" fillId="40" borderId="27" xfId="0" applyFont="1" applyFill="1" applyBorder="1" applyAlignment="1" applyProtection="1">
      <alignment horizontal="center"/>
      <protection hidden="1"/>
    </xf>
    <xf numFmtId="165" fontId="16" fillId="40" borderId="65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4" xfId="0" applyNumberFormat="1" applyFont="1" applyFill="1" applyBorder="1" applyAlignment="1" applyProtection="1">
      <alignment horizontal="center"/>
      <protection hidden="1"/>
    </xf>
    <xf numFmtId="165" fontId="18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4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7" xfId="0" applyNumberFormat="1" applyFont="1" applyFill="1" applyBorder="1" applyAlignment="1" applyProtection="1">
      <alignment/>
      <protection locked="0"/>
    </xf>
    <xf numFmtId="2" fontId="0" fillId="37" borderId="65" xfId="0" applyNumberFormat="1" applyFont="1" applyFill="1" applyBorder="1" applyAlignment="1" applyProtection="1">
      <alignment/>
      <protection locked="0"/>
    </xf>
    <xf numFmtId="2" fontId="0" fillId="37" borderId="47" xfId="0" applyNumberFormat="1" applyFont="1" applyFill="1" applyBorder="1" applyAlignment="1" applyProtection="1">
      <alignment/>
      <protection locked="0"/>
    </xf>
    <xf numFmtId="0" fontId="0" fillId="34" borderId="47" xfId="0" applyNumberFormat="1" applyFont="1" applyFill="1" applyBorder="1" applyAlignment="1" applyProtection="1">
      <alignment/>
      <protection hidden="1"/>
    </xf>
    <xf numFmtId="0" fontId="0" fillId="40" borderId="68" xfId="0" applyNumberFormat="1" applyFont="1" applyFill="1" applyBorder="1" applyAlignment="1" applyProtection="1">
      <alignment/>
      <protection hidden="1"/>
    </xf>
    <xf numFmtId="0" fontId="23" fillId="38" borderId="68" xfId="0" applyNumberFormat="1" applyFont="1" applyFill="1" applyBorder="1" applyAlignment="1" applyProtection="1">
      <alignment/>
      <protection hidden="1"/>
    </xf>
    <xf numFmtId="1" fontId="27" fillId="34" borderId="69" xfId="0" applyNumberFormat="1" applyFont="1" applyFill="1" applyBorder="1" applyAlignment="1" applyProtection="1">
      <alignment horizontal="center"/>
      <protection hidden="1"/>
    </xf>
    <xf numFmtId="1" fontId="8" fillId="40" borderId="69" xfId="0" applyNumberFormat="1" applyFont="1" applyFill="1" applyBorder="1" applyAlignment="1" applyProtection="1">
      <alignment horizontal="center"/>
      <protection hidden="1"/>
    </xf>
    <xf numFmtId="1" fontId="8" fillId="40" borderId="70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>
      <alignment/>
    </xf>
    <xf numFmtId="0" fontId="0" fillId="38" borderId="69" xfId="0" applyFont="1" applyFill="1" applyBorder="1" applyAlignment="1" applyProtection="1">
      <alignment horizontal="left"/>
      <protection hidden="1"/>
    </xf>
    <xf numFmtId="0" fontId="16" fillId="38" borderId="72" xfId="0" applyFont="1" applyFill="1" applyBorder="1" applyAlignment="1" applyProtection="1">
      <alignment horizontal="right"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6" fillId="34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3" fillId="37" borderId="21" xfId="0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1" xfId="0" applyNumberFormat="1" applyFont="1" applyFill="1" applyBorder="1" applyAlignment="1" applyProtection="1">
      <alignment/>
      <protection locked="0"/>
    </xf>
    <xf numFmtId="0" fontId="0" fillId="34" borderId="51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3" fillId="38" borderId="74" xfId="0" applyNumberFormat="1" applyFont="1" applyFill="1" applyBorder="1" applyAlignment="1" applyProtection="1">
      <alignment/>
      <protection hidden="1"/>
    </xf>
    <xf numFmtId="1" fontId="8" fillId="40" borderId="71" xfId="0" applyNumberFormat="1" applyFont="1" applyFill="1" applyBorder="1" applyAlignment="1" applyProtection="1">
      <alignment horizontal="center"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1" xfId="0" applyFill="1" applyBorder="1" applyAlignment="1" applyProtection="1">
      <alignment/>
      <protection hidden="1"/>
    </xf>
    <xf numFmtId="1" fontId="26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38" borderId="72" xfId="0" applyFon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0" fontId="0" fillId="37" borderId="59" xfId="0" applyNumberFormat="1" applyFont="1" applyFill="1" applyBorder="1" applyAlignment="1" applyProtection="1">
      <alignment/>
      <protection locked="0"/>
    </xf>
    <xf numFmtId="2" fontId="0" fillId="37" borderId="75" xfId="0" applyNumberFormat="1" applyFont="1" applyFill="1" applyBorder="1" applyAlignment="1" applyProtection="1">
      <alignment/>
      <protection locked="0"/>
    </xf>
    <xf numFmtId="2" fontId="0" fillId="37" borderId="61" xfId="0" applyNumberFormat="1" applyFont="1" applyFill="1" applyBorder="1" applyAlignment="1" applyProtection="1">
      <alignment/>
      <protection locked="0"/>
    </xf>
    <xf numFmtId="0" fontId="0" fillId="34" borderId="61" xfId="0" applyNumberFormat="1" applyFont="1" applyFill="1" applyBorder="1" applyAlignment="1" applyProtection="1">
      <alignment/>
      <protection hidden="1"/>
    </xf>
    <xf numFmtId="0" fontId="0" fillId="40" borderId="76" xfId="0" applyNumberFormat="1" applyFont="1" applyFill="1" applyBorder="1" applyAlignment="1" applyProtection="1">
      <alignment/>
      <protection hidden="1"/>
    </xf>
    <xf numFmtId="0" fontId="23" fillId="38" borderId="76" xfId="0" applyNumberFormat="1" applyFont="1" applyFill="1" applyBorder="1" applyAlignment="1" applyProtection="1">
      <alignment/>
      <protection hidden="1"/>
    </xf>
    <xf numFmtId="1" fontId="8" fillId="40" borderId="77" xfId="0" applyNumberFormat="1" applyFont="1" applyFill="1" applyBorder="1" applyAlignment="1" applyProtection="1">
      <alignment horizontal="center"/>
      <protection hidden="1"/>
    </xf>
    <xf numFmtId="0" fontId="0" fillId="38" borderId="77" xfId="0" applyFill="1" applyBorder="1" applyAlignment="1">
      <alignment/>
    </xf>
    <xf numFmtId="0" fontId="16" fillId="38" borderId="75" xfId="0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8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15" fillId="36" borderId="79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10"/>
      </font>
      <fill>
        <patternFill>
          <bgColor indexed="55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1647825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743825" y="1076325"/>
          <a:ext cx="163830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0</xdr:row>
      <xdr:rowOff>9525</xdr:rowOff>
    </xdr:from>
    <xdr:to>
      <xdr:col>22</xdr:col>
      <xdr:colOff>1657350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5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57150</xdr:rowOff>
    </xdr:from>
    <xdr:to>
      <xdr:col>22</xdr:col>
      <xdr:colOff>1657350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2571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24</xdr:col>
      <xdr:colOff>0</xdr:colOff>
      <xdr:row>2</xdr:row>
      <xdr:rowOff>114300</xdr:rowOff>
    </xdr:to>
    <xdr:grpSp>
      <xdr:nvGrpSpPr>
        <xdr:cNvPr id="6" name="Group 32"/>
        <xdr:cNvGrpSpPr>
          <a:grpSpLocks/>
        </xdr:cNvGrpSpPr>
      </xdr:nvGrpSpPr>
      <xdr:grpSpPr>
        <a:xfrm>
          <a:off x="9505950" y="38100"/>
          <a:ext cx="1666875" cy="438150"/>
          <a:chOff x="788" y="1"/>
          <a:chExt cx="94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24</xdr:col>
      <xdr:colOff>0</xdr:colOff>
      <xdr:row>8</xdr:row>
      <xdr:rowOff>76200</xdr:rowOff>
    </xdr:to>
    <xdr:grpSp>
      <xdr:nvGrpSpPr>
        <xdr:cNvPr id="9" name="Group 38"/>
        <xdr:cNvGrpSpPr>
          <a:grpSpLocks/>
        </xdr:cNvGrpSpPr>
      </xdr:nvGrpSpPr>
      <xdr:grpSpPr>
        <a:xfrm>
          <a:off x="9505950" y="533400"/>
          <a:ext cx="16668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933450</xdr:colOff>
      <xdr:row>61</xdr:row>
      <xdr:rowOff>66675</xdr:rowOff>
    </xdr:from>
    <xdr:to>
      <xdr:col>23</xdr:col>
      <xdr:colOff>819150</xdr:colOff>
      <xdr:row>62</xdr:row>
      <xdr:rowOff>152400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0" y="10058400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933450</xdr:colOff>
      <xdr:row>63</xdr:row>
      <xdr:rowOff>0</xdr:rowOff>
    </xdr:from>
    <xdr:to>
      <xdr:col>23</xdr:col>
      <xdr:colOff>819150</xdr:colOff>
      <xdr:row>63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0" y="103155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2</xdr:row>
      <xdr:rowOff>123825</xdr:rowOff>
    </xdr:from>
    <xdr:to>
      <xdr:col>22</xdr:col>
      <xdr:colOff>1657350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43825" y="485775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4</xdr:row>
      <xdr:rowOff>19050</xdr:rowOff>
    </xdr:from>
    <xdr:to>
      <xdr:col>22</xdr:col>
      <xdr:colOff>1657350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43825" y="723900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Outlook\X1CU6OS8\12001_ROUPO_28-05-12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  <sheetName val="Feuil1"/>
    </sheetNames>
    <sheetDataSet>
      <sheetData sheetId="1">
        <row r="1">
          <cell r="A1" t="str">
            <v>LISTE DES TAXA AQUATIQUES POTENTIELLEMENT RENCONTRES EN FRANCE</v>
          </cell>
          <cell r="E1" t="str">
            <v>nom / code recherché ?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2.6 - février 212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MONO/DICOT</v>
          </cell>
          <cell r="S5" t="str">
            <v>cd_sandre</v>
          </cell>
        </row>
        <row r="6">
          <cell r="A6" t="str">
            <v>ACHPTA</v>
          </cell>
          <cell r="B6" t="str">
            <v>Achillea ptarmica</v>
          </cell>
          <cell r="C6" t="str">
            <v/>
          </cell>
          <cell r="D6" t="str">
            <v/>
          </cell>
          <cell r="E6" t="str">
            <v>      </v>
          </cell>
          <cell r="M6" t="str">
            <v>PHg</v>
          </cell>
          <cell r="N6">
            <v>9</v>
          </cell>
          <cell r="O6" t="str">
            <v>HYG</v>
          </cell>
          <cell r="P6" t="str">
            <v/>
          </cell>
          <cell r="Q6" t="str">
            <v>DICOT</v>
          </cell>
          <cell r="S6">
            <v>1723</v>
          </cell>
        </row>
        <row r="7">
          <cell r="A7" t="str">
            <v>ACOCAL</v>
          </cell>
          <cell r="B7" t="str">
            <v>Acorus calamus</v>
          </cell>
          <cell r="C7">
            <v>7</v>
          </cell>
          <cell r="D7">
            <v>3</v>
          </cell>
          <cell r="E7" t="str">
            <v>L.      </v>
          </cell>
          <cell r="F7" t="str">
            <v>Acorus vulgaris Simonk.</v>
          </cell>
          <cell r="M7" t="str">
            <v>PHe</v>
          </cell>
          <cell r="N7">
            <v>8</v>
          </cell>
          <cell r="O7" t="str">
            <v>HEL</v>
          </cell>
          <cell r="P7" t="str">
            <v>IBMR</v>
          </cell>
          <cell r="Q7" t="str">
            <v>MONOCOT</v>
          </cell>
          <cell r="S7">
            <v>1459</v>
          </cell>
        </row>
        <row r="8">
          <cell r="A8" t="str">
            <v>ACOGRA</v>
          </cell>
          <cell r="B8" t="str">
            <v>Acorus gramineus</v>
          </cell>
          <cell r="C8" t="str">
            <v/>
          </cell>
          <cell r="D8" t="str">
            <v/>
          </cell>
          <cell r="E8" t="str">
            <v>      </v>
          </cell>
          <cell r="M8" t="str">
            <v>PHe</v>
          </cell>
          <cell r="N8">
            <v>8</v>
          </cell>
          <cell r="O8" t="str">
            <v>HEL</v>
          </cell>
          <cell r="P8" t="str">
            <v/>
          </cell>
          <cell r="Q8" t="str">
            <v>MONOCOT</v>
          </cell>
          <cell r="S8">
            <v>19748</v>
          </cell>
        </row>
        <row r="9">
          <cell r="A9" t="str">
            <v>ACOSPX</v>
          </cell>
          <cell r="B9" t="str">
            <v>Acorus sp.</v>
          </cell>
          <cell r="C9" t="str">
            <v/>
          </cell>
          <cell r="D9" t="str">
            <v/>
          </cell>
          <cell r="M9" t="str">
            <v>PHe</v>
          </cell>
          <cell r="N9">
            <v>8</v>
          </cell>
          <cell r="O9" t="str">
            <v>HEL</v>
          </cell>
          <cell r="S9">
            <v>1458</v>
          </cell>
        </row>
        <row r="10">
          <cell r="A10" t="str">
            <v>ADICAP</v>
          </cell>
          <cell r="B10" t="str">
            <v>Adianthum capillus-veneris</v>
          </cell>
          <cell r="C10" t="str">
            <v/>
          </cell>
          <cell r="D10" t="str">
            <v/>
          </cell>
          <cell r="E10" t="str">
            <v>veneris L.     </v>
          </cell>
          <cell r="M10" t="str">
            <v>PTE</v>
          </cell>
          <cell r="N10">
            <v>6</v>
          </cell>
          <cell r="P10" t="str">
            <v/>
          </cell>
          <cell r="S10">
            <v>146</v>
          </cell>
        </row>
        <row r="11">
          <cell r="A11" t="str">
            <v>AGPREP</v>
          </cell>
          <cell r="B11" t="str">
            <v>Agropyrum repens</v>
          </cell>
          <cell r="C11" t="str">
            <v/>
          </cell>
          <cell r="D11" t="str">
            <v/>
          </cell>
          <cell r="E11" t="str">
            <v>(L.) Beauv.     </v>
          </cell>
          <cell r="M11" t="str">
            <v>PHg</v>
          </cell>
          <cell r="N11">
            <v>9</v>
          </cell>
          <cell r="O11" t="str">
            <v>HYG</v>
          </cell>
          <cell r="P11" t="str">
            <v/>
          </cell>
          <cell r="Q11" t="str">
            <v>MONOCOT</v>
          </cell>
          <cell r="S11">
            <v>1541</v>
          </cell>
        </row>
        <row r="12">
          <cell r="A12" t="str">
            <v>AGRCAN</v>
          </cell>
          <cell r="B12" t="str">
            <v>Agrostis canina</v>
          </cell>
          <cell r="C12" t="str">
            <v/>
          </cell>
          <cell r="D12" t="str">
            <v/>
          </cell>
          <cell r="E12" t="str">
            <v>L.      </v>
          </cell>
          <cell r="M12" t="str">
            <v>PHg</v>
          </cell>
          <cell r="N12">
            <v>9</v>
          </cell>
          <cell r="O12" t="str">
            <v>HYG</v>
          </cell>
          <cell r="P12" t="str">
            <v/>
          </cell>
          <cell r="Q12" t="str">
            <v>MONOCOT</v>
          </cell>
          <cell r="S12">
            <v>19749</v>
          </cell>
        </row>
        <row r="13">
          <cell r="A13" t="str">
            <v>AGRSPX</v>
          </cell>
          <cell r="B13" t="str">
            <v>Agrostis sp.</v>
          </cell>
          <cell r="C13" t="str">
            <v/>
          </cell>
          <cell r="D13" t="str">
            <v/>
          </cell>
          <cell r="E13" t="str">
            <v>      </v>
          </cell>
          <cell r="M13" t="str">
            <v>PHg</v>
          </cell>
          <cell r="N13">
            <v>9</v>
          </cell>
          <cell r="O13" t="str">
            <v>HYG/HEL</v>
          </cell>
          <cell r="P13" t="str">
            <v/>
          </cell>
          <cell r="Q13" t="str">
            <v>MONOCOT</v>
          </cell>
          <cell r="S13">
            <v>1542</v>
          </cell>
        </row>
        <row r="14">
          <cell r="A14" t="str">
            <v>AGRSTO</v>
          </cell>
          <cell r="B14" t="str">
            <v>Agrostis stolonifera</v>
          </cell>
          <cell r="C14">
            <v>10</v>
          </cell>
          <cell r="D14">
            <v>1</v>
          </cell>
          <cell r="E14" t="str">
            <v>L. fo. Aq.    </v>
          </cell>
          <cell r="M14" t="str">
            <v>PHe</v>
          </cell>
          <cell r="N14">
            <v>8</v>
          </cell>
          <cell r="O14" t="str">
            <v>HEL</v>
          </cell>
          <cell r="P14" t="str">
            <v>IBMR</v>
          </cell>
          <cell r="Q14" t="str">
            <v>MONOCOT</v>
          </cell>
          <cell r="S14">
            <v>1543</v>
          </cell>
        </row>
        <row r="15">
          <cell r="A15" t="str">
            <v>AGRVUL</v>
          </cell>
          <cell r="B15" t="str">
            <v>Agrostis vulgaris</v>
          </cell>
          <cell r="C15" t="str">
            <v/>
          </cell>
          <cell r="D15" t="str">
            <v/>
          </cell>
          <cell r="E15" t="str">
            <v>With.      </v>
          </cell>
          <cell r="M15" t="str">
            <v>PHg</v>
          </cell>
          <cell r="N15">
            <v>9</v>
          </cell>
          <cell r="O15" t="str">
            <v>HYG</v>
          </cell>
          <cell r="P15" t="str">
            <v/>
          </cell>
          <cell r="Q15" t="str">
            <v>MONOCOT</v>
          </cell>
          <cell r="S15">
            <v>19751</v>
          </cell>
        </row>
        <row r="16">
          <cell r="A16" t="str">
            <v>ALDVES</v>
          </cell>
          <cell r="B16" t="str">
            <v>Aldrovanda vesiculosa</v>
          </cell>
          <cell r="C16" t="str">
            <v/>
          </cell>
          <cell r="D16" t="str">
            <v/>
          </cell>
          <cell r="E16" t="str">
            <v>      </v>
          </cell>
          <cell r="M16" t="str">
            <v>PHy</v>
          </cell>
          <cell r="N16">
            <v>7</v>
          </cell>
          <cell r="O16" t="str">
            <v>HYD</v>
          </cell>
          <cell r="P16" t="str">
            <v/>
          </cell>
          <cell r="Q16" t="str">
            <v>DICOT</v>
          </cell>
          <cell r="S16">
            <v>19752</v>
          </cell>
        </row>
        <row r="17">
          <cell r="A17" t="str">
            <v>ALIGRA</v>
          </cell>
          <cell r="B17" t="str">
            <v>Alisma gramineum</v>
          </cell>
          <cell r="C17" t="str">
            <v/>
          </cell>
          <cell r="D17" t="str">
            <v/>
          </cell>
          <cell r="E17" t="str">
            <v>Lej      </v>
          </cell>
          <cell r="M17" t="str">
            <v>PHe</v>
          </cell>
          <cell r="N17">
            <v>8</v>
          </cell>
          <cell r="O17" t="str">
            <v>HEL</v>
          </cell>
          <cell r="P17" t="str">
            <v/>
          </cell>
          <cell r="Q17" t="str">
            <v>MONOCOT</v>
          </cell>
          <cell r="S17">
            <v>1445</v>
          </cell>
        </row>
        <row r="18">
          <cell r="A18" t="str">
            <v>ALILAN</v>
          </cell>
          <cell r="B18" t="str">
            <v>Alisma lanceolatum</v>
          </cell>
          <cell r="C18">
            <v>9</v>
          </cell>
          <cell r="D18">
            <v>2</v>
          </cell>
          <cell r="E18" t="str">
            <v>With      </v>
          </cell>
          <cell r="F18" t="str">
            <v>Alisma plantago-aquatica L. subsp. Lanceolatum (With.)</v>
          </cell>
          <cell r="G18" t="str">
            <v>Alisma stenophyllum (Ascherson &amp; Graebner) Samuelsson</v>
          </cell>
          <cell r="M18" t="str">
            <v>PHe</v>
          </cell>
          <cell r="N18">
            <v>8</v>
          </cell>
          <cell r="O18" t="str">
            <v>HYD/HEL</v>
          </cell>
          <cell r="P18" t="str">
            <v>IBMR</v>
          </cell>
          <cell r="Q18" t="str">
            <v>MONOCOT</v>
          </cell>
          <cell r="S18">
            <v>1446</v>
          </cell>
        </row>
        <row r="19">
          <cell r="A19" t="str">
            <v>ALIPLA</v>
          </cell>
          <cell r="B19" t="str">
            <v>Alisma plantago-aquatica</v>
          </cell>
          <cell r="C19">
            <v>8</v>
          </cell>
          <cell r="D19">
            <v>2</v>
          </cell>
          <cell r="E19" t="str">
            <v>L.      </v>
          </cell>
          <cell r="F19" t="str">
            <v>Alisma subcordatum Rafin.</v>
          </cell>
          <cell r="G19" t="str">
            <v>Alisma brevipes E.L.Greene</v>
          </cell>
          <cell r="H19" t="str">
            <v>Alisma cordifolium Murray</v>
          </cell>
          <cell r="I19" t="str">
            <v>Alisma plantago-aquatica subsp. michaletii Ascherson &amp; Graebner</v>
          </cell>
          <cell r="M19" t="str">
            <v>PHe</v>
          </cell>
          <cell r="N19">
            <v>8</v>
          </cell>
          <cell r="O19" t="str">
            <v>HEL</v>
          </cell>
          <cell r="P19" t="str">
            <v>IBMR</v>
          </cell>
          <cell r="Q19" t="str">
            <v>MONOCOT</v>
          </cell>
          <cell r="S19">
            <v>1447</v>
          </cell>
        </row>
        <row r="20">
          <cell r="A20" t="str">
            <v>ALISPX</v>
          </cell>
          <cell r="B20" t="str">
            <v>Alisma sp.</v>
          </cell>
          <cell r="C20" t="str">
            <v/>
          </cell>
          <cell r="D20" t="str">
            <v/>
          </cell>
          <cell r="E20" t="str">
            <v>      </v>
          </cell>
          <cell r="M20" t="str">
            <v>PHe</v>
          </cell>
          <cell r="N20">
            <v>8</v>
          </cell>
          <cell r="O20" t="str">
            <v>HEL</v>
          </cell>
          <cell r="Q20" t="str">
            <v>MONOCOT</v>
          </cell>
          <cell r="S20">
            <v>1444</v>
          </cell>
        </row>
        <row r="21">
          <cell r="A21" t="str">
            <v>ALIWAH</v>
          </cell>
          <cell r="B21" t="str">
            <v>Alisma wahlenbergii</v>
          </cell>
          <cell r="C21" t="str">
            <v/>
          </cell>
          <cell r="D21" t="str">
            <v/>
          </cell>
          <cell r="E21" t="str">
            <v>      </v>
          </cell>
          <cell r="M21" t="str">
            <v>PHx</v>
          </cell>
          <cell r="N21">
            <v>1</v>
          </cell>
          <cell r="P21" t="str">
            <v/>
          </cell>
          <cell r="Q21" t="str">
            <v>MONOCOT</v>
          </cell>
          <cell r="S21">
            <v>19753</v>
          </cell>
        </row>
        <row r="22">
          <cell r="A22" t="str">
            <v>ALOAEQ</v>
          </cell>
          <cell r="B22" t="str">
            <v>Alopecurus aequalis</v>
          </cell>
          <cell r="C22" t="str">
            <v/>
          </cell>
          <cell r="D22" t="str">
            <v/>
          </cell>
          <cell r="E22" t="str">
            <v>Sobol      </v>
          </cell>
          <cell r="M22" t="str">
            <v>PHg</v>
          </cell>
          <cell r="N22">
            <v>9</v>
          </cell>
          <cell r="O22" t="str">
            <v>HYG</v>
          </cell>
          <cell r="P22" t="str">
            <v/>
          </cell>
          <cell r="Q22" t="str">
            <v>MONOCOT</v>
          </cell>
          <cell r="S22">
            <v>19754</v>
          </cell>
        </row>
        <row r="23">
          <cell r="A23" t="str">
            <v>ALOGEN</v>
          </cell>
          <cell r="B23" t="str">
            <v>Alopecurus geniculatus</v>
          </cell>
          <cell r="C23" t="str">
            <v/>
          </cell>
          <cell r="D23" t="str">
            <v/>
          </cell>
          <cell r="E23" t="str">
            <v>Sobolewski      </v>
          </cell>
          <cell r="M23" t="str">
            <v>PHg</v>
          </cell>
          <cell r="N23">
            <v>9</v>
          </cell>
          <cell r="O23" t="str">
            <v>HYG</v>
          </cell>
          <cell r="P23" t="str">
            <v/>
          </cell>
          <cell r="Q23" t="str">
            <v>MONOCOT</v>
          </cell>
          <cell r="S23">
            <v>1547</v>
          </cell>
        </row>
        <row r="24">
          <cell r="A24" t="str">
            <v>ALOPRA</v>
          </cell>
          <cell r="B24" t="str">
            <v>Alopecurus pratensis</v>
          </cell>
          <cell r="C24" t="str">
            <v/>
          </cell>
          <cell r="D24" t="str">
            <v/>
          </cell>
          <cell r="E24" t="str">
            <v>L.      </v>
          </cell>
          <cell r="M24" t="str">
            <v>PHg</v>
          </cell>
          <cell r="N24">
            <v>9</v>
          </cell>
          <cell r="O24" t="str">
            <v>HYG</v>
          </cell>
          <cell r="P24" t="str">
            <v/>
          </cell>
          <cell r="Q24" t="str">
            <v>MONOCOT</v>
          </cell>
          <cell r="S24">
            <v>19755</v>
          </cell>
        </row>
        <row r="25">
          <cell r="A25" t="str">
            <v>ALOSPX</v>
          </cell>
          <cell r="B25" t="str">
            <v>Alopecurus sp.</v>
          </cell>
          <cell r="C25" t="str">
            <v/>
          </cell>
          <cell r="D25" t="str">
            <v/>
          </cell>
          <cell r="E25" t="str">
            <v>      </v>
          </cell>
          <cell r="M25" t="str">
            <v>PHg</v>
          </cell>
          <cell r="N25">
            <v>9</v>
          </cell>
          <cell r="O25" t="str">
            <v>HYG</v>
          </cell>
          <cell r="Q25" t="str">
            <v>MONOCOT</v>
          </cell>
          <cell r="S25">
            <v>1544</v>
          </cell>
        </row>
        <row r="26">
          <cell r="A26" t="str">
            <v>ALTFIL</v>
          </cell>
          <cell r="B26" t="str">
            <v>Althenia filiformis</v>
          </cell>
          <cell r="C26" t="str">
            <v/>
          </cell>
          <cell r="D26" t="str">
            <v/>
          </cell>
          <cell r="E26" t="str">
            <v>      </v>
          </cell>
          <cell r="M26" t="str">
            <v>PHy</v>
          </cell>
          <cell r="N26">
            <v>7</v>
          </cell>
          <cell r="O26" t="str">
            <v>HYD</v>
          </cell>
          <cell r="P26" t="str">
            <v/>
          </cell>
          <cell r="Q26" t="str">
            <v>MONOCOT</v>
          </cell>
          <cell r="S26">
            <v>19756</v>
          </cell>
        </row>
        <row r="27">
          <cell r="A27" t="str">
            <v>ALTORI</v>
          </cell>
          <cell r="B27" t="str">
            <v>Althenia orientalis</v>
          </cell>
          <cell r="C27" t="str">
            <v/>
          </cell>
          <cell r="D27" t="str">
            <v/>
          </cell>
          <cell r="E27" t="str">
            <v>      </v>
          </cell>
          <cell r="M27" t="str">
            <v>PHy</v>
          </cell>
          <cell r="N27">
            <v>7</v>
          </cell>
          <cell r="O27" t="str">
            <v>HYD</v>
          </cell>
          <cell r="P27" t="str">
            <v/>
          </cell>
          <cell r="Q27" t="str">
            <v>MONOCOT</v>
          </cell>
          <cell r="S27">
            <v>19757</v>
          </cell>
        </row>
        <row r="28">
          <cell r="A28" t="str">
            <v>AMASPX</v>
          </cell>
          <cell r="B28" t="str">
            <v>Amaranthus sp.</v>
          </cell>
          <cell r="C28" t="str">
            <v/>
          </cell>
          <cell r="D28" t="str">
            <v/>
          </cell>
          <cell r="E28" t="str">
            <v>      </v>
          </cell>
          <cell r="M28" t="str">
            <v>PHg</v>
          </cell>
          <cell r="N28">
            <v>9</v>
          </cell>
          <cell r="O28" t="str">
            <v>HYG</v>
          </cell>
          <cell r="P28" t="str">
            <v/>
          </cell>
          <cell r="Q28" t="str">
            <v>DICOT</v>
          </cell>
          <cell r="S28">
            <v>19758</v>
          </cell>
        </row>
        <row r="29">
          <cell r="A29" t="str">
            <v>AMBFLU</v>
          </cell>
          <cell r="B29" t="str">
            <v>Amblystegium fluviatile</v>
          </cell>
          <cell r="C29">
            <v>11</v>
          </cell>
          <cell r="D29">
            <v>2</v>
          </cell>
          <cell r="E29" t="str">
            <v>(Hedw.) B., S. &amp; G.</v>
          </cell>
          <cell r="F29" t="str">
            <v>Hygroamblystegium fluviatile (Hedw.) Loeske</v>
          </cell>
          <cell r="G29" t="str">
            <v>Hygroamblystegium noterophilum (Sull. &amp; Lesq.) Warnst.</v>
          </cell>
          <cell r="M29" t="str">
            <v>BRm</v>
          </cell>
          <cell r="N29">
            <v>5</v>
          </cell>
          <cell r="P29" t="str">
            <v>IBMR</v>
          </cell>
          <cell r="S29">
            <v>1223</v>
          </cell>
        </row>
        <row r="30">
          <cell r="A30" t="str">
            <v>AMBRIP</v>
          </cell>
          <cell r="B30" t="str">
            <v>Amblystegium riparium</v>
          </cell>
          <cell r="C30">
            <v>5</v>
          </cell>
          <cell r="D30">
            <v>2</v>
          </cell>
          <cell r="E30" t="str">
            <v>(Hedw.) B., S. &amp; G.</v>
          </cell>
          <cell r="F30" t="str">
            <v>Leptodictyum riparium (Hedw.) Warnst.</v>
          </cell>
          <cell r="G30" t="str">
            <v>Amblystegium leptophyllum Schimp.</v>
          </cell>
          <cell r="H30" t="str">
            <v>Amblystegium maderense (Mitt.) Jaeg.</v>
          </cell>
          <cell r="M30" t="str">
            <v>BRm</v>
          </cell>
          <cell r="N30">
            <v>5</v>
          </cell>
          <cell r="P30" t="str">
            <v>IBMR</v>
          </cell>
          <cell r="S30">
            <v>1219</v>
          </cell>
        </row>
        <row r="31">
          <cell r="A31" t="str">
            <v>AMBSPX</v>
          </cell>
          <cell r="B31" t="str">
            <v>Amblystegium sp.</v>
          </cell>
          <cell r="C31" t="str">
            <v/>
          </cell>
          <cell r="D31" t="str">
            <v/>
          </cell>
          <cell r="E31" t="str">
            <v>B., S. &amp; G.</v>
          </cell>
          <cell r="M31" t="str">
            <v>BRm</v>
          </cell>
          <cell r="N31">
            <v>5</v>
          </cell>
          <cell r="P31" t="str">
            <v/>
          </cell>
          <cell r="S31">
            <v>1222</v>
          </cell>
        </row>
        <row r="32">
          <cell r="A32" t="str">
            <v>AMBTEN</v>
          </cell>
          <cell r="B32" t="str">
            <v>Amblystegium tenax</v>
          </cell>
          <cell r="C32">
            <v>15</v>
          </cell>
          <cell r="D32">
            <v>2</v>
          </cell>
          <cell r="E32" t="str">
            <v>(Hedw.) C. Jens.</v>
          </cell>
          <cell r="F32" t="str">
            <v>Hygroamblystegium tenax (Hedw.) Jenn.</v>
          </cell>
          <cell r="G32" t="str">
            <v>Hygroamblystegium irrigum (Hook. &amp; Wils.) Loeske</v>
          </cell>
          <cell r="M32" t="str">
            <v>BRm</v>
          </cell>
          <cell r="N32">
            <v>5</v>
          </cell>
          <cell r="P32" t="str">
            <v>IBMR</v>
          </cell>
          <cell r="S32">
            <v>121</v>
          </cell>
        </row>
        <row r="33">
          <cell r="A33" t="str">
            <v>ANASPX</v>
          </cell>
          <cell r="B33" t="str">
            <v>Anabaena sp.</v>
          </cell>
          <cell r="C33" t="str">
            <v/>
          </cell>
          <cell r="D33" t="str">
            <v/>
          </cell>
          <cell r="E33" t="str">
            <v>Bory de St Vincent   </v>
          </cell>
          <cell r="M33" t="str">
            <v>ALG</v>
          </cell>
          <cell r="N33">
            <v>2</v>
          </cell>
          <cell r="S33">
            <v>111</v>
          </cell>
        </row>
        <row r="34">
          <cell r="A34" t="str">
            <v>ANEPIN</v>
          </cell>
          <cell r="B34" t="str">
            <v>Aneura pinguis</v>
          </cell>
          <cell r="C34">
            <v>14</v>
          </cell>
          <cell r="D34">
            <v>2</v>
          </cell>
          <cell r="E34" t="str">
            <v>(L.) Dumort.    </v>
          </cell>
          <cell r="F34" t="str">
            <v>Riccardia pinguis (L.) Gray</v>
          </cell>
          <cell r="G34" t="str">
            <v>Jungermannia pinguis L.</v>
          </cell>
          <cell r="M34" t="str">
            <v>BRh</v>
          </cell>
          <cell r="N34">
            <v>4</v>
          </cell>
          <cell r="P34" t="str">
            <v>IBMR</v>
          </cell>
          <cell r="S34">
            <v>126</v>
          </cell>
        </row>
        <row r="35">
          <cell r="A35" t="str">
            <v>ANGARC</v>
          </cell>
          <cell r="B35" t="str">
            <v>Angelica archangelica subsp. Litoralis</v>
          </cell>
          <cell r="C35" t="str">
            <v/>
          </cell>
          <cell r="D35" t="str">
            <v/>
          </cell>
          <cell r="E35" t="str">
            <v>(Fr.) Thell.     </v>
          </cell>
          <cell r="M35" t="str">
            <v>PHg</v>
          </cell>
          <cell r="N35">
            <v>9</v>
          </cell>
          <cell r="O35" t="str">
            <v>HYG</v>
          </cell>
          <cell r="P35" t="str">
            <v/>
          </cell>
          <cell r="Q35" t="str">
            <v>DICOT</v>
          </cell>
          <cell r="S35">
            <v>19514</v>
          </cell>
        </row>
        <row r="36">
          <cell r="A36" t="str">
            <v>ANGSYL</v>
          </cell>
          <cell r="B36" t="str">
            <v>Angelica sylvestris</v>
          </cell>
          <cell r="C36" t="str">
            <v/>
          </cell>
          <cell r="D36" t="str">
            <v/>
          </cell>
          <cell r="E36" t="str">
            <v>L.      </v>
          </cell>
          <cell r="M36" t="str">
            <v>PHg</v>
          </cell>
          <cell r="N36">
            <v>9</v>
          </cell>
          <cell r="O36" t="str">
            <v>HYG</v>
          </cell>
          <cell r="P36" t="str">
            <v/>
          </cell>
          <cell r="Q36" t="str">
            <v>DICOT</v>
          </cell>
          <cell r="S36">
            <v>1971</v>
          </cell>
        </row>
        <row r="37">
          <cell r="A37" t="str">
            <v>APHSPX</v>
          </cell>
          <cell r="B37" t="str">
            <v>Aphanizomenon sp.</v>
          </cell>
          <cell r="C37" t="str">
            <v/>
          </cell>
          <cell r="D37" t="str">
            <v/>
          </cell>
          <cell r="E37" t="str">
            <v>Morren      </v>
          </cell>
          <cell r="M37" t="str">
            <v>ALG</v>
          </cell>
          <cell r="N37">
            <v>2</v>
          </cell>
          <cell r="S37">
            <v>113</v>
          </cell>
        </row>
        <row r="38">
          <cell r="A38" t="str">
            <v>APIINU</v>
          </cell>
          <cell r="B38" t="str">
            <v>Apium inundatum</v>
          </cell>
          <cell r="C38">
            <v>17</v>
          </cell>
          <cell r="D38">
            <v>3</v>
          </cell>
          <cell r="E38" t="str">
            <v>L.      </v>
          </cell>
          <cell r="F38" t="str">
            <v>Sium inundatum</v>
          </cell>
          <cell r="M38" t="str">
            <v>PHy</v>
          </cell>
          <cell r="N38">
            <v>7</v>
          </cell>
          <cell r="O38" t="str">
            <v>HYD</v>
          </cell>
          <cell r="P38" t="str">
            <v>IBMR</v>
          </cell>
          <cell r="Q38" t="str">
            <v>DICOT</v>
          </cell>
          <cell r="S38">
            <v>1973</v>
          </cell>
        </row>
        <row r="39">
          <cell r="A39" t="str">
            <v>APIMOO</v>
          </cell>
          <cell r="B39" t="str">
            <v>Apium x moorei</v>
          </cell>
          <cell r="C39" t="str">
            <v/>
          </cell>
          <cell r="D39" t="str">
            <v/>
          </cell>
          <cell r="E39" t="str">
            <v>      </v>
          </cell>
          <cell r="M39" t="str">
            <v>PHe</v>
          </cell>
          <cell r="N39">
            <v>8</v>
          </cell>
          <cell r="O39" t="str">
            <v>HYD/HEL</v>
          </cell>
          <cell r="P39" t="str">
            <v/>
          </cell>
          <cell r="Q39" t="str">
            <v>DICOT</v>
          </cell>
          <cell r="S39">
            <v>19518</v>
          </cell>
        </row>
        <row r="40">
          <cell r="A40" t="str">
            <v>APINOD</v>
          </cell>
          <cell r="B40" t="str">
            <v>Apium nodiflorum</v>
          </cell>
          <cell r="C40">
            <v>10</v>
          </cell>
          <cell r="D40">
            <v>1</v>
          </cell>
          <cell r="E40" t="str">
            <v>(L.) Lag.     </v>
          </cell>
          <cell r="F40" t="str">
            <v>Sium nodiflorum</v>
          </cell>
          <cell r="G40" t="str">
            <v>Helosciadium nodiflorum</v>
          </cell>
          <cell r="M40" t="str">
            <v>PHy</v>
          </cell>
          <cell r="N40">
            <v>7</v>
          </cell>
          <cell r="O40" t="str">
            <v>HYD</v>
          </cell>
          <cell r="P40" t="str">
            <v>IBMR</v>
          </cell>
          <cell r="Q40" t="str">
            <v>DICOT</v>
          </cell>
          <cell r="S40">
            <v>1974</v>
          </cell>
        </row>
        <row r="41">
          <cell r="A41" t="str">
            <v>APIREP</v>
          </cell>
          <cell r="B41" t="str">
            <v>Apium repens</v>
          </cell>
          <cell r="C41" t="str">
            <v/>
          </cell>
          <cell r="D41" t="str">
            <v/>
          </cell>
          <cell r="E41" t="str">
            <v>(Jacq.) Lag.     </v>
          </cell>
          <cell r="M41" t="str">
            <v>PHe</v>
          </cell>
          <cell r="N41">
            <v>8</v>
          </cell>
          <cell r="O41" t="str">
            <v>HYD/HEL</v>
          </cell>
          <cell r="P41" t="str">
            <v/>
          </cell>
          <cell r="Q41" t="str">
            <v>DICOT</v>
          </cell>
          <cell r="S41">
            <v>1975</v>
          </cell>
        </row>
        <row r="42">
          <cell r="A42" t="str">
            <v>APISPX</v>
          </cell>
          <cell r="B42" t="str">
            <v>Apium sp.</v>
          </cell>
          <cell r="C42" t="str">
            <v/>
          </cell>
          <cell r="D42" t="str">
            <v/>
          </cell>
          <cell r="E42" t="str">
            <v>      </v>
          </cell>
          <cell r="M42" t="str">
            <v>PHe</v>
          </cell>
          <cell r="N42">
            <v>8</v>
          </cell>
          <cell r="O42" t="str">
            <v>HYD/HEL</v>
          </cell>
          <cell r="Q42" t="str">
            <v>DICOT</v>
          </cell>
          <cell r="S42">
            <v>1972</v>
          </cell>
        </row>
        <row r="43">
          <cell r="A43" t="str">
            <v>APODIS</v>
          </cell>
          <cell r="B43" t="str">
            <v>Aponogeton distachyos</v>
          </cell>
          <cell r="C43" t="str">
            <v/>
          </cell>
          <cell r="D43" t="str">
            <v/>
          </cell>
          <cell r="E43" t="str">
            <v>      </v>
          </cell>
          <cell r="M43" t="str">
            <v>PHy</v>
          </cell>
          <cell r="N43">
            <v>7</v>
          </cell>
          <cell r="O43" t="str">
            <v>HYD</v>
          </cell>
          <cell r="P43" t="str">
            <v/>
          </cell>
          <cell r="Q43" t="str">
            <v>MONOCOT</v>
          </cell>
          <cell r="S43">
            <v>1456</v>
          </cell>
        </row>
        <row r="44">
          <cell r="A44" t="str">
            <v>ARUDON</v>
          </cell>
          <cell r="B44" t="str">
            <v>Arundo donax</v>
          </cell>
          <cell r="C44" t="str">
            <v/>
          </cell>
          <cell r="D44" t="str">
            <v/>
          </cell>
          <cell r="E44" t="str">
            <v>      </v>
          </cell>
          <cell r="M44" t="str">
            <v>PHg</v>
          </cell>
          <cell r="N44">
            <v>9</v>
          </cell>
          <cell r="O44" t="str">
            <v>HYG/HEL</v>
          </cell>
          <cell r="P44" t="str">
            <v/>
          </cell>
          <cell r="Q44" t="str">
            <v>MONOCOT</v>
          </cell>
          <cell r="S44">
            <v>1551</v>
          </cell>
        </row>
        <row r="45">
          <cell r="A45" t="str">
            <v>ATHFIL</v>
          </cell>
          <cell r="B45" t="str">
            <v>Athyrium filix-femina</v>
          </cell>
          <cell r="C45" t="str">
            <v/>
          </cell>
          <cell r="D45" t="str">
            <v/>
          </cell>
          <cell r="E45" t="str">
            <v>(L.) Roth.     </v>
          </cell>
          <cell r="M45" t="str">
            <v>PTE</v>
          </cell>
          <cell r="N45">
            <v>6</v>
          </cell>
          <cell r="P45" t="str">
            <v/>
          </cell>
          <cell r="S45">
            <v>1412</v>
          </cell>
        </row>
        <row r="46">
          <cell r="A46" t="str">
            <v>ATICAL</v>
          </cell>
          <cell r="B46" t="str">
            <v>Atriplex calotheca</v>
          </cell>
          <cell r="C46" t="str">
            <v/>
          </cell>
          <cell r="D46" t="str">
            <v/>
          </cell>
          <cell r="E46" t="str">
            <v>(Rafn) Fries     </v>
          </cell>
          <cell r="M46" t="str">
            <v>PHg</v>
          </cell>
          <cell r="N46">
            <v>9</v>
          </cell>
          <cell r="O46" t="str">
            <v>HYG</v>
          </cell>
          <cell r="P46" t="str">
            <v/>
          </cell>
          <cell r="Q46" t="str">
            <v>DICOT</v>
          </cell>
          <cell r="S46">
            <v>19519</v>
          </cell>
        </row>
        <row r="47">
          <cell r="A47" t="str">
            <v>ATRUND</v>
          </cell>
          <cell r="B47" t="str">
            <v>Atrichum undulatum</v>
          </cell>
          <cell r="C47" t="str">
            <v/>
          </cell>
          <cell r="D47" t="str">
            <v/>
          </cell>
          <cell r="E47" t="str">
            <v>(Hedw.) P. Beauv.   </v>
          </cell>
          <cell r="F47" t="str">
            <v>Atrichum haussknechtii Jur. &amp; Milde</v>
          </cell>
          <cell r="M47" t="str">
            <v>BRm</v>
          </cell>
          <cell r="N47">
            <v>5</v>
          </cell>
          <cell r="P47" t="str">
            <v/>
          </cell>
          <cell r="S47">
            <v>1358</v>
          </cell>
        </row>
        <row r="48">
          <cell r="A48" t="str">
            <v>AUDSPX</v>
          </cell>
          <cell r="B48" t="str">
            <v>Audouinella sp.</v>
          </cell>
          <cell r="C48">
            <v>13</v>
          </cell>
          <cell r="D48">
            <v>2</v>
          </cell>
          <cell r="E48" t="str">
            <v>Bory de St Vincent   </v>
          </cell>
          <cell r="F48" t="str">
            <v>Chantransia (DC.) Fr.</v>
          </cell>
          <cell r="G48" t="str">
            <v>Rhodochorton Nägeli pro parte</v>
          </cell>
          <cell r="M48" t="str">
            <v>ALG</v>
          </cell>
          <cell r="N48">
            <v>2</v>
          </cell>
          <cell r="P48" t="str">
            <v>IBMR</v>
          </cell>
          <cell r="S48">
            <v>676</v>
          </cell>
        </row>
        <row r="49">
          <cell r="A49" t="str">
            <v>AULPAL</v>
          </cell>
          <cell r="B49" t="str">
            <v>Aulacommium palustre</v>
          </cell>
          <cell r="C49" t="str">
            <v/>
          </cell>
          <cell r="D49" t="str">
            <v/>
          </cell>
          <cell r="E49" t="str">
            <v>(Hedw.) Schwaegr.     </v>
          </cell>
          <cell r="M49" t="str">
            <v>BRm</v>
          </cell>
          <cell r="N49">
            <v>5</v>
          </cell>
          <cell r="P49" t="str">
            <v/>
          </cell>
          <cell r="S49">
            <v>19521</v>
          </cell>
        </row>
        <row r="50">
          <cell r="A50" t="str">
            <v>AZOCAR</v>
          </cell>
          <cell r="B50" t="str">
            <v>Azolla caroliniana</v>
          </cell>
          <cell r="C50" t="str">
            <v/>
          </cell>
          <cell r="D50" t="str">
            <v/>
          </cell>
          <cell r="E50" t="str">
            <v>      </v>
          </cell>
          <cell r="M50" t="str">
            <v>PTE</v>
          </cell>
          <cell r="N50">
            <v>6</v>
          </cell>
          <cell r="P50" t="str">
            <v/>
          </cell>
          <cell r="S50">
            <v>1438</v>
          </cell>
        </row>
        <row r="51">
          <cell r="A51" t="str">
            <v>AZOFIL</v>
          </cell>
          <cell r="B51" t="str">
            <v>Azolla filiculoides</v>
          </cell>
          <cell r="C51">
            <v>6</v>
          </cell>
          <cell r="D51">
            <v>3</v>
          </cell>
          <cell r="E51" t="str">
            <v>lam.      </v>
          </cell>
          <cell r="M51" t="str">
            <v>PTE</v>
          </cell>
          <cell r="N51">
            <v>6</v>
          </cell>
          <cell r="P51" t="str">
            <v>IBMR</v>
          </cell>
          <cell r="S51">
            <v>1439</v>
          </cell>
        </row>
        <row r="52">
          <cell r="A52" t="str">
            <v>AZOSPX</v>
          </cell>
          <cell r="B52" t="str">
            <v>Azolla sp.</v>
          </cell>
          <cell r="C52" t="str">
            <v/>
          </cell>
          <cell r="D52" t="str">
            <v/>
          </cell>
          <cell r="E52" t="str">
            <v>      </v>
          </cell>
          <cell r="M52" t="str">
            <v>PTE</v>
          </cell>
          <cell r="N52">
            <v>6</v>
          </cell>
          <cell r="S52">
            <v>1437</v>
          </cell>
        </row>
        <row r="53">
          <cell r="A53" t="str">
            <v>BACMON</v>
          </cell>
          <cell r="B53" t="str">
            <v>Bacopa monnieri</v>
          </cell>
          <cell r="C53" t="str">
            <v/>
          </cell>
          <cell r="D53" t="str">
            <v/>
          </cell>
          <cell r="E53" t="str">
            <v>      </v>
          </cell>
          <cell r="M53" t="str">
            <v>PHe</v>
          </cell>
          <cell r="N53">
            <v>8</v>
          </cell>
          <cell r="O53" t="str">
            <v>HYD/HEL</v>
          </cell>
          <cell r="P53" t="str">
            <v/>
          </cell>
          <cell r="Q53" t="str">
            <v>DICOT</v>
          </cell>
          <cell r="S53">
            <v>19522</v>
          </cell>
        </row>
        <row r="54">
          <cell r="A54" t="str">
            <v>BALALP</v>
          </cell>
          <cell r="B54" t="str">
            <v>Baldellia alpestris</v>
          </cell>
          <cell r="C54" t="str">
            <v/>
          </cell>
          <cell r="D54" t="str">
            <v/>
          </cell>
          <cell r="E54" t="str">
            <v>      </v>
          </cell>
          <cell r="M54" t="str">
            <v>PHx</v>
          </cell>
          <cell r="N54">
            <v>1</v>
          </cell>
          <cell r="P54" t="str">
            <v/>
          </cell>
          <cell r="Q54" t="str">
            <v>MONOCOT</v>
          </cell>
          <cell r="S54">
            <v>19523</v>
          </cell>
        </row>
        <row r="55">
          <cell r="A55" t="str">
            <v>BALRAN</v>
          </cell>
          <cell r="B55" t="str">
            <v>Baldellia ranunculoides</v>
          </cell>
          <cell r="C55" t="str">
            <v/>
          </cell>
          <cell r="D55" t="str">
            <v/>
          </cell>
          <cell r="E55" t="str">
            <v>L. parl     </v>
          </cell>
          <cell r="M55" t="str">
            <v>PHe</v>
          </cell>
          <cell r="N55">
            <v>8</v>
          </cell>
          <cell r="O55" t="str">
            <v>HYD/HEL</v>
          </cell>
          <cell r="P55" t="str">
            <v/>
          </cell>
          <cell r="Q55" t="str">
            <v>MONOCOT</v>
          </cell>
          <cell r="S55">
            <v>1449</v>
          </cell>
        </row>
        <row r="56">
          <cell r="A56" t="str">
            <v>BALRAR</v>
          </cell>
          <cell r="B56" t="str">
            <v>Baldellia ranunculoides subsp. Ranunculoides</v>
          </cell>
          <cell r="C56" t="str">
            <v/>
          </cell>
          <cell r="D56" t="str">
            <v/>
          </cell>
          <cell r="E56" t="str">
            <v>      </v>
          </cell>
          <cell r="M56" t="str">
            <v>PHe</v>
          </cell>
          <cell r="N56">
            <v>8</v>
          </cell>
          <cell r="O56" t="str">
            <v>HYD/HEL</v>
          </cell>
          <cell r="P56" t="str">
            <v/>
          </cell>
          <cell r="Q56" t="str">
            <v>MONOCOT</v>
          </cell>
          <cell r="S56">
            <v>29995</v>
          </cell>
        </row>
        <row r="57">
          <cell r="A57" t="str">
            <v>BALREP</v>
          </cell>
          <cell r="B57" t="str">
            <v>Baldellia repens</v>
          </cell>
          <cell r="C57" t="str">
            <v/>
          </cell>
          <cell r="D57" t="str">
            <v/>
          </cell>
          <cell r="E57" t="str">
            <v>      </v>
          </cell>
          <cell r="M57" t="str">
            <v>PHe</v>
          </cell>
          <cell r="N57">
            <v>8</v>
          </cell>
          <cell r="O57" t="str">
            <v>HYD/HEL</v>
          </cell>
          <cell r="P57" t="str">
            <v/>
          </cell>
          <cell r="Q57" t="str">
            <v>MONOCOT</v>
          </cell>
          <cell r="S57">
            <v>19524</v>
          </cell>
        </row>
        <row r="58">
          <cell r="A58" t="str">
            <v>BANSPX</v>
          </cell>
          <cell r="B58" t="str">
            <v>Bangia sp.</v>
          </cell>
          <cell r="C58">
            <v>10</v>
          </cell>
          <cell r="D58">
            <v>2</v>
          </cell>
          <cell r="E58" t="str">
            <v>Lyngbye      </v>
          </cell>
          <cell r="F58" t="str">
            <v>Bangia atropurpurea (Roth) C. Agardh</v>
          </cell>
          <cell r="G58" t="str">
            <v>Conferva atropurpurea Roth</v>
          </cell>
          <cell r="H58" t="str">
            <v>Bangiella Gaillon</v>
          </cell>
          <cell r="M58" t="str">
            <v>ALG</v>
          </cell>
          <cell r="N58">
            <v>2</v>
          </cell>
          <cell r="P58" t="str">
            <v>IBMR</v>
          </cell>
          <cell r="S58">
            <v>1153</v>
          </cell>
        </row>
        <row r="59">
          <cell r="A59" t="str">
            <v>BARINT</v>
          </cell>
          <cell r="B59" t="str">
            <v>Barbarea intermedia</v>
          </cell>
          <cell r="C59" t="str">
            <v/>
          </cell>
          <cell r="D59" t="str">
            <v/>
          </cell>
          <cell r="E59" t="str">
            <v>Boreau      </v>
          </cell>
          <cell r="M59" t="str">
            <v>PHg</v>
          </cell>
          <cell r="N59">
            <v>9</v>
          </cell>
          <cell r="O59" t="str">
            <v>HYG</v>
          </cell>
          <cell r="P59" t="str">
            <v/>
          </cell>
          <cell r="Q59" t="str">
            <v>DICOT</v>
          </cell>
          <cell r="S59">
            <v>19525</v>
          </cell>
        </row>
        <row r="60">
          <cell r="A60" t="str">
            <v>BARVUL</v>
          </cell>
          <cell r="B60" t="str">
            <v>Barbarea vulgaris</v>
          </cell>
          <cell r="C60" t="str">
            <v/>
          </cell>
          <cell r="D60" t="str">
            <v/>
          </cell>
          <cell r="E60" t="str">
            <v>R. Br.     </v>
          </cell>
          <cell r="M60" t="str">
            <v>PHg</v>
          </cell>
          <cell r="N60">
            <v>9</v>
          </cell>
          <cell r="O60" t="str">
            <v>HYG</v>
          </cell>
          <cell r="P60" t="str">
            <v/>
          </cell>
          <cell r="Q60" t="str">
            <v>DICOT</v>
          </cell>
          <cell r="S60">
            <v>19527</v>
          </cell>
        </row>
        <row r="61">
          <cell r="A61" t="str">
            <v>BATSPX</v>
          </cell>
          <cell r="B61" t="str">
            <v>Batrachospermum sp.</v>
          </cell>
          <cell r="C61">
            <v>16</v>
          </cell>
          <cell r="D61">
            <v>2</v>
          </cell>
          <cell r="E61" t="str">
            <v>Roth      </v>
          </cell>
          <cell r="F61" t="str">
            <v>Batrachospermella Gaillon</v>
          </cell>
          <cell r="G61" t="str">
            <v>Charospermum Link in Nees</v>
          </cell>
          <cell r="M61" t="str">
            <v>ALG</v>
          </cell>
          <cell r="N61">
            <v>2</v>
          </cell>
          <cell r="P61" t="str">
            <v>IBMR</v>
          </cell>
          <cell r="S61">
            <v>1155</v>
          </cell>
        </row>
        <row r="62">
          <cell r="A62" t="str">
            <v>BECERU</v>
          </cell>
          <cell r="B62" t="str">
            <v>Beckmannia eruciformis</v>
          </cell>
          <cell r="C62" t="str">
            <v/>
          </cell>
          <cell r="D62" t="str">
            <v/>
          </cell>
          <cell r="E62" t="str">
            <v>      </v>
          </cell>
          <cell r="M62" t="str">
            <v>PHx</v>
          </cell>
          <cell r="N62">
            <v>1</v>
          </cell>
          <cell r="P62" t="str">
            <v/>
          </cell>
          <cell r="Q62" t="str">
            <v>MONOCOT</v>
          </cell>
          <cell r="S62">
            <v>19528</v>
          </cell>
        </row>
        <row r="63">
          <cell r="A63" t="str">
            <v>BECSYZ</v>
          </cell>
          <cell r="B63" t="str">
            <v>Beckmannia syzigachne</v>
          </cell>
          <cell r="C63" t="str">
            <v/>
          </cell>
          <cell r="D63" t="str">
            <v/>
          </cell>
          <cell r="E63" t="str">
            <v>      </v>
          </cell>
          <cell r="M63" t="str">
            <v>PHx</v>
          </cell>
          <cell r="N63">
            <v>1</v>
          </cell>
          <cell r="P63" t="str">
            <v/>
          </cell>
          <cell r="Q63" t="str">
            <v>MONOCOT</v>
          </cell>
          <cell r="S63">
            <v>19529</v>
          </cell>
        </row>
        <row r="64">
          <cell r="A64" t="str">
            <v>BEGCAP</v>
          </cell>
          <cell r="B64" t="str">
            <v>Bergia capensis</v>
          </cell>
          <cell r="C64" t="str">
            <v/>
          </cell>
          <cell r="D64" t="str">
            <v/>
          </cell>
          <cell r="E64" t="str">
            <v>      </v>
          </cell>
          <cell r="M64" t="str">
            <v>PHe</v>
          </cell>
          <cell r="N64">
            <v>8</v>
          </cell>
          <cell r="O64" t="str">
            <v>HYD/HEL</v>
          </cell>
          <cell r="P64" t="str">
            <v/>
          </cell>
          <cell r="Q64" t="str">
            <v>DICOT</v>
          </cell>
          <cell r="S64">
            <v>1953</v>
          </cell>
        </row>
        <row r="65">
          <cell r="A65" t="str">
            <v>BERERE</v>
          </cell>
          <cell r="B65" t="str">
            <v>Berula erecta</v>
          </cell>
          <cell r="C65">
            <v>14</v>
          </cell>
          <cell r="D65">
            <v>2</v>
          </cell>
          <cell r="E65" t="str">
            <v>(Huds.) Coville     </v>
          </cell>
          <cell r="F65" t="str">
            <v>Sium erectum Huds.</v>
          </cell>
          <cell r="G65" t="str">
            <v>Siella erecta</v>
          </cell>
          <cell r="M65" t="str">
            <v>PHe</v>
          </cell>
          <cell r="N65">
            <v>8</v>
          </cell>
          <cell r="O65" t="str">
            <v>HYD/HEL</v>
          </cell>
          <cell r="P65" t="str">
            <v>IBMR</v>
          </cell>
          <cell r="Q65" t="str">
            <v>DICOT</v>
          </cell>
          <cell r="S65">
            <v>1977</v>
          </cell>
        </row>
        <row r="66">
          <cell r="A66" t="str">
            <v>BERSPX</v>
          </cell>
          <cell r="B66" t="str">
            <v>Berula sp.</v>
          </cell>
          <cell r="C66" t="str">
            <v/>
          </cell>
          <cell r="D66" t="str">
            <v/>
          </cell>
          <cell r="E66" t="str">
            <v>      </v>
          </cell>
          <cell r="M66" t="str">
            <v>PHe</v>
          </cell>
          <cell r="N66">
            <v>8</v>
          </cell>
          <cell r="O66" t="str">
            <v>HYD/HEL</v>
          </cell>
          <cell r="Q66" t="str">
            <v>DICOT</v>
          </cell>
          <cell r="S66">
            <v>1976</v>
          </cell>
        </row>
        <row r="67">
          <cell r="A67" t="str">
            <v>BIDCER</v>
          </cell>
          <cell r="B67" t="str">
            <v>Bidens cernua</v>
          </cell>
          <cell r="C67" t="str">
            <v/>
          </cell>
          <cell r="D67" t="str">
            <v/>
          </cell>
          <cell r="E67" t="str">
            <v>L.      </v>
          </cell>
          <cell r="M67" t="str">
            <v>PHg</v>
          </cell>
          <cell r="N67">
            <v>9</v>
          </cell>
          <cell r="O67" t="str">
            <v>HYG</v>
          </cell>
          <cell r="P67" t="str">
            <v/>
          </cell>
          <cell r="Q67" t="str">
            <v>DICOT</v>
          </cell>
          <cell r="S67">
            <v>1725</v>
          </cell>
        </row>
        <row r="68">
          <cell r="A68" t="str">
            <v>BIDSPX</v>
          </cell>
          <cell r="B68" t="str">
            <v>Bidens sp.</v>
          </cell>
          <cell r="C68" t="str">
            <v/>
          </cell>
          <cell r="D68" t="str">
            <v/>
          </cell>
          <cell r="E68" t="str">
            <v>      </v>
          </cell>
          <cell r="M68" t="str">
            <v>PHg</v>
          </cell>
          <cell r="N68">
            <v>9</v>
          </cell>
          <cell r="O68" t="str">
            <v>HYG</v>
          </cell>
          <cell r="P68" t="str">
            <v/>
          </cell>
          <cell r="Q68" t="str">
            <v>DICOT</v>
          </cell>
          <cell r="S68">
            <v>1724</v>
          </cell>
        </row>
        <row r="69">
          <cell r="A69" t="str">
            <v>BIDTRI</v>
          </cell>
          <cell r="B69" t="str">
            <v>Bidens tripartita</v>
          </cell>
          <cell r="C69" t="str">
            <v/>
          </cell>
          <cell r="D69" t="str">
            <v/>
          </cell>
          <cell r="E69" t="str">
            <v>L.      </v>
          </cell>
          <cell r="M69" t="str">
            <v>PHg</v>
          </cell>
          <cell r="N69">
            <v>9</v>
          </cell>
          <cell r="O69" t="str">
            <v>HYG</v>
          </cell>
          <cell r="P69" t="str">
            <v/>
          </cell>
          <cell r="Q69" t="str">
            <v>DICOT</v>
          </cell>
          <cell r="S69">
            <v>1729</v>
          </cell>
        </row>
        <row r="70">
          <cell r="A70" t="str">
            <v>BINSPX</v>
          </cell>
          <cell r="B70" t="str">
            <v>Binuclearia sp.</v>
          </cell>
          <cell r="C70">
            <v>14</v>
          </cell>
          <cell r="D70">
            <v>2</v>
          </cell>
          <cell r="E70" t="str">
            <v>Wittrock      </v>
          </cell>
          <cell r="M70" t="str">
            <v>ALG</v>
          </cell>
          <cell r="N70">
            <v>2</v>
          </cell>
          <cell r="P70" t="str">
            <v>IBMR</v>
          </cell>
          <cell r="S70">
            <v>5987</v>
          </cell>
        </row>
        <row r="71">
          <cell r="A71" t="str">
            <v>BLESPI</v>
          </cell>
          <cell r="B71" t="str">
            <v>Blechnum spicant</v>
          </cell>
          <cell r="C71" t="str">
            <v/>
          </cell>
          <cell r="D71" t="str">
            <v/>
          </cell>
          <cell r="E71" t="str">
            <v>(L.) Roth.     </v>
          </cell>
          <cell r="M71" t="str">
            <v>PTE</v>
          </cell>
          <cell r="N71">
            <v>6</v>
          </cell>
          <cell r="P71" t="str">
            <v/>
          </cell>
          <cell r="S71">
            <v>1414</v>
          </cell>
        </row>
        <row r="72">
          <cell r="A72" t="str">
            <v>BLIACU</v>
          </cell>
          <cell r="B72" t="str">
            <v>Blindia acuta</v>
          </cell>
          <cell r="C72" t="str">
            <v/>
          </cell>
          <cell r="D72" t="str">
            <v/>
          </cell>
          <cell r="E72" t="str">
            <v>(Hedw.) B., S. &amp; G.        </v>
          </cell>
          <cell r="M72" t="str">
            <v>BRm</v>
          </cell>
          <cell r="N72">
            <v>5</v>
          </cell>
          <cell r="P72" t="str">
            <v/>
          </cell>
          <cell r="S72">
            <v>1271</v>
          </cell>
        </row>
        <row r="73">
          <cell r="A73" t="str">
            <v>BOLMAR</v>
          </cell>
          <cell r="B73" t="str">
            <v>Bolboschoenus maritimus</v>
          </cell>
          <cell r="C73" t="str">
            <v/>
          </cell>
          <cell r="D73" t="str">
            <v/>
          </cell>
          <cell r="E73" t="str">
            <v>(L.) Palla     </v>
          </cell>
          <cell r="M73" t="str">
            <v>PHe</v>
          </cell>
          <cell r="N73">
            <v>8</v>
          </cell>
          <cell r="O73" t="str">
            <v>HEL</v>
          </cell>
          <cell r="P73" t="str">
            <v/>
          </cell>
          <cell r="Q73" t="str">
            <v>MONOCOT</v>
          </cell>
          <cell r="S73">
            <v>19533</v>
          </cell>
        </row>
        <row r="74">
          <cell r="A74" t="str">
            <v>BRAPLU</v>
          </cell>
          <cell r="B74" t="str">
            <v>Brachythecium plumosum</v>
          </cell>
          <cell r="C74">
            <v>18</v>
          </cell>
          <cell r="D74">
            <v>3</v>
          </cell>
          <cell r="E74" t="str">
            <v>(Hedw.) B., S. &amp; G.</v>
          </cell>
          <cell r="M74" t="str">
            <v>BRm</v>
          </cell>
          <cell r="N74">
            <v>5</v>
          </cell>
          <cell r="P74" t="str">
            <v>IBMR</v>
          </cell>
          <cell r="S74">
            <v>1259</v>
          </cell>
        </row>
        <row r="75">
          <cell r="A75" t="str">
            <v>BRARIV</v>
          </cell>
          <cell r="B75" t="str">
            <v>Brachythecium rivulare</v>
          </cell>
          <cell r="C75">
            <v>15</v>
          </cell>
          <cell r="D75">
            <v>2</v>
          </cell>
          <cell r="E75" t="str">
            <v>B., S. &amp; G.</v>
          </cell>
          <cell r="M75" t="str">
            <v>BRm</v>
          </cell>
          <cell r="N75">
            <v>5</v>
          </cell>
          <cell r="P75" t="str">
            <v>IBMR</v>
          </cell>
          <cell r="S75">
            <v>126</v>
          </cell>
        </row>
        <row r="76">
          <cell r="A76" t="str">
            <v>BRARUT</v>
          </cell>
          <cell r="B76" t="str">
            <v>Brachythecium rutabulum</v>
          </cell>
          <cell r="C76" t="str">
            <v/>
          </cell>
          <cell r="D76" t="str">
            <v/>
          </cell>
          <cell r="E76" t="str">
            <v>(Hedw.) B., S. &amp; G.        </v>
          </cell>
          <cell r="F76" t="str">
            <v>Bryum serrulatum Lag.</v>
          </cell>
          <cell r="G76" t="str">
            <v>Bryum starkei var. explanatum (Brid.) Mönk.</v>
          </cell>
          <cell r="M76" t="str">
            <v>BRm</v>
          </cell>
          <cell r="N76">
            <v>5</v>
          </cell>
          <cell r="P76" t="str">
            <v/>
          </cell>
          <cell r="S76">
            <v>1261</v>
          </cell>
        </row>
        <row r="77">
          <cell r="A77" t="str">
            <v>BRASPX</v>
          </cell>
          <cell r="B77" t="str">
            <v>Brachythecium sp.</v>
          </cell>
          <cell r="C77" t="str">
            <v/>
          </cell>
          <cell r="D77" t="str">
            <v/>
          </cell>
          <cell r="E77" t="str">
            <v>B., S. &amp; G.</v>
          </cell>
          <cell r="M77" t="str">
            <v>BRm</v>
          </cell>
          <cell r="N77">
            <v>5</v>
          </cell>
          <cell r="S77">
            <v>1258</v>
          </cell>
        </row>
        <row r="78">
          <cell r="A78" t="str">
            <v>BRCERU</v>
          </cell>
          <cell r="B78" t="str">
            <v>Bracharia eruciformis</v>
          </cell>
          <cell r="C78" t="str">
            <v/>
          </cell>
          <cell r="D78" t="str">
            <v/>
          </cell>
          <cell r="E78" t="str">
            <v>      </v>
          </cell>
          <cell r="M78" t="str">
            <v>PHe</v>
          </cell>
          <cell r="N78">
            <v>8</v>
          </cell>
          <cell r="O78" t="str">
            <v>HEL</v>
          </cell>
          <cell r="P78" t="str">
            <v/>
          </cell>
          <cell r="Q78" t="str">
            <v>MONOCOT</v>
          </cell>
          <cell r="S78">
            <v>19534</v>
          </cell>
        </row>
        <row r="79">
          <cell r="A79" t="str">
            <v>BRODIO</v>
          </cell>
          <cell r="B79" t="str">
            <v>Bryonia dioica</v>
          </cell>
          <cell r="C79" t="str">
            <v/>
          </cell>
          <cell r="D79" t="str">
            <v/>
          </cell>
          <cell r="E79" t="str">
            <v>Jacq.      </v>
          </cell>
          <cell r="M79" t="str">
            <v>PHg</v>
          </cell>
          <cell r="N79">
            <v>9</v>
          </cell>
          <cell r="O79" t="str">
            <v>HYG</v>
          </cell>
          <cell r="P79" t="str">
            <v/>
          </cell>
          <cell r="Q79" t="str">
            <v>DICOT</v>
          </cell>
          <cell r="S79">
            <v>19535</v>
          </cell>
        </row>
        <row r="80">
          <cell r="A80" t="str">
            <v>BRYPAL</v>
          </cell>
          <cell r="B80" t="str">
            <v>Bryum pallens</v>
          </cell>
          <cell r="C80" t="str">
            <v/>
          </cell>
          <cell r="D80" t="str">
            <v/>
          </cell>
          <cell r="E80" t="str">
            <v>Sw.      </v>
          </cell>
          <cell r="F80" t="str">
            <v>Bryum lundstroemii H. Arn.</v>
          </cell>
          <cell r="M80" t="str">
            <v>BRm</v>
          </cell>
          <cell r="N80">
            <v>5</v>
          </cell>
          <cell r="P80" t="str">
            <v/>
          </cell>
          <cell r="S80">
            <v>19539</v>
          </cell>
        </row>
        <row r="81">
          <cell r="A81" t="str">
            <v>BRYPAS</v>
          </cell>
          <cell r="B81" t="str">
            <v>Bryum pallescens</v>
          </cell>
          <cell r="C81" t="str">
            <v/>
          </cell>
          <cell r="D81" t="str">
            <v/>
          </cell>
          <cell r="E81" t="str">
            <v>Schleich. ex Schwaegr. </v>
          </cell>
          <cell r="F81" t="str">
            <v>Bryum alandicum Bomanss.</v>
          </cell>
          <cell r="G81" t="str">
            <v>Bryum baenitzii C. Müll.</v>
          </cell>
          <cell r="H81" t="str">
            <v>Bryum bulbifolium Lindb.</v>
          </cell>
          <cell r="I81" t="str">
            <v>Bryum calcicola H. Arn.</v>
          </cell>
          <cell r="J81" t="str">
            <v>Bryum cirrhatum Hoppe &amp; Hornsch.</v>
          </cell>
          <cell r="K81" t="str">
            <v>Bryum clathratum Amann</v>
          </cell>
          <cell r="M81" t="str">
            <v>BRm</v>
          </cell>
          <cell r="N81">
            <v>5</v>
          </cell>
          <cell r="P81" t="str">
            <v/>
          </cell>
          <cell r="S81">
            <v>1954</v>
          </cell>
        </row>
        <row r="82">
          <cell r="A82" t="str">
            <v>BRYPSE</v>
          </cell>
          <cell r="B82" t="str">
            <v>Bryum pseudotriquetrum</v>
          </cell>
          <cell r="C82" t="str">
            <v/>
          </cell>
          <cell r="D82" t="str">
            <v/>
          </cell>
          <cell r="E82" t="str">
            <v>(Hedw.) Gaertn., Meyer &amp; Scherb.</v>
          </cell>
          <cell r="F82" t="str">
            <v>Bryum bimum (Schreb.) Turn.       </v>
          </cell>
          <cell r="G82" t="str">
            <v>Bryum ventricosum Relh.</v>
          </cell>
          <cell r="M82" t="str">
            <v>BRm</v>
          </cell>
          <cell r="N82">
            <v>5</v>
          </cell>
          <cell r="S82">
            <v>1274</v>
          </cell>
        </row>
        <row r="83">
          <cell r="A83" t="str">
            <v>BRYSCH</v>
          </cell>
          <cell r="B83" t="str">
            <v>Bryum schleicheri</v>
          </cell>
          <cell r="C83" t="str">
            <v/>
          </cell>
          <cell r="D83" t="str">
            <v/>
          </cell>
          <cell r="E83" t="str">
            <v>Lam. &amp; DC.</v>
          </cell>
          <cell r="M83" t="str">
            <v>BRm</v>
          </cell>
          <cell r="N83">
            <v>5</v>
          </cell>
          <cell r="P83" t="str">
            <v/>
          </cell>
          <cell r="S83">
            <v>19541</v>
          </cell>
        </row>
        <row r="84">
          <cell r="A84" t="str">
            <v>BRYSPX</v>
          </cell>
          <cell r="B84" t="str">
            <v>Bryum sp.</v>
          </cell>
          <cell r="C84" t="str">
            <v/>
          </cell>
          <cell r="D84" t="str">
            <v/>
          </cell>
          <cell r="E84" t="str">
            <v>Hedw.</v>
          </cell>
          <cell r="M84" t="str">
            <v>BRm</v>
          </cell>
          <cell r="N84">
            <v>5</v>
          </cell>
          <cell r="P84" t="str">
            <v/>
          </cell>
          <cell r="S84">
            <v>1272</v>
          </cell>
        </row>
        <row r="85">
          <cell r="A85" t="str">
            <v>BRYWEI</v>
          </cell>
          <cell r="B85" t="str">
            <v>Bryum weigelii</v>
          </cell>
          <cell r="C85" t="str">
            <v/>
          </cell>
          <cell r="D85" t="str">
            <v/>
          </cell>
          <cell r="E85" t="str">
            <v>Spreng.      </v>
          </cell>
          <cell r="F85" t="str">
            <v>Bryum duvalii Voit</v>
          </cell>
          <cell r="M85" t="str">
            <v>BRm</v>
          </cell>
          <cell r="N85">
            <v>5</v>
          </cell>
          <cell r="S85">
            <v>19543</v>
          </cell>
        </row>
        <row r="86">
          <cell r="A86" t="str">
            <v>BUTUMB</v>
          </cell>
          <cell r="B86" t="str">
            <v>Butomus umbellatus</v>
          </cell>
          <cell r="C86">
            <v>9</v>
          </cell>
          <cell r="D86">
            <v>2</v>
          </cell>
          <cell r="E86" t="str">
            <v>L.      </v>
          </cell>
          <cell r="M86" t="str">
            <v>PHe</v>
          </cell>
          <cell r="N86">
            <v>8</v>
          </cell>
          <cell r="O86" t="str">
            <v>HYD/HEL</v>
          </cell>
          <cell r="P86" t="str">
            <v>IBMR</v>
          </cell>
          <cell r="Q86" t="str">
            <v>MONOCOT</v>
          </cell>
          <cell r="S86">
            <v>1464</v>
          </cell>
        </row>
        <row r="87">
          <cell r="A87" t="str">
            <v>CAAPAL</v>
          </cell>
          <cell r="B87" t="str">
            <v>Calla palustris</v>
          </cell>
          <cell r="C87" t="str">
            <v/>
          </cell>
          <cell r="D87" t="str">
            <v/>
          </cell>
          <cell r="E87" t="str">
            <v>      </v>
          </cell>
          <cell r="M87" t="str">
            <v>PHe</v>
          </cell>
          <cell r="N87">
            <v>8</v>
          </cell>
          <cell r="O87" t="str">
            <v>HEL</v>
          </cell>
          <cell r="P87" t="str">
            <v/>
          </cell>
          <cell r="Q87" t="str">
            <v>MONOCOT</v>
          </cell>
          <cell r="S87">
            <v>1461</v>
          </cell>
        </row>
        <row r="88">
          <cell r="A88" t="str">
            <v>CABCAR</v>
          </cell>
          <cell r="B88" t="str">
            <v>Cabomba caroliniana</v>
          </cell>
          <cell r="C88" t="str">
            <v/>
          </cell>
          <cell r="D88" t="str">
            <v/>
          </cell>
          <cell r="E88" t="str">
            <v>Gray      </v>
          </cell>
          <cell r="M88" t="str">
            <v>PHy</v>
          </cell>
          <cell r="N88">
            <v>7</v>
          </cell>
          <cell r="O88" t="str">
            <v>HYD</v>
          </cell>
          <cell r="P88" t="str">
            <v/>
          </cell>
          <cell r="Q88" t="str">
            <v>DICOT</v>
          </cell>
          <cell r="S88">
            <v>19544</v>
          </cell>
        </row>
        <row r="89">
          <cell r="A89" t="str">
            <v>CADPAR</v>
          </cell>
          <cell r="B89" t="str">
            <v>Caldesia parnassifolia</v>
          </cell>
          <cell r="C89" t="str">
            <v/>
          </cell>
          <cell r="D89" t="str">
            <v/>
          </cell>
          <cell r="E89" t="str">
            <v>      </v>
          </cell>
          <cell r="M89" t="str">
            <v>PHy</v>
          </cell>
          <cell r="N89">
            <v>7</v>
          </cell>
          <cell r="O89" t="str">
            <v>HYD</v>
          </cell>
          <cell r="P89" t="str">
            <v/>
          </cell>
          <cell r="Q89" t="str">
            <v>MONOCOT</v>
          </cell>
          <cell r="S89">
            <v>19546</v>
          </cell>
        </row>
        <row r="90">
          <cell r="A90" t="str">
            <v>CAECUS</v>
          </cell>
          <cell r="B90" t="str">
            <v>Calliergonella cuspidata</v>
          </cell>
          <cell r="C90" t="str">
            <v/>
          </cell>
          <cell r="D90" t="str">
            <v/>
          </cell>
          <cell r="E90" t="str">
            <v>(Hedw.) Loeske     </v>
          </cell>
          <cell r="F90" t="str">
            <v>Calliergon cuspidatum (Hedw.) Kindb.     </v>
          </cell>
          <cell r="G90" t="str">
            <v>Acrocladium cuspidatum (Hedw.) Lindb.</v>
          </cell>
          <cell r="M90" t="str">
            <v>BRm</v>
          </cell>
          <cell r="N90">
            <v>5</v>
          </cell>
          <cell r="P90" t="str">
            <v/>
          </cell>
          <cell r="S90">
            <v>1228</v>
          </cell>
        </row>
        <row r="91">
          <cell r="A91" t="str">
            <v>CAHMIN</v>
          </cell>
          <cell r="B91" t="str">
            <v>Caltha minor</v>
          </cell>
          <cell r="C91" t="str">
            <v/>
          </cell>
          <cell r="D91" t="str">
            <v/>
          </cell>
          <cell r="E91" t="str">
            <v>auct. non Mill.    </v>
          </cell>
          <cell r="M91" t="str">
            <v>PHe</v>
          </cell>
          <cell r="N91">
            <v>8</v>
          </cell>
          <cell r="O91" t="str">
            <v>HYD/HEL</v>
          </cell>
          <cell r="P91" t="str">
            <v/>
          </cell>
          <cell r="Q91" t="str">
            <v>DICOT</v>
          </cell>
          <cell r="S91">
            <v>1892</v>
          </cell>
        </row>
        <row r="92">
          <cell r="A92" t="str">
            <v>CAHPAL</v>
          </cell>
          <cell r="B92" t="str">
            <v>Caltha palustris</v>
          </cell>
          <cell r="C92" t="str">
            <v/>
          </cell>
          <cell r="D92" t="str">
            <v/>
          </cell>
          <cell r="E92" t="str">
            <v>L.      </v>
          </cell>
          <cell r="M92" t="str">
            <v>PHe</v>
          </cell>
          <cell r="N92">
            <v>8</v>
          </cell>
          <cell r="O92" t="str">
            <v>HYD/HEL</v>
          </cell>
          <cell r="P92" t="str">
            <v/>
          </cell>
          <cell r="Q92" t="str">
            <v>DICOT</v>
          </cell>
          <cell r="S92">
            <v>1893</v>
          </cell>
        </row>
        <row r="93">
          <cell r="A93" t="str">
            <v>CAICOR</v>
          </cell>
          <cell r="B93" t="str">
            <v>Calliergon cordifolium</v>
          </cell>
          <cell r="C93" t="str">
            <v/>
          </cell>
          <cell r="D93" t="str">
            <v/>
          </cell>
          <cell r="E93" t="str">
            <v>(Hedw.) Kindb.     </v>
          </cell>
          <cell r="F93" t="str">
            <v>Acrocladium cordifolium (Hedw.) P. Rich. &amp; Wallace</v>
          </cell>
          <cell r="M93" t="str">
            <v>BRm</v>
          </cell>
          <cell r="N93">
            <v>5</v>
          </cell>
          <cell r="S93">
            <v>1225</v>
          </cell>
        </row>
        <row r="94">
          <cell r="A94" t="str">
            <v>CAIGIG</v>
          </cell>
          <cell r="B94" t="str">
            <v>Calliergon giganteum</v>
          </cell>
          <cell r="C94" t="str">
            <v/>
          </cell>
          <cell r="D94" t="str">
            <v/>
          </cell>
          <cell r="E94" t="str">
            <v>(Schimp.)      </v>
          </cell>
          <cell r="F94" t="str">
            <v>Calliergon megalophyllum Mik.</v>
          </cell>
          <cell r="G94" t="str">
            <v>Calliergon moldavicum (Velen.) Podp.</v>
          </cell>
          <cell r="H94" t="str">
            <v>Acrocladium giganteum (Schimp.) P. Rich. &amp; Wallace</v>
          </cell>
          <cell r="M94" t="str">
            <v>BRm</v>
          </cell>
          <cell r="N94">
            <v>5</v>
          </cell>
          <cell r="S94">
            <v>1226</v>
          </cell>
        </row>
        <row r="95">
          <cell r="A95" t="str">
            <v>CAISAR</v>
          </cell>
          <cell r="B95" t="str">
            <v>Calliergon sarmentosum</v>
          </cell>
          <cell r="C95" t="str">
            <v/>
          </cell>
          <cell r="D95" t="str">
            <v/>
          </cell>
          <cell r="E95" t="str">
            <v>(Wahenl.) Kindb.     </v>
          </cell>
          <cell r="F95" t="str">
            <v>Acrocladium sarmentosum (Wahlenb.) P. Rich. &amp; Wallace</v>
          </cell>
          <cell r="G95" t="str">
            <v>Sarmentypnum sarmentosum (Wahlenb.) Tuom. &amp; T. Kop.</v>
          </cell>
          <cell r="M95" t="str">
            <v>BRm</v>
          </cell>
          <cell r="N95">
            <v>5</v>
          </cell>
          <cell r="S95">
            <v>19547</v>
          </cell>
        </row>
        <row r="96">
          <cell r="A96" t="str">
            <v>CAISPX</v>
          </cell>
          <cell r="B96" t="str">
            <v>Calliergon sp.</v>
          </cell>
          <cell r="C96" t="str">
            <v/>
          </cell>
          <cell r="D96" t="str">
            <v/>
          </cell>
          <cell r="E96" t="str">
            <v>(Sull.) Kindb.</v>
          </cell>
          <cell r="F96" t="str">
            <v>Acrocladium sp. auct.</v>
          </cell>
          <cell r="G96" t="str">
            <v>Sarmentypnum sp. Tuom. &amp; T. Kop.</v>
          </cell>
          <cell r="M96" t="str">
            <v>BRm</v>
          </cell>
          <cell r="N96">
            <v>5</v>
          </cell>
          <cell r="P96" t="str">
            <v/>
          </cell>
          <cell r="S96">
            <v>1224</v>
          </cell>
        </row>
        <row r="97">
          <cell r="A97" t="str">
            <v>CAISTR</v>
          </cell>
          <cell r="B97" t="str">
            <v>Calliergon stramineum</v>
          </cell>
          <cell r="C97" t="str">
            <v/>
          </cell>
          <cell r="D97" t="str">
            <v/>
          </cell>
          <cell r="E97" t="str">
            <v>(Brid.) Kindb.     </v>
          </cell>
          <cell r="F97" t="str">
            <v>Acrocladium stramineum (Brid.) P. Rich. &amp; Wallace</v>
          </cell>
          <cell r="M97" t="str">
            <v>BRm</v>
          </cell>
          <cell r="N97">
            <v>5</v>
          </cell>
          <cell r="P97" t="str">
            <v/>
          </cell>
          <cell r="S97">
            <v>19548</v>
          </cell>
        </row>
        <row r="98">
          <cell r="A98" t="str">
            <v>CALBRU</v>
          </cell>
          <cell r="B98" t="str">
            <v>Callitriche brutia</v>
          </cell>
          <cell r="C98" t="str">
            <v/>
          </cell>
          <cell r="D98" t="str">
            <v/>
          </cell>
          <cell r="E98" t="str">
            <v>Pet.      </v>
          </cell>
          <cell r="M98" t="str">
            <v>PHy</v>
          </cell>
          <cell r="N98">
            <v>7</v>
          </cell>
          <cell r="O98" t="str">
            <v>HYD</v>
          </cell>
          <cell r="P98" t="str">
            <v/>
          </cell>
          <cell r="Q98" t="str">
            <v>DICOT</v>
          </cell>
          <cell r="S98">
            <v>1697</v>
          </cell>
        </row>
        <row r="99">
          <cell r="A99" t="str">
            <v>CALCOP</v>
          </cell>
          <cell r="B99" t="str">
            <v>Callitriche cophocarpa</v>
          </cell>
          <cell r="C99" t="str">
            <v/>
          </cell>
          <cell r="D99" t="str">
            <v/>
          </cell>
          <cell r="E99" t="str">
            <v>Sendtn.      </v>
          </cell>
          <cell r="M99" t="str">
            <v>PHy</v>
          </cell>
          <cell r="N99">
            <v>7</v>
          </cell>
          <cell r="O99" t="str">
            <v>HYD</v>
          </cell>
          <cell r="P99" t="str">
            <v/>
          </cell>
          <cell r="Q99" t="str">
            <v>DICOT</v>
          </cell>
          <cell r="S99">
            <v>19549</v>
          </cell>
        </row>
        <row r="100">
          <cell r="A100" t="str">
            <v>CALCRI</v>
          </cell>
          <cell r="B100" t="str">
            <v>Callitriche cribrosa</v>
          </cell>
          <cell r="C100" t="str">
            <v/>
          </cell>
          <cell r="D100" t="str">
            <v/>
          </cell>
          <cell r="E100" t="str">
            <v>      </v>
          </cell>
          <cell r="M100" t="str">
            <v>PHy</v>
          </cell>
          <cell r="N100">
            <v>7</v>
          </cell>
          <cell r="O100" t="str">
            <v>HYD</v>
          </cell>
          <cell r="P100" t="str">
            <v/>
          </cell>
          <cell r="Q100" t="str">
            <v>DICOT</v>
          </cell>
          <cell r="S100">
            <v>1955</v>
          </cell>
        </row>
        <row r="101">
          <cell r="A101" t="str">
            <v>CALFIM</v>
          </cell>
          <cell r="B101" t="str">
            <v>Callitriche truncata subsp. Fimbriata</v>
          </cell>
          <cell r="C101" t="str">
            <v/>
          </cell>
          <cell r="D101" t="str">
            <v/>
          </cell>
          <cell r="E101" t="str">
            <v>      </v>
          </cell>
          <cell r="M101" t="str">
            <v>PHy</v>
          </cell>
          <cell r="N101">
            <v>7</v>
          </cell>
          <cell r="O101" t="str">
            <v>HYD</v>
          </cell>
          <cell r="P101" t="str">
            <v/>
          </cell>
          <cell r="Q101" t="str">
            <v>DICOT</v>
          </cell>
          <cell r="S101">
            <v>19558</v>
          </cell>
        </row>
        <row r="102">
          <cell r="A102" t="str">
            <v>CALHAM</v>
          </cell>
          <cell r="B102" t="str">
            <v>Callitriche hamulata</v>
          </cell>
          <cell r="C102">
            <v>12</v>
          </cell>
          <cell r="D102">
            <v>1</v>
          </cell>
          <cell r="E102" t="str">
            <v>Kützing ex Koch    </v>
          </cell>
          <cell r="F102" t="str">
            <v>Callitriche intermedia subsp. hamulata</v>
          </cell>
          <cell r="M102" t="str">
            <v>PHy</v>
          </cell>
          <cell r="N102">
            <v>7</v>
          </cell>
          <cell r="O102" t="str">
            <v>HYD</v>
          </cell>
          <cell r="P102" t="str">
            <v>IBMR</v>
          </cell>
          <cell r="Q102" t="str">
            <v>DICOT</v>
          </cell>
          <cell r="S102">
            <v>1698</v>
          </cell>
        </row>
        <row r="103">
          <cell r="A103" t="str">
            <v>CALHER</v>
          </cell>
          <cell r="B103" t="str">
            <v>Callitriche hermaphroditica</v>
          </cell>
          <cell r="C103" t="str">
            <v/>
          </cell>
          <cell r="D103" t="str">
            <v/>
          </cell>
          <cell r="E103" t="str">
            <v>L.      </v>
          </cell>
          <cell r="M103" t="str">
            <v>PHy</v>
          </cell>
          <cell r="N103">
            <v>7</v>
          </cell>
          <cell r="O103" t="str">
            <v>HYD</v>
          </cell>
          <cell r="P103" t="str">
            <v/>
          </cell>
          <cell r="Q103" t="str">
            <v>DICOT</v>
          </cell>
          <cell r="S103">
            <v>19551</v>
          </cell>
        </row>
        <row r="104">
          <cell r="A104" t="str">
            <v>CALLEN</v>
          </cell>
          <cell r="B104" t="str">
            <v>Callitriche lenisulca</v>
          </cell>
          <cell r="C104" t="str">
            <v/>
          </cell>
          <cell r="D104" t="str">
            <v/>
          </cell>
          <cell r="E104" t="str">
            <v>      </v>
          </cell>
          <cell r="M104" t="str">
            <v>PHy</v>
          </cell>
          <cell r="N104">
            <v>7</v>
          </cell>
          <cell r="O104" t="str">
            <v>HYD</v>
          </cell>
          <cell r="P104" t="str">
            <v/>
          </cell>
          <cell r="Q104" t="str">
            <v>DICOT</v>
          </cell>
          <cell r="S104">
            <v>19554</v>
          </cell>
        </row>
        <row r="105">
          <cell r="A105" t="str">
            <v>CALLUS</v>
          </cell>
          <cell r="B105" t="str">
            <v>Callitriche lusitanica</v>
          </cell>
          <cell r="C105" t="str">
            <v/>
          </cell>
          <cell r="D105" t="str">
            <v/>
          </cell>
          <cell r="E105" t="str">
            <v>      </v>
          </cell>
          <cell r="M105" t="str">
            <v>PHy</v>
          </cell>
          <cell r="N105">
            <v>7</v>
          </cell>
          <cell r="O105" t="str">
            <v>HYD</v>
          </cell>
          <cell r="P105" t="str">
            <v/>
          </cell>
          <cell r="Q105" t="str">
            <v>DICOT</v>
          </cell>
          <cell r="S105">
            <v>19555</v>
          </cell>
        </row>
        <row r="106">
          <cell r="A106" t="str">
            <v>CALMAC</v>
          </cell>
          <cell r="B106" t="str">
            <v>Callitriche hermaphroditica var. macrocarpa</v>
          </cell>
          <cell r="C106" t="str">
            <v/>
          </cell>
          <cell r="D106" t="str">
            <v/>
          </cell>
          <cell r="E106" t="str">
            <v>      </v>
          </cell>
          <cell r="M106" t="str">
            <v>PHy</v>
          </cell>
          <cell r="N106">
            <v>7</v>
          </cell>
          <cell r="O106" t="str">
            <v>HYD</v>
          </cell>
          <cell r="P106" t="str">
            <v/>
          </cell>
          <cell r="Q106" t="str">
            <v>DICOT</v>
          </cell>
          <cell r="S106">
            <v>19553</v>
          </cell>
        </row>
        <row r="107">
          <cell r="A107" t="str">
            <v>CALMIC</v>
          </cell>
          <cell r="B107" t="str">
            <v>Callitriche hermaphroditica var. microcarpa</v>
          </cell>
          <cell r="C107" t="str">
            <v/>
          </cell>
          <cell r="D107" t="str">
            <v/>
          </cell>
          <cell r="E107" t="str">
            <v>      </v>
          </cell>
          <cell r="M107" t="str">
            <v>PHy</v>
          </cell>
          <cell r="N107">
            <v>7</v>
          </cell>
          <cell r="O107" t="str">
            <v>HYD</v>
          </cell>
          <cell r="P107" t="str">
            <v/>
          </cell>
          <cell r="Q107" t="str">
            <v>DICOT</v>
          </cell>
          <cell r="S107">
            <v>19552</v>
          </cell>
        </row>
        <row r="108">
          <cell r="A108" t="str">
            <v>CALOBT</v>
          </cell>
          <cell r="B108" t="str">
            <v>Callitriche obtusangula</v>
          </cell>
          <cell r="C108">
            <v>8</v>
          </cell>
          <cell r="D108">
            <v>2</v>
          </cell>
          <cell r="E108" t="str">
            <v>Le Gall     </v>
          </cell>
          <cell r="M108" t="str">
            <v>PHy</v>
          </cell>
          <cell r="N108">
            <v>7</v>
          </cell>
          <cell r="O108" t="str">
            <v>HYD</v>
          </cell>
          <cell r="P108" t="str">
            <v>IBMR</v>
          </cell>
          <cell r="Q108" t="str">
            <v>DICOT</v>
          </cell>
          <cell r="S108">
            <v>17</v>
          </cell>
        </row>
        <row r="109">
          <cell r="A109" t="str">
            <v>CALOCC</v>
          </cell>
          <cell r="B109" t="str">
            <v>Callitriche truncata subsp. occidentalis</v>
          </cell>
          <cell r="C109">
            <v>10</v>
          </cell>
          <cell r="D109">
            <v>2</v>
          </cell>
          <cell r="E109" t="str">
            <v>      </v>
          </cell>
          <cell r="F109" t="str">
            <v>Callitriche truncata subsp. truncata</v>
          </cell>
          <cell r="M109" t="str">
            <v>PHy</v>
          </cell>
          <cell r="N109">
            <v>7</v>
          </cell>
          <cell r="O109" t="str">
            <v>HYD</v>
          </cell>
          <cell r="P109" t="str">
            <v>IBMR</v>
          </cell>
          <cell r="Q109" t="str">
            <v>DICOT</v>
          </cell>
          <cell r="S109">
            <v>19559</v>
          </cell>
        </row>
        <row r="110">
          <cell r="A110" t="str">
            <v>CALPAL</v>
          </cell>
          <cell r="B110" t="str">
            <v>Callitriche palustris</v>
          </cell>
          <cell r="C110" t="str">
            <v/>
          </cell>
          <cell r="D110" t="str">
            <v/>
          </cell>
          <cell r="E110" t="str">
            <v>L.      </v>
          </cell>
          <cell r="M110" t="str">
            <v>PHy</v>
          </cell>
          <cell r="N110">
            <v>7</v>
          </cell>
          <cell r="O110" t="str">
            <v>HYD</v>
          </cell>
          <cell r="P110" t="str">
            <v/>
          </cell>
          <cell r="Q110" t="str">
            <v>DICOT</v>
          </cell>
          <cell r="S110">
            <v>171</v>
          </cell>
        </row>
        <row r="111">
          <cell r="A111" t="str">
            <v>CALPLA</v>
          </cell>
          <cell r="B111" t="str">
            <v>Callitriche platycarpa</v>
          </cell>
          <cell r="C111">
            <v>10</v>
          </cell>
          <cell r="D111">
            <v>1</v>
          </cell>
          <cell r="E111" t="str">
            <v>Kützing      </v>
          </cell>
          <cell r="M111" t="str">
            <v>PHy</v>
          </cell>
          <cell r="N111">
            <v>7</v>
          </cell>
          <cell r="O111" t="str">
            <v>HYD</v>
          </cell>
          <cell r="P111" t="str">
            <v>IBMR</v>
          </cell>
          <cell r="Q111" t="str">
            <v>DICOT</v>
          </cell>
          <cell r="S111">
            <v>172</v>
          </cell>
        </row>
        <row r="112">
          <cell r="A112" t="str">
            <v>CALPUL</v>
          </cell>
          <cell r="B112" t="str">
            <v>Callitriche pulchra</v>
          </cell>
          <cell r="C112" t="str">
            <v/>
          </cell>
          <cell r="D112" t="str">
            <v/>
          </cell>
          <cell r="E112" t="str">
            <v>      </v>
          </cell>
          <cell r="M112" t="str">
            <v>PHy</v>
          </cell>
          <cell r="N112">
            <v>7</v>
          </cell>
          <cell r="O112" t="str">
            <v>HYD</v>
          </cell>
          <cell r="P112" t="str">
            <v/>
          </cell>
          <cell r="Q112" t="str">
            <v>DICOT</v>
          </cell>
          <cell r="S112">
            <v>19556</v>
          </cell>
        </row>
        <row r="113">
          <cell r="A113" t="str">
            <v>CALREG</v>
          </cell>
          <cell r="B113" t="str">
            <v>Callitriche regis-jubae</v>
          </cell>
          <cell r="C113" t="str">
            <v/>
          </cell>
          <cell r="D113" t="str">
            <v/>
          </cell>
          <cell r="E113" t="str">
            <v>      </v>
          </cell>
          <cell r="M113" t="str">
            <v>PHy</v>
          </cell>
          <cell r="N113">
            <v>7</v>
          </cell>
          <cell r="O113" t="str">
            <v>HYD</v>
          </cell>
          <cell r="P113" t="str">
            <v/>
          </cell>
          <cell r="Q113" t="str">
            <v>DICOT</v>
          </cell>
          <cell r="S113">
            <v>19557</v>
          </cell>
        </row>
        <row r="114">
          <cell r="A114" t="str">
            <v>CALSPX</v>
          </cell>
          <cell r="B114" t="str">
            <v>Callitriche sp.</v>
          </cell>
          <cell r="C114" t="str">
            <v/>
          </cell>
          <cell r="D114" t="str">
            <v/>
          </cell>
          <cell r="E114" t="str">
            <v>      </v>
          </cell>
          <cell r="M114" t="str">
            <v>PHy</v>
          </cell>
          <cell r="N114">
            <v>7</v>
          </cell>
          <cell r="O114" t="str">
            <v>HYD</v>
          </cell>
          <cell r="P114" t="str">
            <v/>
          </cell>
          <cell r="Q114" t="str">
            <v>DICOT</v>
          </cell>
          <cell r="S114">
            <v>1696</v>
          </cell>
        </row>
        <row r="115">
          <cell r="A115" t="str">
            <v>CALSTA</v>
          </cell>
          <cell r="B115" t="str">
            <v>Callitriche stagnalis</v>
          </cell>
          <cell r="C115">
            <v>12</v>
          </cell>
          <cell r="D115">
            <v>2</v>
          </cell>
          <cell r="E115" t="str">
            <v>Scop.      </v>
          </cell>
          <cell r="M115" t="str">
            <v>PHy</v>
          </cell>
          <cell r="N115">
            <v>7</v>
          </cell>
          <cell r="O115" t="str">
            <v>HYD</v>
          </cell>
          <cell r="P115" t="str">
            <v>IBMR</v>
          </cell>
          <cell r="Q115" t="str">
            <v>DICOT</v>
          </cell>
          <cell r="S115">
            <v>173</v>
          </cell>
        </row>
        <row r="116">
          <cell r="A116" t="str">
            <v>CALVIG</v>
          </cell>
          <cell r="B116" t="str">
            <v>Callitriche x vigens</v>
          </cell>
          <cell r="C116" t="str">
            <v/>
          </cell>
          <cell r="D116" t="str">
            <v/>
          </cell>
          <cell r="E116" t="str">
            <v>      </v>
          </cell>
          <cell r="M116" t="str">
            <v>PHy</v>
          </cell>
          <cell r="N116">
            <v>7</v>
          </cell>
          <cell r="O116" t="str">
            <v>HYD</v>
          </cell>
          <cell r="P116" t="str">
            <v/>
          </cell>
          <cell r="Q116" t="str">
            <v>DICOT</v>
          </cell>
          <cell r="S116">
            <v>1956</v>
          </cell>
        </row>
        <row r="117">
          <cell r="A117" t="str">
            <v>CAMAMA</v>
          </cell>
          <cell r="B117" t="str">
            <v>Cardamine amara</v>
          </cell>
          <cell r="C117" t="str">
            <v/>
          </cell>
          <cell r="D117" t="str">
            <v/>
          </cell>
          <cell r="E117" t="str">
            <v>L.      </v>
          </cell>
          <cell r="M117" t="str">
            <v>PHg</v>
          </cell>
          <cell r="N117">
            <v>9</v>
          </cell>
          <cell r="O117" t="str">
            <v>HYG/HEL</v>
          </cell>
          <cell r="P117" t="str">
            <v/>
          </cell>
          <cell r="Q117" t="str">
            <v>DICOT</v>
          </cell>
          <cell r="S117">
            <v>1758</v>
          </cell>
        </row>
        <row r="118">
          <cell r="A118" t="str">
            <v>CAMHIR</v>
          </cell>
          <cell r="B118" t="str">
            <v>Cardamine hirsuta</v>
          </cell>
          <cell r="C118" t="str">
            <v/>
          </cell>
          <cell r="D118" t="str">
            <v/>
          </cell>
          <cell r="E118" t="str">
            <v>L.      </v>
          </cell>
          <cell r="M118" t="str">
            <v>PHg</v>
          </cell>
          <cell r="N118">
            <v>9</v>
          </cell>
          <cell r="O118" t="str">
            <v>HYG</v>
          </cell>
          <cell r="P118" t="str">
            <v/>
          </cell>
          <cell r="Q118" t="str">
            <v>DICOT</v>
          </cell>
          <cell r="S118">
            <v>1759</v>
          </cell>
        </row>
        <row r="119">
          <cell r="A119" t="str">
            <v>CAMLAT</v>
          </cell>
          <cell r="B119" t="str">
            <v>Cardamine latifolia</v>
          </cell>
          <cell r="C119" t="str">
            <v/>
          </cell>
          <cell r="D119" t="str">
            <v/>
          </cell>
          <cell r="E119" t="str">
            <v>      </v>
          </cell>
          <cell r="M119" t="str">
            <v>PHg</v>
          </cell>
          <cell r="N119">
            <v>9</v>
          </cell>
          <cell r="O119" t="str">
            <v>HYG/HEL</v>
          </cell>
          <cell r="P119" t="str">
            <v/>
          </cell>
          <cell r="Q119" t="str">
            <v>DICOT</v>
          </cell>
          <cell r="S119">
            <v>19566</v>
          </cell>
        </row>
        <row r="120">
          <cell r="A120" t="str">
            <v>CAMPRA</v>
          </cell>
          <cell r="B120" t="str">
            <v>Cardamine pratensis</v>
          </cell>
          <cell r="C120" t="str">
            <v/>
          </cell>
          <cell r="D120" t="str">
            <v/>
          </cell>
          <cell r="E120" t="str">
            <v>L.      </v>
          </cell>
          <cell r="M120" t="str">
            <v>PHg</v>
          </cell>
          <cell r="N120">
            <v>9</v>
          </cell>
          <cell r="O120" t="str">
            <v>HYG</v>
          </cell>
          <cell r="P120" t="str">
            <v/>
          </cell>
          <cell r="Q120" t="str">
            <v>DICOT</v>
          </cell>
          <cell r="S120">
            <v>176</v>
          </cell>
        </row>
        <row r="121">
          <cell r="A121" t="str">
            <v>CAMRES</v>
          </cell>
          <cell r="B121" t="str">
            <v>Cardamine resedifolia</v>
          </cell>
          <cell r="C121" t="str">
            <v/>
          </cell>
          <cell r="D121" t="str">
            <v/>
          </cell>
          <cell r="E121" t="str">
            <v>L.      </v>
          </cell>
          <cell r="M121" t="str">
            <v>PHe</v>
          </cell>
          <cell r="N121">
            <v>8</v>
          </cell>
          <cell r="O121" t="str">
            <v>HEL</v>
          </cell>
          <cell r="P121" t="str">
            <v/>
          </cell>
          <cell r="Q121" t="str">
            <v>DICOT</v>
          </cell>
          <cell r="S121">
            <v>19567</v>
          </cell>
        </row>
        <row r="122">
          <cell r="A122" t="str">
            <v>CAMSPX</v>
          </cell>
          <cell r="B122" t="str">
            <v>Cardamine sp.</v>
          </cell>
          <cell r="C122" t="str">
            <v/>
          </cell>
          <cell r="D122" t="str">
            <v/>
          </cell>
          <cell r="E122" t="str">
            <v>      </v>
          </cell>
          <cell r="M122" t="str">
            <v>PHg</v>
          </cell>
          <cell r="N122">
            <v>9</v>
          </cell>
          <cell r="O122" t="str">
            <v>HYG/HEL</v>
          </cell>
          <cell r="Q122" t="str">
            <v>DICOT</v>
          </cell>
          <cell r="S122">
            <v>1757</v>
          </cell>
        </row>
        <row r="123">
          <cell r="A123" t="str">
            <v>CARACT</v>
          </cell>
          <cell r="B123" t="str">
            <v>Carex acutiformis</v>
          </cell>
          <cell r="C123" t="str">
            <v/>
          </cell>
          <cell r="D123" t="str">
            <v/>
          </cell>
          <cell r="E123" t="str">
            <v>Ehrh.      </v>
          </cell>
          <cell r="M123" t="str">
            <v>PHe</v>
          </cell>
          <cell r="N123">
            <v>8</v>
          </cell>
          <cell r="O123" t="str">
            <v>HEL</v>
          </cell>
          <cell r="P123" t="str">
            <v/>
          </cell>
          <cell r="Q123" t="str">
            <v>MONOCOT</v>
          </cell>
          <cell r="S123">
            <v>1468</v>
          </cell>
        </row>
        <row r="124">
          <cell r="A124" t="str">
            <v>CARACU</v>
          </cell>
          <cell r="B124" t="str">
            <v>Carex acuta</v>
          </cell>
          <cell r="C124" t="str">
            <v/>
          </cell>
          <cell r="D124" t="str">
            <v/>
          </cell>
          <cell r="E124" t="str">
            <v>L.      </v>
          </cell>
          <cell r="F124" t="str">
            <v>Carex gracilis Curtis</v>
          </cell>
          <cell r="M124" t="str">
            <v>PHe</v>
          </cell>
          <cell r="N124">
            <v>8</v>
          </cell>
          <cell r="O124" t="str">
            <v>HEL</v>
          </cell>
          <cell r="P124" t="str">
            <v/>
          </cell>
          <cell r="Q124" t="str">
            <v>MONOCOT</v>
          </cell>
          <cell r="S124">
            <v>1467</v>
          </cell>
        </row>
        <row r="125">
          <cell r="A125" t="str">
            <v>CARAQU</v>
          </cell>
          <cell r="B125" t="str">
            <v>Carex aquatilis</v>
          </cell>
          <cell r="C125" t="str">
            <v/>
          </cell>
          <cell r="D125" t="str">
            <v/>
          </cell>
          <cell r="E125" t="str">
            <v>      </v>
          </cell>
          <cell r="M125" t="str">
            <v>PHe</v>
          </cell>
          <cell r="N125">
            <v>8</v>
          </cell>
          <cell r="O125" t="str">
            <v>HEL</v>
          </cell>
          <cell r="P125" t="str">
            <v/>
          </cell>
          <cell r="Q125" t="str">
            <v>MONOCOT</v>
          </cell>
          <cell r="S125">
            <v>1469</v>
          </cell>
        </row>
        <row r="126">
          <cell r="A126" t="str">
            <v>CARBUE</v>
          </cell>
          <cell r="B126" t="str">
            <v>Carex buekii</v>
          </cell>
          <cell r="C126" t="str">
            <v/>
          </cell>
          <cell r="D126" t="str">
            <v/>
          </cell>
          <cell r="E126" t="str">
            <v>Wimm.      </v>
          </cell>
          <cell r="M126" t="str">
            <v>PHx</v>
          </cell>
          <cell r="N126">
            <v>1</v>
          </cell>
          <cell r="P126" t="str">
            <v/>
          </cell>
          <cell r="Q126" t="str">
            <v>MONOCOT</v>
          </cell>
          <cell r="S126">
            <v>19568</v>
          </cell>
        </row>
        <row r="127">
          <cell r="A127" t="str">
            <v>CARDIA</v>
          </cell>
          <cell r="B127" t="str">
            <v>Carex diandra</v>
          </cell>
          <cell r="C127" t="str">
            <v/>
          </cell>
          <cell r="D127" t="str">
            <v/>
          </cell>
          <cell r="E127" t="str">
            <v>      </v>
          </cell>
          <cell r="M127" t="str">
            <v>PHx</v>
          </cell>
          <cell r="N127">
            <v>1</v>
          </cell>
          <cell r="P127" t="str">
            <v/>
          </cell>
          <cell r="Q127" t="str">
            <v>MONOCOT</v>
          </cell>
          <cell r="S127">
            <v>1957</v>
          </cell>
        </row>
        <row r="128">
          <cell r="A128" t="str">
            <v>CARDIS</v>
          </cell>
          <cell r="B128" t="str">
            <v>Carex disticha</v>
          </cell>
          <cell r="C128" t="str">
            <v/>
          </cell>
          <cell r="D128" t="str">
            <v/>
          </cell>
          <cell r="E128" t="str">
            <v>      </v>
          </cell>
          <cell r="M128" t="str">
            <v>PHg</v>
          </cell>
          <cell r="N128">
            <v>9</v>
          </cell>
          <cell r="O128" t="str">
            <v>HYG</v>
          </cell>
          <cell r="P128" t="str">
            <v/>
          </cell>
          <cell r="Q128" t="str">
            <v>MONOCOT</v>
          </cell>
          <cell r="S128">
            <v>1473</v>
          </cell>
        </row>
        <row r="129">
          <cell r="A129" t="str">
            <v>CARELA</v>
          </cell>
          <cell r="B129" t="str">
            <v>Carex elata</v>
          </cell>
          <cell r="C129" t="str">
            <v/>
          </cell>
          <cell r="D129" t="str">
            <v/>
          </cell>
          <cell r="E129" t="str">
            <v>All.      </v>
          </cell>
          <cell r="M129" t="str">
            <v>PHe</v>
          </cell>
          <cell r="N129">
            <v>8</v>
          </cell>
          <cell r="O129" t="str">
            <v>HEL</v>
          </cell>
          <cell r="P129" t="str">
            <v/>
          </cell>
          <cell r="Q129" t="str">
            <v>MONOCOT</v>
          </cell>
          <cell r="S129">
            <v>1475</v>
          </cell>
        </row>
        <row r="130">
          <cell r="A130" t="str">
            <v>CARHAL</v>
          </cell>
          <cell r="B130" t="str">
            <v>Carex halophila</v>
          </cell>
          <cell r="C130" t="str">
            <v/>
          </cell>
          <cell r="D130" t="str">
            <v/>
          </cell>
          <cell r="E130" t="str">
            <v>      </v>
          </cell>
          <cell r="M130" t="str">
            <v>PHx</v>
          </cell>
          <cell r="N130">
            <v>1</v>
          </cell>
          <cell r="P130" t="str">
            <v/>
          </cell>
          <cell r="Q130" t="str">
            <v>MONOCOT</v>
          </cell>
          <cell r="S130">
            <v>19573</v>
          </cell>
        </row>
        <row r="131">
          <cell r="A131" t="str">
            <v>CARHIR</v>
          </cell>
          <cell r="B131" t="str">
            <v>Carex hirta</v>
          </cell>
          <cell r="C131" t="str">
            <v/>
          </cell>
          <cell r="D131" t="str">
            <v/>
          </cell>
          <cell r="E131" t="str">
            <v>      </v>
          </cell>
          <cell r="M131" t="str">
            <v>PHg</v>
          </cell>
          <cell r="N131">
            <v>9</v>
          </cell>
          <cell r="O131" t="str">
            <v>HYG</v>
          </cell>
          <cell r="P131" t="str">
            <v/>
          </cell>
          <cell r="Q131" t="str">
            <v>MONOCOT</v>
          </cell>
          <cell r="S131">
            <v>1478</v>
          </cell>
        </row>
        <row r="132">
          <cell r="A132" t="str">
            <v>CARLAS</v>
          </cell>
          <cell r="B132" t="str">
            <v>Carex lasiocarpa</v>
          </cell>
          <cell r="C132" t="str">
            <v/>
          </cell>
          <cell r="D132" t="str">
            <v/>
          </cell>
          <cell r="E132" t="str">
            <v>      </v>
          </cell>
          <cell r="M132" t="str">
            <v>PHg</v>
          </cell>
          <cell r="N132">
            <v>9</v>
          </cell>
          <cell r="O132" t="str">
            <v>HYG</v>
          </cell>
          <cell r="P132" t="str">
            <v/>
          </cell>
          <cell r="Q132" t="str">
            <v>MONOCOT</v>
          </cell>
          <cell r="S132">
            <v>19575</v>
          </cell>
        </row>
        <row r="133">
          <cell r="A133" t="str">
            <v>CARLIM</v>
          </cell>
          <cell r="B133" t="str">
            <v>Carex limosa</v>
          </cell>
          <cell r="C133" t="str">
            <v/>
          </cell>
          <cell r="D133" t="str">
            <v/>
          </cell>
          <cell r="E133" t="str">
            <v>      </v>
          </cell>
          <cell r="M133" t="str">
            <v>PHg</v>
          </cell>
          <cell r="N133">
            <v>9</v>
          </cell>
          <cell r="O133" t="str">
            <v>HYG</v>
          </cell>
          <cell r="P133" t="str">
            <v/>
          </cell>
          <cell r="Q133" t="str">
            <v>MONOCOT</v>
          </cell>
          <cell r="S133">
            <v>19577</v>
          </cell>
        </row>
        <row r="134">
          <cell r="A134" t="str">
            <v>CARNIG</v>
          </cell>
          <cell r="B134" t="str">
            <v>Carex nigra</v>
          </cell>
          <cell r="C134" t="str">
            <v/>
          </cell>
          <cell r="D134" t="str">
            <v/>
          </cell>
          <cell r="E134" t="str">
            <v>(L.) Reichard     </v>
          </cell>
          <cell r="M134" t="str">
            <v>PHg</v>
          </cell>
          <cell r="N134">
            <v>9</v>
          </cell>
          <cell r="O134" t="str">
            <v>HYG/HEL</v>
          </cell>
          <cell r="P134" t="str">
            <v/>
          </cell>
          <cell r="Q134" t="str">
            <v>MONOCOT</v>
          </cell>
          <cell r="S134">
            <v>148</v>
          </cell>
        </row>
        <row r="135">
          <cell r="A135" t="str">
            <v>CARPAN</v>
          </cell>
          <cell r="B135" t="str">
            <v>Carex paniculata</v>
          </cell>
          <cell r="C135" t="str">
            <v/>
          </cell>
          <cell r="D135" t="str">
            <v/>
          </cell>
          <cell r="E135" t="str">
            <v>L.      </v>
          </cell>
          <cell r="M135" t="str">
            <v>PHe</v>
          </cell>
          <cell r="N135">
            <v>8</v>
          </cell>
          <cell r="O135" t="str">
            <v>HEL</v>
          </cell>
          <cell r="P135" t="str">
            <v/>
          </cell>
          <cell r="Q135" t="str">
            <v>MONOCOT</v>
          </cell>
          <cell r="S135">
            <v>1484</v>
          </cell>
        </row>
        <row r="136">
          <cell r="A136" t="str">
            <v>CARPEN</v>
          </cell>
          <cell r="B136" t="str">
            <v>Carex pendula</v>
          </cell>
          <cell r="C136" t="str">
            <v/>
          </cell>
          <cell r="D136" t="str">
            <v/>
          </cell>
          <cell r="E136" t="str">
            <v>Huds.      </v>
          </cell>
          <cell r="M136" t="str">
            <v>PHe</v>
          </cell>
          <cell r="N136">
            <v>8</v>
          </cell>
          <cell r="O136" t="str">
            <v>HEL</v>
          </cell>
          <cell r="P136" t="str">
            <v/>
          </cell>
          <cell r="Q136" t="str">
            <v>MONOCOT</v>
          </cell>
          <cell r="S136">
            <v>1485</v>
          </cell>
        </row>
        <row r="137">
          <cell r="A137" t="str">
            <v>CARPSE</v>
          </cell>
          <cell r="B137" t="str">
            <v>Carex pseudocyperus</v>
          </cell>
          <cell r="C137" t="str">
            <v/>
          </cell>
          <cell r="D137" t="str">
            <v/>
          </cell>
          <cell r="E137" t="str">
            <v>L.      </v>
          </cell>
          <cell r="M137" t="str">
            <v>PHe</v>
          </cell>
          <cell r="N137">
            <v>8</v>
          </cell>
          <cell r="O137" t="str">
            <v>HEL</v>
          </cell>
          <cell r="P137" t="str">
            <v/>
          </cell>
          <cell r="Q137" t="str">
            <v>MONOCOT</v>
          </cell>
          <cell r="S137">
            <v>1486</v>
          </cell>
        </row>
        <row r="138">
          <cell r="A138" t="str">
            <v>CARRIP</v>
          </cell>
          <cell r="B138" t="str">
            <v>Carex riparia</v>
          </cell>
          <cell r="C138" t="str">
            <v/>
          </cell>
          <cell r="D138" t="str">
            <v/>
          </cell>
          <cell r="E138" t="str">
            <v>Curtis      </v>
          </cell>
          <cell r="M138" t="str">
            <v>PHe</v>
          </cell>
          <cell r="N138">
            <v>8</v>
          </cell>
          <cell r="O138" t="str">
            <v>HEL</v>
          </cell>
          <cell r="P138" t="str">
            <v/>
          </cell>
          <cell r="Q138" t="str">
            <v>MONOCOT</v>
          </cell>
          <cell r="S138">
            <v>1489</v>
          </cell>
        </row>
        <row r="139">
          <cell r="A139" t="str">
            <v>CARROS</v>
          </cell>
          <cell r="B139" t="str">
            <v>Carex rostrata</v>
          </cell>
          <cell r="C139">
            <v>15</v>
          </cell>
          <cell r="D139">
            <v>3</v>
          </cell>
          <cell r="E139" t="str">
            <v>Stokes      </v>
          </cell>
          <cell r="M139" t="str">
            <v>PHe</v>
          </cell>
          <cell r="N139">
            <v>8</v>
          </cell>
          <cell r="O139" t="str">
            <v>HYD/HEL</v>
          </cell>
          <cell r="P139" t="str">
            <v>IBMR</v>
          </cell>
          <cell r="Q139" t="str">
            <v>MONOCOT</v>
          </cell>
          <cell r="S139">
            <v>149</v>
          </cell>
        </row>
        <row r="140">
          <cell r="A140" t="str">
            <v>CARSPI</v>
          </cell>
          <cell r="B140" t="str">
            <v>Carex spicata</v>
          </cell>
          <cell r="C140" t="str">
            <v/>
          </cell>
          <cell r="D140" t="str">
            <v/>
          </cell>
          <cell r="E140" t="str">
            <v>Huds.      </v>
          </cell>
          <cell r="M140" t="str">
            <v>PHg</v>
          </cell>
          <cell r="N140">
            <v>9</v>
          </cell>
          <cell r="O140" t="str">
            <v>HYG</v>
          </cell>
          <cell r="P140" t="str">
            <v/>
          </cell>
          <cell r="Q140" t="str">
            <v>MONOCOT</v>
          </cell>
          <cell r="S140">
            <v>19578</v>
          </cell>
        </row>
        <row r="141">
          <cell r="A141" t="str">
            <v>CARSPX</v>
          </cell>
          <cell r="B141" t="str">
            <v>Carex sp.</v>
          </cell>
          <cell r="C141" t="str">
            <v/>
          </cell>
          <cell r="D141" t="str">
            <v/>
          </cell>
          <cell r="E141" t="str">
            <v>      </v>
          </cell>
          <cell r="M141" t="str">
            <v>PHe</v>
          </cell>
          <cell r="N141">
            <v>8</v>
          </cell>
          <cell r="O141" t="str">
            <v>HEL</v>
          </cell>
          <cell r="P141" t="str">
            <v/>
          </cell>
          <cell r="Q141" t="str">
            <v>MONOCOT</v>
          </cell>
          <cell r="S141">
            <v>1466</v>
          </cell>
        </row>
        <row r="142">
          <cell r="A142" t="str">
            <v>CARVES</v>
          </cell>
          <cell r="B142" t="str">
            <v>Carex vesicaria</v>
          </cell>
          <cell r="C142">
            <v>12</v>
          </cell>
          <cell r="D142">
            <v>2</v>
          </cell>
          <cell r="E142" t="str">
            <v>L.      </v>
          </cell>
          <cell r="M142" t="str">
            <v>PHe</v>
          </cell>
          <cell r="N142">
            <v>8</v>
          </cell>
          <cell r="O142" t="str">
            <v>HYD/HEL</v>
          </cell>
          <cell r="P142" t="str">
            <v>IBMR</v>
          </cell>
          <cell r="Q142" t="str">
            <v>MONOCOT</v>
          </cell>
          <cell r="S142">
            <v>1491</v>
          </cell>
        </row>
        <row r="143">
          <cell r="A143" t="str">
            <v>CARVUL</v>
          </cell>
          <cell r="B143" t="str">
            <v>Carex vulpina</v>
          </cell>
          <cell r="C143" t="str">
            <v/>
          </cell>
          <cell r="D143" t="str">
            <v/>
          </cell>
          <cell r="E143" t="str">
            <v>L.      </v>
          </cell>
          <cell r="M143" t="str">
            <v>PHe</v>
          </cell>
          <cell r="N143">
            <v>8</v>
          </cell>
          <cell r="O143" t="str">
            <v>HEL</v>
          </cell>
          <cell r="P143" t="str">
            <v/>
          </cell>
          <cell r="Q143" t="str">
            <v>MONOCOT</v>
          </cell>
          <cell r="S143">
            <v>19581</v>
          </cell>
        </row>
        <row r="144">
          <cell r="A144" t="str">
            <v>CASSEP</v>
          </cell>
          <cell r="B144" t="str">
            <v>Calystegia sepium</v>
          </cell>
          <cell r="C144" t="str">
            <v/>
          </cell>
          <cell r="D144" t="str">
            <v/>
          </cell>
          <cell r="E144" t="str">
            <v>(L.) R. Br.    </v>
          </cell>
          <cell r="M144" t="str">
            <v>PHg</v>
          </cell>
          <cell r="N144">
            <v>9</v>
          </cell>
          <cell r="O144" t="str">
            <v>HYG</v>
          </cell>
          <cell r="P144" t="str">
            <v/>
          </cell>
          <cell r="Q144" t="str">
            <v>DICOT</v>
          </cell>
          <cell r="S144">
            <v>1731</v>
          </cell>
        </row>
        <row r="145">
          <cell r="A145" t="str">
            <v>CATAQU</v>
          </cell>
          <cell r="B145" t="str">
            <v>Catabrosa aquatica</v>
          </cell>
          <cell r="C145">
            <v>11</v>
          </cell>
          <cell r="D145">
            <v>2</v>
          </cell>
          <cell r="E145" t="str">
            <v>(L.) Beauv.     </v>
          </cell>
          <cell r="M145" t="str">
            <v>PHe</v>
          </cell>
          <cell r="N145">
            <v>8</v>
          </cell>
          <cell r="O145" t="str">
            <v>HYD/HEL</v>
          </cell>
          <cell r="P145" t="str">
            <v>IBMR</v>
          </cell>
          <cell r="Q145" t="str">
            <v>MONOCOT</v>
          </cell>
          <cell r="S145">
            <v>1555</v>
          </cell>
        </row>
        <row r="146">
          <cell r="A146" t="str">
            <v>CAUVER</v>
          </cell>
          <cell r="B146" t="str">
            <v>Carum verticillatum</v>
          </cell>
          <cell r="C146" t="str">
            <v/>
          </cell>
          <cell r="D146" t="str">
            <v/>
          </cell>
          <cell r="E146" t="str">
            <v>      </v>
          </cell>
          <cell r="M146" t="str">
            <v>PHe</v>
          </cell>
          <cell r="N146">
            <v>8</v>
          </cell>
          <cell r="O146" t="str">
            <v>HYD/HEL</v>
          </cell>
          <cell r="P146" t="str">
            <v/>
          </cell>
          <cell r="Q146" t="str">
            <v>DICOT</v>
          </cell>
          <cell r="S146">
            <v>1979</v>
          </cell>
        </row>
        <row r="147">
          <cell r="A147" t="str">
            <v>CAYARG</v>
          </cell>
          <cell r="B147" t="str">
            <v>Calypogeia arguta</v>
          </cell>
          <cell r="C147" t="str">
            <v/>
          </cell>
          <cell r="D147" t="str">
            <v/>
          </cell>
          <cell r="E147" t="str">
            <v>Nees &amp; Mont.    </v>
          </cell>
          <cell r="F147" t="str">
            <v>Cincinnulus argutus (Nees &amp; Mont.) Dumort.</v>
          </cell>
          <cell r="G147" t="str">
            <v>Kantia arguta (Nees &amp; Mont.) Lindb.</v>
          </cell>
          <cell r="M147" t="str">
            <v>BRh</v>
          </cell>
          <cell r="N147">
            <v>4</v>
          </cell>
          <cell r="P147" t="str">
            <v/>
          </cell>
          <cell r="S147">
            <v>19562</v>
          </cell>
        </row>
        <row r="148">
          <cell r="A148" t="str">
            <v>CAYFIS</v>
          </cell>
          <cell r="B148" t="str">
            <v>Calypogeia fissa</v>
          </cell>
          <cell r="C148" t="str">
            <v/>
          </cell>
          <cell r="D148" t="str">
            <v/>
          </cell>
          <cell r="E148" t="str">
            <v> (L.) Raddi       </v>
          </cell>
          <cell r="F148" t="str">
            <v>Mnium fissum L.</v>
          </cell>
          <cell r="G148" t="str">
            <v>Jungermannia calypogeia Raddi</v>
          </cell>
          <cell r="H148" t="str">
            <v>Jungermannia fissa Scop.</v>
          </cell>
          <cell r="I148" t="str">
            <v>Jungermannia sprengelii Mart.</v>
          </cell>
          <cell r="J148" t="str">
            <v>Kantia calypogeia Lindb.</v>
          </cell>
          <cell r="K148" t="str">
            <v>Kantia sprengelii Pearson</v>
          </cell>
          <cell r="M148" t="str">
            <v>BRh</v>
          </cell>
          <cell r="N148">
            <v>4</v>
          </cell>
          <cell r="P148" t="str">
            <v/>
          </cell>
          <cell r="S148">
            <v>19563</v>
          </cell>
        </row>
        <row r="149">
          <cell r="A149" t="str">
            <v>CAYSPX</v>
          </cell>
          <cell r="B149" t="str">
            <v>Calypogeia sp.</v>
          </cell>
          <cell r="C149" t="str">
            <v/>
          </cell>
          <cell r="D149" t="str">
            <v/>
          </cell>
          <cell r="E149" t="str">
            <v>Raddi</v>
          </cell>
          <cell r="M149" t="str">
            <v>BRh</v>
          </cell>
          <cell r="N149">
            <v>4</v>
          </cell>
          <cell r="P149" t="str">
            <v/>
          </cell>
          <cell r="S149">
            <v>19564</v>
          </cell>
        </row>
        <row r="150">
          <cell r="A150" t="str">
            <v>CEATHA</v>
          </cell>
          <cell r="B150" t="str">
            <v>Ceratopteris thalictroides</v>
          </cell>
          <cell r="C150" t="str">
            <v/>
          </cell>
          <cell r="D150" t="str">
            <v/>
          </cell>
          <cell r="E150" t="str">
            <v>      </v>
          </cell>
          <cell r="M150" t="str">
            <v>PTE</v>
          </cell>
          <cell r="N150">
            <v>6</v>
          </cell>
          <cell r="P150" t="str">
            <v/>
          </cell>
          <cell r="S150">
            <v>19584</v>
          </cell>
        </row>
        <row r="151">
          <cell r="A151" t="str">
            <v>CERAPI</v>
          </cell>
          <cell r="B151" t="str">
            <v>Ceratophyllum demersum var. apiculatum</v>
          </cell>
          <cell r="C151" t="str">
            <v/>
          </cell>
          <cell r="D151" t="str">
            <v/>
          </cell>
          <cell r="E151" t="str">
            <v>      </v>
          </cell>
          <cell r="M151" t="str">
            <v>PHy</v>
          </cell>
          <cell r="N151">
            <v>7</v>
          </cell>
          <cell r="O151" t="str">
            <v>HYD</v>
          </cell>
          <cell r="P151" t="str">
            <v/>
          </cell>
          <cell r="Q151" t="str">
            <v>DICOT</v>
          </cell>
          <cell r="S151">
            <v>19582</v>
          </cell>
        </row>
        <row r="152">
          <cell r="A152" t="str">
            <v>CERDEM</v>
          </cell>
          <cell r="B152" t="str">
            <v>Ceratophyllum demersum</v>
          </cell>
          <cell r="C152">
            <v>5</v>
          </cell>
          <cell r="D152">
            <v>2</v>
          </cell>
          <cell r="E152" t="str">
            <v>L.      </v>
          </cell>
          <cell r="M152" t="str">
            <v>PHy</v>
          </cell>
          <cell r="N152">
            <v>7</v>
          </cell>
          <cell r="O152" t="str">
            <v>HYD</v>
          </cell>
          <cell r="P152" t="str">
            <v>IBMR</v>
          </cell>
          <cell r="Q152" t="str">
            <v>DICOT</v>
          </cell>
          <cell r="S152">
            <v>1717</v>
          </cell>
        </row>
        <row r="153">
          <cell r="A153" t="str">
            <v>CERINE</v>
          </cell>
          <cell r="B153" t="str">
            <v>Ceratophyllum demersum var. inerme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PHy</v>
          </cell>
          <cell r="N153">
            <v>7</v>
          </cell>
          <cell r="O153" t="str">
            <v>HYD</v>
          </cell>
          <cell r="P153" t="str">
            <v/>
          </cell>
          <cell r="Q153" t="str">
            <v>DICOT</v>
          </cell>
          <cell r="S153" t="str">
            <v>Pas de cd_sandre</v>
          </cell>
        </row>
        <row r="154">
          <cell r="A154" t="str">
            <v>CERMUR</v>
          </cell>
          <cell r="B154" t="str">
            <v>Ceratophyllum muricatum</v>
          </cell>
          <cell r="C154" t="str">
            <v/>
          </cell>
          <cell r="D154" t="str">
            <v/>
          </cell>
          <cell r="E154" t="str">
            <v>      </v>
          </cell>
          <cell r="M154" t="str">
            <v>PHy</v>
          </cell>
          <cell r="N154">
            <v>7</v>
          </cell>
          <cell r="O154" t="str">
            <v>HYD</v>
          </cell>
          <cell r="P154" t="str">
            <v/>
          </cell>
          <cell r="Q154" t="str">
            <v>DICOT</v>
          </cell>
          <cell r="S154" t="str">
            <v>Pas de cd_sandre</v>
          </cell>
        </row>
        <row r="155">
          <cell r="A155" t="str">
            <v>CERPLA</v>
          </cell>
          <cell r="B155" t="str">
            <v>Ceratophyllum platyacanthum</v>
          </cell>
          <cell r="C155" t="str">
            <v/>
          </cell>
          <cell r="D155" t="str">
            <v/>
          </cell>
          <cell r="E155" t="str">
            <v>      </v>
          </cell>
          <cell r="M155" t="str">
            <v>PHy</v>
          </cell>
          <cell r="N155">
            <v>7</v>
          </cell>
          <cell r="O155" t="str">
            <v>HYD</v>
          </cell>
          <cell r="P155" t="str">
            <v/>
          </cell>
          <cell r="Q155" t="str">
            <v>DICOT</v>
          </cell>
          <cell r="S155">
            <v>19583</v>
          </cell>
        </row>
        <row r="156">
          <cell r="A156" t="str">
            <v>CERSPX</v>
          </cell>
          <cell r="B156" t="str">
            <v>Ceratophyllum sp.</v>
          </cell>
          <cell r="C156" t="str">
            <v/>
          </cell>
          <cell r="D156" t="str">
            <v/>
          </cell>
          <cell r="E156" t="str">
            <v>      </v>
          </cell>
          <cell r="M156" t="str">
            <v>PHy</v>
          </cell>
          <cell r="N156">
            <v>7</v>
          </cell>
          <cell r="O156" t="str">
            <v>HYD</v>
          </cell>
          <cell r="Q156" t="str">
            <v>DICOT</v>
          </cell>
          <cell r="S156">
            <v>1716</v>
          </cell>
        </row>
        <row r="157">
          <cell r="A157" t="str">
            <v>CERSUB</v>
          </cell>
          <cell r="B157" t="str">
            <v>Ceratophyllum submersum</v>
          </cell>
          <cell r="C157">
            <v>20</v>
          </cell>
          <cell r="D157">
            <v>3</v>
          </cell>
          <cell r="E157" t="str">
            <v>L.      </v>
          </cell>
          <cell r="M157" t="str">
            <v>PHy</v>
          </cell>
          <cell r="N157">
            <v>7</v>
          </cell>
          <cell r="O157" t="str">
            <v>HYD</v>
          </cell>
          <cell r="P157" t="str">
            <v>IBMR</v>
          </cell>
          <cell r="Q157" t="str">
            <v>DICOT</v>
          </cell>
          <cell r="S157">
            <v>1718</v>
          </cell>
        </row>
        <row r="158">
          <cell r="A158" t="str">
            <v>CHAACU</v>
          </cell>
          <cell r="B158" t="str">
            <v>Chara aculeolata</v>
          </cell>
          <cell r="C158" t="str">
            <v/>
          </cell>
          <cell r="D158" t="str">
            <v/>
          </cell>
          <cell r="E158" t="str">
            <v>Kützing      </v>
          </cell>
          <cell r="F158" t="str">
            <v>Chara pedunculata Kûtz.</v>
          </cell>
          <cell r="G158" t="str">
            <v>Chara polyacantha A. Braun</v>
          </cell>
          <cell r="M158" t="str">
            <v>ALG</v>
          </cell>
          <cell r="N158">
            <v>2</v>
          </cell>
          <cell r="P158" t="str">
            <v/>
          </cell>
          <cell r="S158">
            <v>5252</v>
          </cell>
        </row>
        <row r="159">
          <cell r="A159" t="str">
            <v>CHAASP</v>
          </cell>
          <cell r="B159" t="str">
            <v>Chara aspera</v>
          </cell>
          <cell r="C159" t="str">
            <v/>
          </cell>
          <cell r="D159" t="str">
            <v/>
          </cell>
          <cell r="E159" t="str">
            <v>Deth. Ex Wild.    </v>
          </cell>
          <cell r="F159" t="str">
            <v>Chara delicatula Desv. non Agardh </v>
          </cell>
          <cell r="M159" t="str">
            <v>ALG</v>
          </cell>
          <cell r="N159">
            <v>2</v>
          </cell>
          <cell r="P159" t="str">
            <v/>
          </cell>
          <cell r="S159">
            <v>5253</v>
          </cell>
        </row>
        <row r="160">
          <cell r="A160" t="str">
            <v>CHABRA</v>
          </cell>
          <cell r="B160" t="str">
            <v>Chara braunii</v>
          </cell>
          <cell r="C160" t="str">
            <v/>
          </cell>
          <cell r="D160" t="str">
            <v/>
          </cell>
          <cell r="E160" t="str">
            <v>C.C.Gmelin</v>
          </cell>
          <cell r="M160" t="str">
            <v>ALG</v>
          </cell>
          <cell r="N160">
            <v>2</v>
          </cell>
          <cell r="P160" t="str">
            <v/>
          </cell>
          <cell r="S160">
            <v>5254</v>
          </cell>
        </row>
        <row r="161">
          <cell r="A161" t="str">
            <v>CHACAN</v>
          </cell>
          <cell r="B161" t="str">
            <v>Chara canescens</v>
          </cell>
          <cell r="C161" t="str">
            <v/>
          </cell>
          <cell r="D161" t="str">
            <v/>
          </cell>
          <cell r="E161" t="str">
            <v>Desv. &amp; Lois    </v>
          </cell>
          <cell r="M161" t="str">
            <v>ALG</v>
          </cell>
          <cell r="N161">
            <v>2</v>
          </cell>
          <cell r="P161" t="str">
            <v/>
          </cell>
          <cell r="S161">
            <v>5255</v>
          </cell>
        </row>
        <row r="162">
          <cell r="A162" t="str">
            <v>CHACON</v>
          </cell>
          <cell r="B162" t="str">
            <v>Chara contraria</v>
          </cell>
          <cell r="C162" t="str">
            <v/>
          </cell>
          <cell r="D162" t="str">
            <v/>
          </cell>
          <cell r="E162" t="str">
            <v>A. Braun     </v>
          </cell>
          <cell r="M162" t="str">
            <v>ALG</v>
          </cell>
          <cell r="N162">
            <v>2</v>
          </cell>
          <cell r="P162" t="str">
            <v/>
          </cell>
          <cell r="S162">
            <v>5256</v>
          </cell>
        </row>
        <row r="163">
          <cell r="A163" t="str">
            <v>CHAGLO</v>
          </cell>
          <cell r="B163" t="str">
            <v>Chara globularis</v>
          </cell>
          <cell r="C163">
            <v>13</v>
          </cell>
          <cell r="D163">
            <v>1</v>
          </cell>
          <cell r="E163" t="str">
            <v>Thuill.      </v>
          </cell>
          <cell r="F163" t="str">
            <v>Chara fragilis Desv.</v>
          </cell>
          <cell r="M163" t="str">
            <v>ALG</v>
          </cell>
          <cell r="N163">
            <v>2</v>
          </cell>
          <cell r="P163" t="str">
            <v>IBMR</v>
          </cell>
          <cell r="S163">
            <v>5257</v>
          </cell>
        </row>
        <row r="164">
          <cell r="A164" t="str">
            <v>CHAGYM</v>
          </cell>
          <cell r="B164" t="str">
            <v>Chara vulgaris var. gymnophylla</v>
          </cell>
          <cell r="C164" t="str">
            <v/>
          </cell>
          <cell r="D164" t="str">
            <v/>
          </cell>
          <cell r="E164" t="str">
            <v>A. Braun     </v>
          </cell>
          <cell r="F164" t="str">
            <v>Chara gymnophylla A. Braun</v>
          </cell>
          <cell r="M164" t="str">
            <v>ALG</v>
          </cell>
          <cell r="N164">
            <v>2</v>
          </cell>
          <cell r="P164" t="str">
            <v/>
          </cell>
          <cell r="S164">
            <v>5262</v>
          </cell>
        </row>
        <row r="165">
          <cell r="A165" t="str">
            <v>CHAHIS</v>
          </cell>
          <cell r="B165" t="str">
            <v>Chara hispida</v>
          </cell>
          <cell r="C165">
            <v>15</v>
          </cell>
          <cell r="D165">
            <v>2</v>
          </cell>
          <cell r="E165" t="str">
            <v>(L.) Vaillant</v>
          </cell>
          <cell r="M165" t="str">
            <v>ALG</v>
          </cell>
          <cell r="N165">
            <v>2</v>
          </cell>
          <cell r="P165" t="str">
            <v>IBMR</v>
          </cell>
          <cell r="S165">
            <v>5258</v>
          </cell>
        </row>
        <row r="166">
          <cell r="A166" t="str">
            <v>CHAINT</v>
          </cell>
          <cell r="B166" t="str">
            <v>Chara intermedia</v>
          </cell>
          <cell r="C166" t="str">
            <v/>
          </cell>
          <cell r="D166" t="str">
            <v/>
          </cell>
          <cell r="E166" t="str">
            <v>A. Braun     </v>
          </cell>
          <cell r="M166" t="str">
            <v>ALG</v>
          </cell>
          <cell r="N166">
            <v>2</v>
          </cell>
          <cell r="P166" t="str">
            <v/>
          </cell>
          <cell r="S166">
            <v>5259</v>
          </cell>
        </row>
        <row r="167">
          <cell r="A167" t="str">
            <v>CHASPX</v>
          </cell>
          <cell r="B167" t="str">
            <v>Chara sp.</v>
          </cell>
          <cell r="C167" t="str">
            <v/>
          </cell>
          <cell r="D167" t="str">
            <v/>
          </cell>
          <cell r="E167" t="str">
            <v>L. ex Vaillant    </v>
          </cell>
          <cell r="M167" t="str">
            <v>ALG</v>
          </cell>
          <cell r="N167">
            <v>2</v>
          </cell>
          <cell r="S167">
            <v>1121</v>
          </cell>
        </row>
        <row r="168">
          <cell r="A168" t="str">
            <v>CHAVUL</v>
          </cell>
          <cell r="B168" t="str">
            <v>Chara vulgaris</v>
          </cell>
          <cell r="C168">
            <v>13</v>
          </cell>
          <cell r="D168">
            <v>1</v>
          </cell>
          <cell r="E168" t="str">
            <v>L.      </v>
          </cell>
          <cell r="F168" t="str">
            <v>Chara foetida A. Braun</v>
          </cell>
          <cell r="M168" t="str">
            <v>ALG</v>
          </cell>
          <cell r="N168">
            <v>2</v>
          </cell>
          <cell r="P168" t="str">
            <v>IBMR</v>
          </cell>
          <cell r="S168">
            <v>5261</v>
          </cell>
        </row>
        <row r="169">
          <cell r="A169" t="str">
            <v>CHESPX</v>
          </cell>
          <cell r="B169" t="str">
            <v>Chaetophora sp.</v>
          </cell>
          <cell r="C169">
            <v>12</v>
          </cell>
          <cell r="D169">
            <v>2</v>
          </cell>
          <cell r="E169" t="str">
            <v>Schrank      </v>
          </cell>
          <cell r="M169" t="str">
            <v>ALG</v>
          </cell>
          <cell r="N169">
            <v>2</v>
          </cell>
          <cell r="P169" t="str">
            <v>IBMR</v>
          </cell>
          <cell r="S169">
            <v>1117</v>
          </cell>
        </row>
        <row r="170">
          <cell r="A170" t="str">
            <v>CHICOA</v>
          </cell>
          <cell r="B170" t="str">
            <v>Chiloscyphus coadunatus</v>
          </cell>
          <cell r="C170" t="str">
            <v/>
          </cell>
          <cell r="D170" t="str">
            <v/>
          </cell>
          <cell r="E170" t="str">
            <v>(Sw.) J.J. engel &amp; R.M. Schust.</v>
          </cell>
          <cell r="F170" t="str">
            <v>Lophocolea bidentata (L.) Dumort.</v>
          </cell>
          <cell r="G170" t="str">
            <v>Lophocolea alata (Nees) Schiffn.</v>
          </cell>
          <cell r="H170" t="str">
            <v>Lophocolea cuspidata (Nees) Limpr.</v>
          </cell>
          <cell r="I170" t="str">
            <v>Chiloscyphus cuspidatus (Nees) J.J. Engel &amp; R.M. Schust.</v>
          </cell>
          <cell r="J170" t="str">
            <v>Chiloscyphus latifolius (Nees) J.J. Engel &amp; R.M. Schust.</v>
          </cell>
          <cell r="K170" t="str">
            <v>Jungermannia coadunata Sw.</v>
          </cell>
          <cell r="L170" t="str">
            <v>Jungermannia bidentata L.</v>
          </cell>
          <cell r="M170" t="str">
            <v>BRh</v>
          </cell>
          <cell r="N170">
            <v>4</v>
          </cell>
          <cell r="P170" t="str">
            <v/>
          </cell>
          <cell r="S170">
            <v>19593</v>
          </cell>
        </row>
        <row r="171">
          <cell r="A171" t="str">
            <v>CHIPAL</v>
          </cell>
          <cell r="B171" t="str">
            <v>Chiloscyphus pallescens</v>
          </cell>
          <cell r="C171">
            <v>14</v>
          </cell>
          <cell r="D171">
            <v>2</v>
          </cell>
          <cell r="E171" t="str">
            <v>(Ehrh. ex Hoffm.) Dumort.   </v>
          </cell>
          <cell r="F171" t="str">
            <v>Chiloscyphus polyanthos var. pallescens (Ehrh. ex Hoffm.) C. Hartm.</v>
          </cell>
          <cell r="G171" t="str">
            <v>Chiloscyphus polyanthos var. fragilis (Roth.) Müll. Frib.</v>
          </cell>
          <cell r="H171" t="str">
            <v>Jungermannia pallescens Ehrh. ex Hoffm.</v>
          </cell>
          <cell r="M171" t="str">
            <v>BRh</v>
          </cell>
          <cell r="N171">
            <v>4</v>
          </cell>
          <cell r="P171" t="str">
            <v>IBMR</v>
          </cell>
          <cell r="S171">
            <v>1185</v>
          </cell>
        </row>
        <row r="172">
          <cell r="A172" t="str">
            <v>CHIPOL</v>
          </cell>
          <cell r="B172" t="str">
            <v>Chiloscyphus polyanthos var. polyanthos</v>
          </cell>
          <cell r="C172">
            <v>15</v>
          </cell>
          <cell r="D172">
            <v>2</v>
          </cell>
          <cell r="E172" t="str">
            <v>L. Corda</v>
          </cell>
          <cell r="F172" t="str">
            <v>Chiloscyphus polyanthos</v>
          </cell>
          <cell r="G172" t="str">
            <v>Chiloscyphus polyanthos var. rivularis (Schrad.) Nees</v>
          </cell>
          <cell r="H172" t="str">
            <v>Chiloscyphus polyanthos var. polyanthos fo. rivularis L. Corda </v>
          </cell>
          <cell r="I172" t="str">
            <v>Jungermannia polyanthos L.</v>
          </cell>
          <cell r="M172" t="str">
            <v>BRh</v>
          </cell>
          <cell r="N172">
            <v>4</v>
          </cell>
          <cell r="P172" t="str">
            <v>IBMR</v>
          </cell>
          <cell r="S172">
            <v>1186</v>
          </cell>
        </row>
        <row r="173">
          <cell r="A173" t="str">
            <v>CHISPX</v>
          </cell>
          <cell r="B173" t="str">
            <v>Chiloscyphus sp.</v>
          </cell>
          <cell r="C173" t="str">
            <v/>
          </cell>
          <cell r="D173" t="str">
            <v/>
          </cell>
          <cell r="E173" t="str">
            <v>Corda</v>
          </cell>
          <cell r="M173" t="str">
            <v>BRh</v>
          </cell>
          <cell r="N173">
            <v>4</v>
          </cell>
          <cell r="P173" t="str">
            <v/>
          </cell>
          <cell r="S173">
            <v>1182</v>
          </cell>
        </row>
        <row r="174">
          <cell r="A174" t="str">
            <v>CHLSPX</v>
          </cell>
          <cell r="B174" t="str">
            <v>Chlorhormidium sp.</v>
          </cell>
          <cell r="C174" t="str">
            <v/>
          </cell>
          <cell r="D174" t="str">
            <v/>
          </cell>
          <cell r="E174" t="str">
            <v>Fott      </v>
          </cell>
          <cell r="M174" t="str">
            <v>ALG</v>
          </cell>
          <cell r="N174">
            <v>2</v>
          </cell>
          <cell r="P174" t="str">
            <v/>
          </cell>
          <cell r="S174">
            <v>1141</v>
          </cell>
        </row>
        <row r="175">
          <cell r="A175" t="str">
            <v>CHOSPX</v>
          </cell>
          <cell r="B175" t="str">
            <v>Chlorotylium sp</v>
          </cell>
          <cell r="C175" t="str">
            <v/>
          </cell>
          <cell r="D175" t="str">
            <v/>
          </cell>
          <cell r="E175" t="str">
            <v>Kützing      </v>
          </cell>
          <cell r="M175" t="str">
            <v>ALG</v>
          </cell>
          <cell r="N175">
            <v>2</v>
          </cell>
          <cell r="P175" t="str">
            <v/>
          </cell>
          <cell r="S175">
            <v>19594</v>
          </cell>
        </row>
        <row r="176">
          <cell r="A176" t="str">
            <v>CHRALT</v>
          </cell>
          <cell r="B176" t="str">
            <v>Chrysosplenium alternifolium</v>
          </cell>
          <cell r="C176" t="str">
            <v/>
          </cell>
          <cell r="D176" t="str">
            <v/>
          </cell>
          <cell r="E176" t="str">
            <v>L.      </v>
          </cell>
          <cell r="M176" t="str">
            <v>PHg</v>
          </cell>
          <cell r="N176">
            <v>9</v>
          </cell>
          <cell r="O176" t="str">
            <v>HYG</v>
          </cell>
          <cell r="P176" t="str">
            <v/>
          </cell>
          <cell r="Q176" t="str">
            <v>DICOT</v>
          </cell>
          <cell r="S176">
            <v>1938</v>
          </cell>
        </row>
        <row r="177">
          <cell r="A177" t="str">
            <v>CHROPP</v>
          </cell>
          <cell r="B177" t="str">
            <v>Chrysosplenium oppositifolium</v>
          </cell>
          <cell r="C177" t="str">
            <v/>
          </cell>
          <cell r="D177" t="str">
            <v/>
          </cell>
          <cell r="E177" t="str">
            <v>L.      </v>
          </cell>
          <cell r="M177" t="str">
            <v>PHg</v>
          </cell>
          <cell r="N177">
            <v>9</v>
          </cell>
          <cell r="O177" t="str">
            <v>HYG</v>
          </cell>
          <cell r="P177" t="str">
            <v/>
          </cell>
          <cell r="Q177" t="str">
            <v>DICOT</v>
          </cell>
          <cell r="S177">
            <v>1939</v>
          </cell>
        </row>
        <row r="178">
          <cell r="A178" t="str">
            <v>CICVIR</v>
          </cell>
          <cell r="B178" t="str">
            <v>Cicuta virosa</v>
          </cell>
          <cell r="C178" t="str">
            <v/>
          </cell>
          <cell r="D178" t="str">
            <v/>
          </cell>
          <cell r="E178" t="str">
            <v>L.      </v>
          </cell>
          <cell r="M178" t="str">
            <v>PHe</v>
          </cell>
          <cell r="N178">
            <v>8</v>
          </cell>
          <cell r="O178" t="str">
            <v>HEL</v>
          </cell>
          <cell r="P178" t="str">
            <v/>
          </cell>
          <cell r="Q178" t="str">
            <v>DICOT</v>
          </cell>
          <cell r="S178">
            <v>1981</v>
          </cell>
        </row>
        <row r="179">
          <cell r="A179" t="str">
            <v>CINAQU</v>
          </cell>
          <cell r="B179" t="str">
            <v>Cinclidotus aquaticus</v>
          </cell>
          <cell r="C179">
            <v>15</v>
          </cell>
          <cell r="D179">
            <v>2</v>
          </cell>
          <cell r="E179" t="str">
            <v> (Hedw.) B., S. &amp; G.</v>
          </cell>
          <cell r="M179" t="str">
            <v>BRm</v>
          </cell>
          <cell r="N179">
            <v>5</v>
          </cell>
          <cell r="P179" t="str">
            <v>IBMR</v>
          </cell>
          <cell r="S179">
            <v>1318</v>
          </cell>
        </row>
        <row r="180">
          <cell r="A180" t="str">
            <v>CINDAN</v>
          </cell>
          <cell r="B180" t="str">
            <v>Cinclidotus danubicus</v>
          </cell>
          <cell r="C180">
            <v>13</v>
          </cell>
          <cell r="D180">
            <v>3</v>
          </cell>
          <cell r="E180" t="str">
            <v>Schiffn. &amp; Baumg.</v>
          </cell>
          <cell r="M180" t="str">
            <v>BRm</v>
          </cell>
          <cell r="N180">
            <v>5</v>
          </cell>
          <cell r="P180" t="str">
            <v>IBMR</v>
          </cell>
          <cell r="S180">
            <v>1319</v>
          </cell>
        </row>
        <row r="181">
          <cell r="A181" t="str">
            <v>CINFON</v>
          </cell>
          <cell r="B181" t="str">
            <v>Cinclidotus fontinaloides</v>
          </cell>
          <cell r="C181">
            <v>12</v>
          </cell>
          <cell r="D181">
            <v>2</v>
          </cell>
          <cell r="E181" t="str">
            <v>(Hedw.) P. Beauv.    </v>
          </cell>
          <cell r="F181" t="str">
            <v>Cinclidotus minor Lindb.</v>
          </cell>
          <cell r="M181" t="str">
            <v>BRm</v>
          </cell>
          <cell r="N181">
            <v>5</v>
          </cell>
          <cell r="P181" t="str">
            <v>IBMR</v>
          </cell>
          <cell r="S181">
            <v>132</v>
          </cell>
        </row>
        <row r="182">
          <cell r="A182" t="str">
            <v>CINMUC</v>
          </cell>
          <cell r="B182" t="str">
            <v>Cinclidotus mucronatus</v>
          </cell>
          <cell r="C182" t="str">
            <v/>
          </cell>
          <cell r="D182" t="str">
            <v/>
          </cell>
          <cell r="E182" t="str">
            <v>(Brid.) Mach.     </v>
          </cell>
          <cell r="F182" t="str">
            <v>Dialytrichia mucronata (Brid.) Broth.</v>
          </cell>
          <cell r="M182" t="str">
            <v>BRm</v>
          </cell>
          <cell r="N182">
            <v>5</v>
          </cell>
          <cell r="S182">
            <v>19595</v>
          </cell>
        </row>
        <row r="183">
          <cell r="A183" t="str">
            <v>CINRIP</v>
          </cell>
          <cell r="B183" t="str">
            <v>Cinclidotus riparius</v>
          </cell>
          <cell r="C183">
            <v>13</v>
          </cell>
          <cell r="D183">
            <v>2</v>
          </cell>
          <cell r="E183" t="str">
            <v>(Brid.) Arnott   </v>
          </cell>
          <cell r="F183" t="str">
            <v>Cinclidotus nigricans (Brid.) Wijk &amp; Marg.</v>
          </cell>
          <cell r="M183" t="str">
            <v>BRm</v>
          </cell>
          <cell r="N183">
            <v>5</v>
          </cell>
          <cell r="P183" t="str">
            <v>IBMR</v>
          </cell>
          <cell r="S183">
            <v>1321</v>
          </cell>
        </row>
        <row r="184">
          <cell r="A184" t="str">
            <v>CINSPX</v>
          </cell>
          <cell r="B184" t="str">
            <v>Cinclidotus sp.</v>
          </cell>
          <cell r="C184" t="str">
            <v/>
          </cell>
          <cell r="D184" t="str">
            <v/>
          </cell>
          <cell r="E184" t="str">
            <v>P. Beauv. </v>
          </cell>
          <cell r="M184" t="str">
            <v>BRm</v>
          </cell>
          <cell r="N184">
            <v>5</v>
          </cell>
          <cell r="P184" t="str">
            <v/>
          </cell>
          <cell r="S184">
            <v>1317</v>
          </cell>
        </row>
        <row r="185">
          <cell r="A185" t="str">
            <v>CISARV</v>
          </cell>
          <cell r="B185" t="str">
            <v>Cirsium arvense</v>
          </cell>
          <cell r="C185" t="str">
            <v/>
          </cell>
          <cell r="D185" t="str">
            <v/>
          </cell>
          <cell r="E185" t="str">
            <v>(L.) Scop.     </v>
          </cell>
          <cell r="M185" t="str">
            <v>PHx</v>
          </cell>
          <cell r="N185">
            <v>1</v>
          </cell>
          <cell r="P185" t="str">
            <v/>
          </cell>
          <cell r="Q185" t="str">
            <v>DICOT</v>
          </cell>
          <cell r="S185">
            <v>1733</v>
          </cell>
        </row>
        <row r="186">
          <cell r="A186" t="str">
            <v>CISOLE</v>
          </cell>
          <cell r="B186" t="str">
            <v>Cirsium oleraceum</v>
          </cell>
          <cell r="C186" t="str">
            <v/>
          </cell>
          <cell r="D186" t="str">
            <v/>
          </cell>
          <cell r="E186" t="str">
            <v>(L.) Scop.     </v>
          </cell>
          <cell r="M186" t="str">
            <v>PHg</v>
          </cell>
          <cell r="N186">
            <v>9</v>
          </cell>
          <cell r="O186" t="str">
            <v>HYG</v>
          </cell>
          <cell r="P186" t="str">
            <v/>
          </cell>
          <cell r="Q186" t="str">
            <v>DICOT</v>
          </cell>
          <cell r="S186">
            <v>1737</v>
          </cell>
        </row>
        <row r="187">
          <cell r="A187" t="str">
            <v>CISPAL</v>
          </cell>
          <cell r="B187" t="str">
            <v>Cirsium palustre</v>
          </cell>
          <cell r="C187" t="str">
            <v/>
          </cell>
          <cell r="D187" t="str">
            <v/>
          </cell>
          <cell r="E187" t="str">
            <v>(L.) Scop.     </v>
          </cell>
          <cell r="M187" t="str">
            <v>PHg</v>
          </cell>
          <cell r="N187">
            <v>9</v>
          </cell>
          <cell r="O187" t="str">
            <v>HYG</v>
          </cell>
          <cell r="P187" t="str">
            <v/>
          </cell>
          <cell r="Q187" t="str">
            <v>DICOT</v>
          </cell>
          <cell r="S187">
            <v>1738</v>
          </cell>
        </row>
        <row r="188">
          <cell r="A188" t="str">
            <v>CLASPX</v>
          </cell>
          <cell r="B188" t="str">
            <v>Cladophora sp.</v>
          </cell>
          <cell r="C188">
            <v>6</v>
          </cell>
          <cell r="D188">
            <v>1</v>
          </cell>
          <cell r="E188" t="str">
            <v>Kützing      </v>
          </cell>
          <cell r="M188" t="str">
            <v>ALG</v>
          </cell>
          <cell r="N188">
            <v>2</v>
          </cell>
          <cell r="P188" t="str">
            <v>IBMR</v>
          </cell>
          <cell r="S188">
            <v>1124</v>
          </cell>
        </row>
        <row r="189">
          <cell r="A189" t="str">
            <v>CLDMAR</v>
          </cell>
          <cell r="B189" t="str">
            <v>Cladium mariscus</v>
          </cell>
          <cell r="C189" t="str">
            <v/>
          </cell>
          <cell r="D189" t="str">
            <v/>
          </cell>
          <cell r="E189" t="str">
            <v>      </v>
          </cell>
          <cell r="M189" t="str">
            <v>PHe</v>
          </cell>
          <cell r="N189">
            <v>8</v>
          </cell>
          <cell r="O189" t="str">
            <v>HEL</v>
          </cell>
          <cell r="P189" t="str">
            <v/>
          </cell>
          <cell r="Q189" t="str">
            <v>MONOCOT</v>
          </cell>
          <cell r="S189">
            <v>1493</v>
          </cell>
        </row>
        <row r="190">
          <cell r="A190" t="str">
            <v>CLIDEN</v>
          </cell>
          <cell r="B190" t="str">
            <v>Climacium dendroides</v>
          </cell>
          <cell r="C190" t="str">
            <v/>
          </cell>
          <cell r="D190" t="str">
            <v/>
          </cell>
          <cell r="E190" t="str">
            <v>(Hedw.) Web. &amp; Mohr  </v>
          </cell>
          <cell r="F190" t="str">
            <v>Calliergon solitarium (Möll.) Broth.</v>
          </cell>
          <cell r="M190" t="str">
            <v>BRm</v>
          </cell>
          <cell r="N190">
            <v>5</v>
          </cell>
          <cell r="P190" t="str">
            <v/>
          </cell>
          <cell r="S190">
            <v>19597</v>
          </cell>
        </row>
        <row r="191">
          <cell r="A191" t="str">
            <v>COILAC</v>
          </cell>
          <cell r="B191" t="str">
            <v>Coix lacryma-jobi</v>
          </cell>
          <cell r="C191" t="str">
            <v/>
          </cell>
          <cell r="D191" t="str">
            <v/>
          </cell>
          <cell r="E191" t="str">
            <v>      </v>
          </cell>
          <cell r="M191" t="str">
            <v>PHx</v>
          </cell>
          <cell r="N191">
            <v>1</v>
          </cell>
          <cell r="P191" t="str">
            <v/>
          </cell>
          <cell r="Q191" t="str">
            <v>MONOCOT</v>
          </cell>
          <cell r="S191">
            <v>19598</v>
          </cell>
        </row>
        <row r="192">
          <cell r="A192" t="str">
            <v>COLFLU</v>
          </cell>
          <cell r="B192" t="str">
            <v>Collema fluviatile</v>
          </cell>
          <cell r="C192">
            <v>17</v>
          </cell>
          <cell r="D192">
            <v>3</v>
          </cell>
          <cell r="E192" t="str">
            <v>      </v>
          </cell>
          <cell r="M192" t="str">
            <v>LIC</v>
          </cell>
          <cell r="N192">
            <v>3</v>
          </cell>
          <cell r="P192" t="str">
            <v>IBMR</v>
          </cell>
          <cell r="S192">
            <v>196</v>
          </cell>
        </row>
        <row r="193">
          <cell r="A193" t="str">
            <v>COLSPX</v>
          </cell>
          <cell r="B193" t="str">
            <v>Collema sp.</v>
          </cell>
          <cell r="C193" t="str">
            <v/>
          </cell>
          <cell r="D193" t="str">
            <v/>
          </cell>
          <cell r="E193" t="str">
            <v>      </v>
          </cell>
          <cell r="M193" t="str">
            <v>LIC</v>
          </cell>
          <cell r="N193">
            <v>3</v>
          </cell>
          <cell r="S193">
            <v>9675</v>
          </cell>
        </row>
        <row r="194">
          <cell r="A194" t="str">
            <v>COMSPX</v>
          </cell>
          <cell r="B194" t="str">
            <v>Compsopogon sp.</v>
          </cell>
          <cell r="C194" t="str">
            <v/>
          </cell>
          <cell r="D194" t="str">
            <v/>
          </cell>
          <cell r="E194" t="str">
            <v>Mont.  emend. Rintoul, Sheath et Vis</v>
          </cell>
          <cell r="F194" t="str">
            <v>Pericystis J. Agardh</v>
          </cell>
          <cell r="M194" t="str">
            <v>ALG</v>
          </cell>
          <cell r="N194">
            <v>2</v>
          </cell>
          <cell r="S194">
            <v>671</v>
          </cell>
        </row>
        <row r="195">
          <cell r="A195" t="str">
            <v>CONCON</v>
          </cell>
          <cell r="B195" t="str">
            <v>Conocephalum conicum</v>
          </cell>
          <cell r="C195" t="str">
            <v/>
          </cell>
          <cell r="D195" t="str">
            <v/>
          </cell>
          <cell r="E195" t="str">
            <v>(L.) Dumort.     </v>
          </cell>
          <cell r="F195" t="str">
            <v>Marchantia conica L.</v>
          </cell>
          <cell r="G195" t="str">
            <v>Conocephalum Kiaeri (Kaal.) Grolle</v>
          </cell>
          <cell r="H195" t="str">
            <v>Conocephalum officinale Trevis</v>
          </cell>
          <cell r="I195" t="str">
            <v>Conocephalum trioicum F. Weber</v>
          </cell>
          <cell r="J195" t="str">
            <v>Fegatella conica (L.) Corda</v>
          </cell>
          <cell r="K195" t="str">
            <v>Fegatella officinalis Raddi</v>
          </cell>
          <cell r="M195" t="str">
            <v>BRh</v>
          </cell>
          <cell r="N195">
            <v>4</v>
          </cell>
          <cell r="P195" t="str">
            <v/>
          </cell>
          <cell r="S195">
            <v>1176</v>
          </cell>
        </row>
        <row r="196">
          <cell r="A196" t="str">
            <v>CORLIT</v>
          </cell>
          <cell r="B196" t="str">
            <v>Corrigiola littoralis</v>
          </cell>
          <cell r="C196" t="str">
            <v/>
          </cell>
          <cell r="D196" t="str">
            <v/>
          </cell>
          <cell r="E196" t="str">
            <v>      </v>
          </cell>
          <cell r="M196" t="str">
            <v>PHg</v>
          </cell>
          <cell r="N196">
            <v>9</v>
          </cell>
          <cell r="O196" t="str">
            <v>HYG</v>
          </cell>
          <cell r="P196" t="str">
            <v/>
          </cell>
          <cell r="Q196" t="str">
            <v>DICOT</v>
          </cell>
          <cell r="S196">
            <v>1961</v>
          </cell>
        </row>
        <row r="197">
          <cell r="A197" t="str">
            <v>COTCOR</v>
          </cell>
          <cell r="B197" t="str">
            <v>Cotula coronopifolia</v>
          </cell>
          <cell r="C197" t="str">
            <v/>
          </cell>
          <cell r="D197" t="str">
            <v/>
          </cell>
          <cell r="E197" t="str">
            <v>      </v>
          </cell>
          <cell r="M197" t="str">
            <v>PHe</v>
          </cell>
          <cell r="N197">
            <v>8</v>
          </cell>
          <cell r="O197" t="str">
            <v>HEL</v>
          </cell>
          <cell r="P197" t="str">
            <v/>
          </cell>
          <cell r="Q197" t="str">
            <v>DICOT</v>
          </cell>
          <cell r="S197">
            <v>1962</v>
          </cell>
        </row>
        <row r="198">
          <cell r="A198" t="str">
            <v>CRACOM</v>
          </cell>
          <cell r="B198" t="str">
            <v>Cratoneuron commutatum</v>
          </cell>
          <cell r="C198">
            <v>15</v>
          </cell>
          <cell r="D198">
            <v>2</v>
          </cell>
          <cell r="E198" t="str">
            <v>(Hedw.) G. Roth   </v>
          </cell>
          <cell r="F198" t="str">
            <v>Cratoneuron falcatum (Brid.) G. Roth</v>
          </cell>
          <cell r="M198" t="str">
            <v>BRm</v>
          </cell>
          <cell r="N198">
            <v>5</v>
          </cell>
          <cell r="P198" t="str">
            <v>IBMR</v>
          </cell>
          <cell r="S198">
            <v>1232</v>
          </cell>
        </row>
        <row r="199">
          <cell r="A199" t="str">
            <v>CRAFIL</v>
          </cell>
          <cell r="B199" t="str">
            <v>Cratoneuron filicinum</v>
          </cell>
          <cell r="C199">
            <v>18</v>
          </cell>
          <cell r="D199">
            <v>3</v>
          </cell>
          <cell r="E199" t="str">
            <v>(Hedw.) Spruce</v>
          </cell>
          <cell r="F199" t="str">
            <v>Amblystegium boreale Dix.</v>
          </cell>
          <cell r="G199" t="str">
            <v>Cratoneuron articum Steere</v>
          </cell>
          <cell r="M199" t="str">
            <v>BRm</v>
          </cell>
          <cell r="N199">
            <v>5</v>
          </cell>
          <cell r="P199" t="str">
            <v>IBMR</v>
          </cell>
          <cell r="S199">
            <v>1233</v>
          </cell>
        </row>
        <row r="200">
          <cell r="A200" t="str">
            <v>CRASPX</v>
          </cell>
          <cell r="B200" t="str">
            <v>Cratoneuron sp.</v>
          </cell>
          <cell r="C200" t="str">
            <v/>
          </cell>
          <cell r="D200" t="str">
            <v/>
          </cell>
          <cell r="E200" t="str">
            <v>(Sull.) Spruce </v>
          </cell>
          <cell r="M200" t="str">
            <v>BRm</v>
          </cell>
          <cell r="N200">
            <v>5</v>
          </cell>
          <cell r="P200" t="str">
            <v/>
          </cell>
          <cell r="S200">
            <v>1231</v>
          </cell>
        </row>
        <row r="201">
          <cell r="A201" t="str">
            <v>CRSAQU</v>
          </cell>
          <cell r="B201" t="str">
            <v>Crassula aquatica</v>
          </cell>
          <cell r="C201" t="str">
            <v/>
          </cell>
          <cell r="D201" t="str">
            <v/>
          </cell>
          <cell r="E201" t="str">
            <v>      </v>
          </cell>
          <cell r="M201" t="str">
            <v>PHe</v>
          </cell>
          <cell r="N201">
            <v>8</v>
          </cell>
          <cell r="O201" t="str">
            <v>HEL</v>
          </cell>
          <cell r="P201" t="str">
            <v/>
          </cell>
          <cell r="Q201" t="str">
            <v>DICOT</v>
          </cell>
          <cell r="S201">
            <v>1963</v>
          </cell>
        </row>
        <row r="202">
          <cell r="A202" t="str">
            <v>CRSHEL</v>
          </cell>
          <cell r="B202" t="str">
            <v>Crassula helmsii</v>
          </cell>
          <cell r="C202" t="str">
            <v/>
          </cell>
          <cell r="D202" t="str">
            <v/>
          </cell>
          <cell r="E202" t="str">
            <v>(Kirk) Cockayne     </v>
          </cell>
          <cell r="M202" t="str">
            <v>PHe</v>
          </cell>
          <cell r="N202">
            <v>8</v>
          </cell>
          <cell r="O202" t="str">
            <v>HEL</v>
          </cell>
          <cell r="P202" t="str">
            <v/>
          </cell>
          <cell r="Q202" t="str">
            <v>DICOT</v>
          </cell>
          <cell r="S202">
            <v>1964</v>
          </cell>
        </row>
        <row r="203">
          <cell r="A203" t="str">
            <v>CTEMOL</v>
          </cell>
          <cell r="B203" t="str">
            <v>Ctenidium molluscum</v>
          </cell>
          <cell r="C203" t="str">
            <v/>
          </cell>
          <cell r="D203" t="str">
            <v/>
          </cell>
          <cell r="E203" t="str">
            <v>(Hedw.) Mitt.     </v>
          </cell>
          <cell r="F203" t="str">
            <v>Hypnum balearicum Dix.</v>
          </cell>
          <cell r="M203" t="str">
            <v>BRm</v>
          </cell>
          <cell r="N203">
            <v>5</v>
          </cell>
          <cell r="P203" t="str">
            <v/>
          </cell>
          <cell r="S203">
            <v>1961</v>
          </cell>
        </row>
        <row r="204">
          <cell r="A204" t="str">
            <v>CYLSPX</v>
          </cell>
          <cell r="B204" t="str">
            <v>Cylindrospermum sp.</v>
          </cell>
          <cell r="C204" t="str">
            <v/>
          </cell>
          <cell r="D204" t="str">
            <v/>
          </cell>
          <cell r="E204" t="str">
            <v>Kützing      </v>
          </cell>
          <cell r="M204" t="str">
            <v>ALG</v>
          </cell>
          <cell r="N204">
            <v>2</v>
          </cell>
          <cell r="P204" t="str">
            <v/>
          </cell>
          <cell r="S204">
            <v>114</v>
          </cell>
        </row>
        <row r="205">
          <cell r="A205" t="str">
            <v>CYPERA</v>
          </cell>
          <cell r="B205" t="str">
            <v>Cyperus eragrostis</v>
          </cell>
          <cell r="C205" t="str">
            <v/>
          </cell>
          <cell r="D205" t="str">
            <v/>
          </cell>
          <cell r="E205" t="str">
            <v>      </v>
          </cell>
          <cell r="M205" t="str">
            <v>PHg</v>
          </cell>
          <cell r="N205">
            <v>9</v>
          </cell>
          <cell r="O205" t="str">
            <v>HYG</v>
          </cell>
          <cell r="P205" t="str">
            <v/>
          </cell>
          <cell r="Q205" t="str">
            <v>MONOCOT</v>
          </cell>
          <cell r="S205">
            <v>19611</v>
          </cell>
        </row>
        <row r="206">
          <cell r="A206" t="str">
            <v>CYPFUS</v>
          </cell>
          <cell r="B206" t="str">
            <v>Cyperus fuscus</v>
          </cell>
          <cell r="C206" t="str">
            <v/>
          </cell>
          <cell r="D206" t="str">
            <v/>
          </cell>
          <cell r="E206" t="str">
            <v>L.      </v>
          </cell>
          <cell r="M206" t="str">
            <v>PHe</v>
          </cell>
          <cell r="N206">
            <v>8</v>
          </cell>
          <cell r="O206" t="str">
            <v>HEL</v>
          </cell>
          <cell r="P206" t="str">
            <v/>
          </cell>
          <cell r="Q206" t="str">
            <v>MONOCOT</v>
          </cell>
          <cell r="S206">
            <v>1499</v>
          </cell>
        </row>
        <row r="207">
          <cell r="A207" t="str">
            <v>CYPLON</v>
          </cell>
          <cell r="B207" t="str">
            <v>Cyperus longus</v>
          </cell>
          <cell r="C207" t="str">
            <v/>
          </cell>
          <cell r="D207" t="str">
            <v/>
          </cell>
          <cell r="E207" t="str">
            <v>L.      </v>
          </cell>
          <cell r="M207" t="str">
            <v>PHg</v>
          </cell>
          <cell r="N207">
            <v>9</v>
          </cell>
          <cell r="O207" t="str">
            <v>HYG</v>
          </cell>
          <cell r="P207" t="str">
            <v/>
          </cell>
          <cell r="Q207" t="str">
            <v>MONOCOT</v>
          </cell>
          <cell r="S207">
            <v>15</v>
          </cell>
        </row>
        <row r="208">
          <cell r="A208" t="str">
            <v>CYPSER</v>
          </cell>
          <cell r="B208" t="str">
            <v>Cyperus serotinus</v>
          </cell>
          <cell r="C208" t="str">
            <v/>
          </cell>
          <cell r="D208" t="str">
            <v/>
          </cell>
          <cell r="E208" t="str">
            <v>Rottb.      </v>
          </cell>
          <cell r="M208" t="str">
            <v>PHg</v>
          </cell>
          <cell r="N208">
            <v>9</v>
          </cell>
          <cell r="O208" t="str">
            <v>HYG</v>
          </cell>
          <cell r="P208" t="str">
            <v/>
          </cell>
          <cell r="Q208" t="str">
            <v>MONOCOT</v>
          </cell>
          <cell r="S208">
            <v>152</v>
          </cell>
        </row>
        <row r="209">
          <cell r="A209" t="str">
            <v>CYPSPX</v>
          </cell>
          <cell r="B209" t="str">
            <v>Cyperus sp.</v>
          </cell>
          <cell r="C209" t="str">
            <v/>
          </cell>
          <cell r="D209" t="str">
            <v/>
          </cell>
          <cell r="E209" t="str">
            <v>      </v>
          </cell>
          <cell r="M209" t="str">
            <v>PHg</v>
          </cell>
          <cell r="N209">
            <v>9</v>
          </cell>
          <cell r="O209" t="str">
            <v>HYG</v>
          </cell>
          <cell r="Q209" t="str">
            <v>MONOCOT</v>
          </cell>
          <cell r="S209">
            <v>1494</v>
          </cell>
        </row>
        <row r="210">
          <cell r="A210" t="str">
            <v>DAMALI</v>
          </cell>
          <cell r="B210" t="str">
            <v>Damasonium alisma</v>
          </cell>
          <cell r="C210" t="str">
            <v/>
          </cell>
          <cell r="D210" t="str">
            <v/>
          </cell>
          <cell r="E210" t="str">
            <v>Miller      </v>
          </cell>
          <cell r="M210" t="str">
            <v>PHe</v>
          </cell>
          <cell r="N210">
            <v>8</v>
          </cell>
          <cell r="O210" t="str">
            <v>HYD/HEL</v>
          </cell>
          <cell r="P210" t="str">
            <v/>
          </cell>
          <cell r="Q210" t="str">
            <v>MONOCOT</v>
          </cell>
          <cell r="S210">
            <v>1895</v>
          </cell>
        </row>
        <row r="211">
          <cell r="A211" t="str">
            <v>DAMBOU</v>
          </cell>
          <cell r="B211" t="str">
            <v>Damasonium bourgaei</v>
          </cell>
          <cell r="C211" t="str">
            <v/>
          </cell>
          <cell r="D211" t="str">
            <v/>
          </cell>
          <cell r="E211" t="str">
            <v>      </v>
          </cell>
          <cell r="M211" t="str">
            <v>PHx</v>
          </cell>
          <cell r="N211">
            <v>1</v>
          </cell>
          <cell r="P211" t="str">
            <v/>
          </cell>
          <cell r="Q211" t="str">
            <v>MONOCOT</v>
          </cell>
          <cell r="S211">
            <v>19612</v>
          </cell>
        </row>
        <row r="212">
          <cell r="A212" t="str">
            <v>DAMPOL</v>
          </cell>
          <cell r="B212" t="str">
            <v>Damasonium polyspermum</v>
          </cell>
          <cell r="C212" t="str">
            <v/>
          </cell>
          <cell r="D212" t="str">
            <v/>
          </cell>
          <cell r="E212" t="str">
            <v>Cosson      </v>
          </cell>
          <cell r="M212" t="str">
            <v>PHx</v>
          </cell>
          <cell r="N212">
            <v>1</v>
          </cell>
          <cell r="P212" t="str">
            <v/>
          </cell>
          <cell r="Q212" t="str">
            <v>MONOCOT</v>
          </cell>
          <cell r="S212">
            <v>19613</v>
          </cell>
        </row>
        <row r="213">
          <cell r="A213" t="str">
            <v>DERSPX</v>
          </cell>
          <cell r="B213" t="str">
            <v>Dermatocarpon sp.</v>
          </cell>
          <cell r="C213" t="str">
            <v/>
          </cell>
          <cell r="D213" t="str">
            <v/>
          </cell>
          <cell r="E213" t="str">
            <v>      </v>
          </cell>
          <cell r="M213" t="str">
            <v>LIC</v>
          </cell>
          <cell r="N213">
            <v>3</v>
          </cell>
          <cell r="S213">
            <v>19614</v>
          </cell>
        </row>
        <row r="214">
          <cell r="A214" t="str">
            <v>DERWEB</v>
          </cell>
          <cell r="B214" t="str">
            <v>Dermatocarpon weberi</v>
          </cell>
          <cell r="C214">
            <v>16</v>
          </cell>
          <cell r="D214">
            <v>3</v>
          </cell>
          <cell r="E214" t="str">
            <v>      </v>
          </cell>
          <cell r="M214" t="str">
            <v>LIC</v>
          </cell>
          <cell r="N214">
            <v>3</v>
          </cell>
          <cell r="P214" t="str">
            <v>IBMR</v>
          </cell>
          <cell r="S214">
            <v>1217</v>
          </cell>
        </row>
        <row r="215">
          <cell r="A215" t="str">
            <v>DESCES</v>
          </cell>
          <cell r="B215" t="str">
            <v>Deschampsia cespitosa</v>
          </cell>
          <cell r="C215" t="str">
            <v/>
          </cell>
          <cell r="D215" t="str">
            <v/>
          </cell>
          <cell r="E215" t="str">
            <v>(L.) P. Beauv    </v>
          </cell>
          <cell r="M215" t="str">
            <v>PHg</v>
          </cell>
          <cell r="N215">
            <v>9</v>
          </cell>
          <cell r="O215" t="str">
            <v>HYG</v>
          </cell>
          <cell r="P215" t="str">
            <v/>
          </cell>
          <cell r="Q215" t="str">
            <v>MONOCOT</v>
          </cell>
          <cell r="S215">
            <v>1557</v>
          </cell>
        </row>
        <row r="216">
          <cell r="A216" t="str">
            <v>DIASPX</v>
          </cell>
          <cell r="B216" t="str">
            <v>Diatoma sp.</v>
          </cell>
          <cell r="C216">
            <v>12</v>
          </cell>
          <cell r="D216">
            <v>2</v>
          </cell>
          <cell r="E216" t="str">
            <v>Bory de St Vincent   </v>
          </cell>
          <cell r="M216" t="str">
            <v>ALG</v>
          </cell>
          <cell r="N216">
            <v>2</v>
          </cell>
          <cell r="P216" t="str">
            <v>IBMR</v>
          </cell>
          <cell r="S216">
            <v>6627</v>
          </cell>
        </row>
        <row r="217">
          <cell r="A217" t="str">
            <v>DICPAL</v>
          </cell>
          <cell r="B217" t="str">
            <v>Dicranella palustris</v>
          </cell>
          <cell r="C217" t="str">
            <v/>
          </cell>
          <cell r="D217" t="str">
            <v/>
          </cell>
          <cell r="E217" t="str">
            <v>(Dicks.) Crundw. ex Warb.      </v>
          </cell>
          <cell r="F217" t="str">
            <v>Dicranella squarrosa (Schrad.) Schimp.</v>
          </cell>
          <cell r="G217" t="str">
            <v>Anisothecium palustre (Dicks.) I.Hag.</v>
          </cell>
          <cell r="H217" t="str">
            <v>Anisothecium squarrosum (Schrad.) Lindb.</v>
          </cell>
          <cell r="I217" t="str">
            <v>Diobelon squarrosum (Schrad.) Hampe</v>
          </cell>
          <cell r="M217" t="str">
            <v>BRm</v>
          </cell>
          <cell r="N217">
            <v>5</v>
          </cell>
          <cell r="P217" t="str">
            <v/>
          </cell>
          <cell r="S217">
            <v>128</v>
          </cell>
        </row>
        <row r="218">
          <cell r="A218" t="str">
            <v>DICSPX</v>
          </cell>
          <cell r="B218" t="str">
            <v>Dicranella sp.</v>
          </cell>
          <cell r="C218" t="str">
            <v/>
          </cell>
          <cell r="D218" t="str">
            <v/>
          </cell>
          <cell r="E218" t="str">
            <v>(C. Müll.) Schimp.</v>
          </cell>
          <cell r="M218" t="str">
            <v>BRm</v>
          </cell>
          <cell r="N218">
            <v>5</v>
          </cell>
          <cell r="P218" t="str">
            <v/>
          </cell>
          <cell r="S218">
            <v>1279</v>
          </cell>
        </row>
        <row r="219">
          <cell r="A219" t="str">
            <v>DIHFLA</v>
          </cell>
          <cell r="B219" t="str">
            <v>Dichodontium flavescens</v>
          </cell>
          <cell r="C219" t="str">
            <v/>
          </cell>
          <cell r="D219" t="str">
            <v/>
          </cell>
          <cell r="E219" t="str">
            <v>(Dicks.) Lindb.  </v>
          </cell>
          <cell r="F219" t="str">
            <v>Dichodontium pellucidum (Hedw.) Schimp. var. flavescens (With.) Husnot</v>
          </cell>
          <cell r="M219" t="str">
            <v>BRm</v>
          </cell>
          <cell r="N219">
            <v>5</v>
          </cell>
          <cell r="P219" t="str">
            <v/>
          </cell>
          <cell r="S219">
            <v>1277</v>
          </cell>
        </row>
        <row r="220">
          <cell r="A220" t="str">
            <v>DIHPEL</v>
          </cell>
          <cell r="B220" t="str">
            <v>Dichodontium pellucidum</v>
          </cell>
          <cell r="C220" t="str">
            <v/>
          </cell>
          <cell r="D220" t="str">
            <v/>
          </cell>
          <cell r="E220" t="str">
            <v>(Hedw.) Schimp.     </v>
          </cell>
          <cell r="M220" t="str">
            <v>BRm</v>
          </cell>
          <cell r="N220">
            <v>5</v>
          </cell>
          <cell r="P220" t="str">
            <v/>
          </cell>
          <cell r="S220">
            <v>1278</v>
          </cell>
        </row>
        <row r="221">
          <cell r="A221" t="str">
            <v>DIHSPX</v>
          </cell>
          <cell r="B221" t="str">
            <v>Dichodontium sp.</v>
          </cell>
          <cell r="C221" t="str">
            <v/>
          </cell>
          <cell r="D221" t="str">
            <v/>
          </cell>
          <cell r="E221" t="str">
            <v>Schimp.</v>
          </cell>
          <cell r="M221" t="str">
            <v>BRm</v>
          </cell>
          <cell r="N221">
            <v>5</v>
          </cell>
          <cell r="S221">
            <v>1276</v>
          </cell>
        </row>
        <row r="222">
          <cell r="A222" t="str">
            <v>DIRSCO</v>
          </cell>
          <cell r="B222" t="str">
            <v>Dicranum scottianum</v>
          </cell>
          <cell r="C222" t="str">
            <v/>
          </cell>
          <cell r="D222" t="str">
            <v/>
          </cell>
          <cell r="E222" t="str">
            <v>Turn.      </v>
          </cell>
          <cell r="F222" t="str">
            <v>Orthodicranum scottianum (Turn.) G. Roth ex Cas.-Gil</v>
          </cell>
          <cell r="M222" t="str">
            <v>BRm</v>
          </cell>
          <cell r="N222">
            <v>5</v>
          </cell>
          <cell r="P222" t="str">
            <v/>
          </cell>
          <cell r="S222">
            <v>19616</v>
          </cell>
        </row>
        <row r="223">
          <cell r="A223" t="str">
            <v>DRASPX</v>
          </cell>
          <cell r="B223" t="str">
            <v>Draparnaldia sp.</v>
          </cell>
          <cell r="C223">
            <v>18</v>
          </cell>
          <cell r="D223">
            <v>3</v>
          </cell>
          <cell r="E223" t="str">
            <v>Bory de St Vincent   </v>
          </cell>
          <cell r="M223" t="str">
            <v>ALG</v>
          </cell>
          <cell r="N223">
            <v>2</v>
          </cell>
          <cell r="P223" t="str">
            <v>IBMR</v>
          </cell>
          <cell r="S223">
            <v>1118</v>
          </cell>
        </row>
        <row r="224">
          <cell r="A224" t="str">
            <v>DREADU</v>
          </cell>
          <cell r="B224" t="str">
            <v>Drepanocladus aduncus</v>
          </cell>
          <cell r="C224">
            <v>15</v>
          </cell>
          <cell r="D224">
            <v>3</v>
          </cell>
          <cell r="E224" t="str">
            <v>(Hedw.) Warnst.</v>
          </cell>
          <cell r="F224" t="str">
            <v>Drepanocladus kneiffii (B., S. &amp; G.) Warnst.</v>
          </cell>
          <cell r="G224" t="str">
            <v>Drepanocladus polycarpus (Voit) Warnst.</v>
          </cell>
          <cell r="H224" t="str">
            <v>Drepanocladus simplicissimus Warnst.</v>
          </cell>
          <cell r="M224" t="str">
            <v>BRm</v>
          </cell>
          <cell r="N224">
            <v>5</v>
          </cell>
          <cell r="P224" t="str">
            <v>IBMR</v>
          </cell>
          <cell r="S224">
            <v>1211</v>
          </cell>
        </row>
        <row r="225">
          <cell r="A225" t="str">
            <v>DREEXA</v>
          </cell>
          <cell r="B225" t="str">
            <v>Drepanocladus exannulatus</v>
          </cell>
          <cell r="C225" t="str">
            <v/>
          </cell>
          <cell r="D225" t="str">
            <v/>
          </cell>
          <cell r="E225" t="str">
            <v>(B., S. &amp; G.) Warnst.     </v>
          </cell>
          <cell r="F225" t="str">
            <v>Warnstorfia exannulata (B., S. &amp; G.) Loeske      </v>
          </cell>
          <cell r="G225" t="str">
            <v>Drepanocladus procerus (Ren. &amp; H. Arn.) Warnst.</v>
          </cell>
          <cell r="H225" t="str">
            <v>Drepanocladus prupurascens (Schimp.) Loeske</v>
          </cell>
          <cell r="M225" t="str">
            <v>BRm</v>
          </cell>
          <cell r="N225">
            <v>5</v>
          </cell>
          <cell r="S225">
            <v>1962</v>
          </cell>
        </row>
        <row r="226">
          <cell r="A226" t="str">
            <v>DREFLU</v>
          </cell>
          <cell r="B226" t="str">
            <v>Drepanocladus fluitans</v>
          </cell>
          <cell r="C226">
            <v>14</v>
          </cell>
          <cell r="D226">
            <v>2</v>
          </cell>
          <cell r="E226" t="str">
            <v>(Hedw.) Warnst.</v>
          </cell>
          <cell r="F226" t="str">
            <v>Warnstorfia fluitans (Hedw.) Loeske</v>
          </cell>
          <cell r="G226" t="str">
            <v>Campylium brachycarpum G. Roth</v>
          </cell>
          <cell r="H226" t="str">
            <v>Drepanocladus h-schulzei (Limpr.) Loeske</v>
          </cell>
          <cell r="I226" t="str">
            <v>Drepanocladus schulzei G. Roth</v>
          </cell>
          <cell r="M226" t="str">
            <v>BRm</v>
          </cell>
          <cell r="N226">
            <v>5</v>
          </cell>
          <cell r="P226" t="str">
            <v>IBMR</v>
          </cell>
          <cell r="S226">
            <v>25779</v>
          </cell>
        </row>
        <row r="227">
          <cell r="A227" t="str">
            <v>DRESPX</v>
          </cell>
          <cell r="B227" t="str">
            <v>Drepanocladus sp.</v>
          </cell>
          <cell r="C227" t="str">
            <v/>
          </cell>
          <cell r="D227" t="str">
            <v/>
          </cell>
          <cell r="E227" t="str">
            <v>(C. Müll.) G. Roth</v>
          </cell>
          <cell r="M227" t="str">
            <v>BRm</v>
          </cell>
          <cell r="N227">
            <v>5</v>
          </cell>
          <cell r="P227" t="str">
            <v/>
          </cell>
          <cell r="S227">
            <v>1234</v>
          </cell>
        </row>
        <row r="228">
          <cell r="A228" t="str">
            <v>DROROT</v>
          </cell>
          <cell r="B228" t="str">
            <v>Drosera rotundifolia</v>
          </cell>
          <cell r="C228" t="str">
            <v/>
          </cell>
          <cell r="D228" t="str">
            <v/>
          </cell>
          <cell r="E228" t="str">
            <v>      </v>
          </cell>
          <cell r="M228" t="str">
            <v>PHe</v>
          </cell>
          <cell r="N228">
            <v>8</v>
          </cell>
          <cell r="O228" t="str">
            <v>HEL</v>
          </cell>
          <cell r="P228" t="str">
            <v/>
          </cell>
          <cell r="Q228" t="str">
            <v>DICOT</v>
          </cell>
          <cell r="S228">
            <v>1532</v>
          </cell>
        </row>
        <row r="229">
          <cell r="A229" t="str">
            <v>DRYCAR</v>
          </cell>
          <cell r="B229" t="str">
            <v>Dryopteris carthusiana</v>
          </cell>
          <cell r="C229" t="str">
            <v/>
          </cell>
          <cell r="D229" t="str">
            <v/>
          </cell>
          <cell r="E229" t="str">
            <v>(Villar) H.P. Fuschs    </v>
          </cell>
          <cell r="M229" t="str">
            <v>PTE</v>
          </cell>
          <cell r="N229">
            <v>6</v>
          </cell>
          <cell r="P229" t="str">
            <v/>
          </cell>
          <cell r="S229">
            <v>1418</v>
          </cell>
        </row>
        <row r="230">
          <cell r="A230" t="str">
            <v>DUMHIR</v>
          </cell>
          <cell r="B230" t="str">
            <v>Dumortiera hirsuta</v>
          </cell>
          <cell r="C230" t="str">
            <v/>
          </cell>
          <cell r="D230" t="str">
            <v/>
          </cell>
          <cell r="E230" t="str">
            <v>(Sw.) Nees     </v>
          </cell>
          <cell r="F230" t="str">
            <v>Marchantia hirsuta Sw.</v>
          </cell>
          <cell r="G230" t="str">
            <v>Dumortiera irrigua (Taylor) Nees</v>
          </cell>
          <cell r="H230" t="str">
            <v>Hygrophila irrigua Taylor</v>
          </cell>
          <cell r="I230" t="str">
            <v>Marchantia irrigua (Taylor) Wilson</v>
          </cell>
          <cell r="M230" t="str">
            <v>BRh</v>
          </cell>
          <cell r="N230">
            <v>4</v>
          </cell>
          <cell r="P230" t="str">
            <v/>
          </cell>
          <cell r="S230">
            <v>19624</v>
          </cell>
        </row>
        <row r="231">
          <cell r="A231" t="str">
            <v>ECHORY</v>
          </cell>
          <cell r="B231" t="str">
            <v>Echinochloa oryzoides</v>
          </cell>
          <cell r="C231" t="str">
            <v/>
          </cell>
          <cell r="D231" t="str">
            <v/>
          </cell>
          <cell r="E231" t="str">
            <v>      </v>
          </cell>
          <cell r="M231" t="str">
            <v>PHg</v>
          </cell>
          <cell r="N231">
            <v>9</v>
          </cell>
          <cell r="O231" t="str">
            <v>HYG</v>
          </cell>
          <cell r="P231" t="str">
            <v/>
          </cell>
          <cell r="Q231" t="str">
            <v>MONOCOT</v>
          </cell>
          <cell r="S231">
            <v>1561</v>
          </cell>
        </row>
        <row r="232">
          <cell r="A232" t="str">
            <v>ECLPRO</v>
          </cell>
          <cell r="B232" t="str">
            <v>Eclipta prostrata</v>
          </cell>
          <cell r="C232" t="str">
            <v/>
          </cell>
          <cell r="D232" t="str">
            <v/>
          </cell>
          <cell r="E232" t="str">
            <v>      </v>
          </cell>
          <cell r="M232" t="str">
            <v>PHx</v>
          </cell>
          <cell r="N232">
            <v>1</v>
          </cell>
          <cell r="P232" t="str">
            <v/>
          </cell>
          <cell r="Q232" t="str">
            <v>DICOT</v>
          </cell>
          <cell r="S232">
            <v>19625</v>
          </cell>
        </row>
        <row r="233">
          <cell r="A233" t="str">
            <v>EGEDEN</v>
          </cell>
          <cell r="B233" t="str">
            <v>Egeria densa</v>
          </cell>
          <cell r="C233" t="str">
            <v/>
          </cell>
          <cell r="D233" t="str">
            <v/>
          </cell>
          <cell r="E233" t="str">
            <v>Planch      </v>
          </cell>
          <cell r="M233" t="str">
            <v>PHy</v>
          </cell>
          <cell r="N233">
            <v>7</v>
          </cell>
          <cell r="O233" t="str">
            <v>HYD</v>
          </cell>
          <cell r="P233" t="str">
            <v/>
          </cell>
          <cell r="Q233" t="str">
            <v>MONOCOT</v>
          </cell>
          <cell r="S233">
            <v>19626</v>
          </cell>
        </row>
        <row r="234">
          <cell r="A234" t="str">
            <v>EICCRA</v>
          </cell>
          <cell r="B234" t="str">
            <v>Eichhornia crassipes</v>
          </cell>
          <cell r="C234" t="str">
            <v/>
          </cell>
          <cell r="D234" t="str">
            <v/>
          </cell>
          <cell r="E234" t="str">
            <v>      </v>
          </cell>
          <cell r="M234" t="str">
            <v>PHy</v>
          </cell>
          <cell r="N234">
            <v>7</v>
          </cell>
          <cell r="O234" t="str">
            <v>HYD</v>
          </cell>
          <cell r="P234" t="str">
            <v/>
          </cell>
          <cell r="Q234" t="str">
            <v>MONOCOT</v>
          </cell>
          <cell r="S234">
            <v>19627</v>
          </cell>
        </row>
        <row r="235">
          <cell r="A235" t="str">
            <v>EICSPX</v>
          </cell>
          <cell r="B235" t="str">
            <v>Eichhornia sp.</v>
          </cell>
          <cell r="C235" t="str">
            <v/>
          </cell>
          <cell r="D235" t="str">
            <v/>
          </cell>
          <cell r="E235" t="str">
            <v>      </v>
          </cell>
          <cell r="M235" t="str">
            <v>PHy</v>
          </cell>
          <cell r="N235">
            <v>7</v>
          </cell>
          <cell r="O235" t="str">
            <v>HYD</v>
          </cell>
          <cell r="Q235" t="str">
            <v>MONOCOT</v>
          </cell>
          <cell r="S235">
            <v>19628</v>
          </cell>
        </row>
        <row r="236">
          <cell r="A236" t="str">
            <v>ELAALS</v>
          </cell>
          <cell r="B236" t="str">
            <v>Elatine alsinastrum</v>
          </cell>
          <cell r="C236" t="str">
            <v/>
          </cell>
          <cell r="D236" t="str">
            <v/>
          </cell>
          <cell r="E236" t="str">
            <v>L.      </v>
          </cell>
          <cell r="M236" t="str">
            <v>PHg</v>
          </cell>
          <cell r="N236">
            <v>9</v>
          </cell>
          <cell r="O236" t="str">
            <v>HYG</v>
          </cell>
          <cell r="P236" t="str">
            <v/>
          </cell>
          <cell r="Q236" t="str">
            <v>DICOT</v>
          </cell>
          <cell r="S236">
            <v>1535</v>
          </cell>
        </row>
        <row r="237">
          <cell r="A237" t="str">
            <v>ELAAMB</v>
          </cell>
          <cell r="B237" t="str">
            <v>Elatine ambigua</v>
          </cell>
          <cell r="C237" t="str">
            <v/>
          </cell>
          <cell r="D237" t="str">
            <v/>
          </cell>
          <cell r="E237" t="str">
            <v>      </v>
          </cell>
          <cell r="M237" t="str">
            <v>PHg</v>
          </cell>
          <cell r="N237">
            <v>9</v>
          </cell>
          <cell r="O237" t="str">
            <v>HYG</v>
          </cell>
          <cell r="P237" t="str">
            <v/>
          </cell>
          <cell r="Q237" t="str">
            <v>DICOT</v>
          </cell>
          <cell r="S237">
            <v>19629</v>
          </cell>
        </row>
        <row r="238">
          <cell r="A238" t="str">
            <v>ELABRO</v>
          </cell>
          <cell r="B238" t="str">
            <v>Elatine brochonii</v>
          </cell>
          <cell r="C238" t="str">
            <v/>
          </cell>
          <cell r="D238" t="str">
            <v/>
          </cell>
          <cell r="E238" t="str">
            <v>      </v>
          </cell>
          <cell r="M238" t="str">
            <v>PHg</v>
          </cell>
          <cell r="N238">
            <v>9</v>
          </cell>
          <cell r="O238" t="str">
            <v>HYG</v>
          </cell>
          <cell r="P238" t="str">
            <v/>
          </cell>
          <cell r="Q238" t="str">
            <v>DICOT</v>
          </cell>
          <cell r="S238">
            <v>1963</v>
          </cell>
        </row>
        <row r="239">
          <cell r="A239" t="str">
            <v>ELAHEX</v>
          </cell>
          <cell r="B239" t="str">
            <v>Elatine hexandra</v>
          </cell>
          <cell r="C239" t="str">
            <v/>
          </cell>
          <cell r="D239" t="str">
            <v/>
          </cell>
          <cell r="E239" t="str">
            <v>(Lapierre) DC     </v>
          </cell>
          <cell r="M239" t="str">
            <v>PHg</v>
          </cell>
          <cell r="N239">
            <v>9</v>
          </cell>
          <cell r="O239" t="str">
            <v>HYG</v>
          </cell>
          <cell r="P239" t="str">
            <v/>
          </cell>
          <cell r="Q239" t="str">
            <v>DICOT</v>
          </cell>
          <cell r="S239">
            <v>1536</v>
          </cell>
        </row>
        <row r="240">
          <cell r="A240" t="str">
            <v>ELAHUN</v>
          </cell>
          <cell r="B240" t="str">
            <v>Elatine hungarica</v>
          </cell>
          <cell r="C240" t="str">
            <v/>
          </cell>
          <cell r="D240" t="str">
            <v/>
          </cell>
          <cell r="E240" t="str">
            <v>      </v>
          </cell>
          <cell r="M240" t="str">
            <v>PHg</v>
          </cell>
          <cell r="N240">
            <v>9</v>
          </cell>
          <cell r="O240" t="str">
            <v>HYG</v>
          </cell>
          <cell r="P240" t="str">
            <v/>
          </cell>
          <cell r="Q240" t="str">
            <v>DICOT</v>
          </cell>
          <cell r="S240">
            <v>19631</v>
          </cell>
        </row>
        <row r="241">
          <cell r="A241" t="str">
            <v>ELAHYD</v>
          </cell>
          <cell r="B241" t="str">
            <v>Elatine hydropiper</v>
          </cell>
          <cell r="C241" t="str">
            <v/>
          </cell>
          <cell r="D241" t="str">
            <v/>
          </cell>
          <cell r="E241" t="str">
            <v>L.      </v>
          </cell>
          <cell r="M241" t="str">
            <v>PHg</v>
          </cell>
          <cell r="N241">
            <v>9</v>
          </cell>
          <cell r="O241" t="str">
            <v>HYG</v>
          </cell>
          <cell r="P241" t="str">
            <v/>
          </cell>
          <cell r="Q241" t="str">
            <v>DICOT</v>
          </cell>
          <cell r="S241">
            <v>1537</v>
          </cell>
        </row>
        <row r="242">
          <cell r="A242" t="str">
            <v>ELAMAC</v>
          </cell>
          <cell r="B242" t="str">
            <v>Elatine macropoda</v>
          </cell>
          <cell r="C242" t="str">
            <v/>
          </cell>
          <cell r="D242" t="str">
            <v/>
          </cell>
          <cell r="E242" t="str">
            <v>Guss.      </v>
          </cell>
          <cell r="M242" t="str">
            <v>PHg</v>
          </cell>
          <cell r="N242">
            <v>9</v>
          </cell>
          <cell r="O242" t="str">
            <v>HYG</v>
          </cell>
          <cell r="P242" t="str">
            <v/>
          </cell>
          <cell r="Q242" t="str">
            <v>DICOT</v>
          </cell>
          <cell r="S242">
            <v>19632</v>
          </cell>
        </row>
        <row r="243">
          <cell r="A243" t="str">
            <v>ELAORT</v>
          </cell>
          <cell r="B243" t="str">
            <v>Elatine orthosperma</v>
          </cell>
          <cell r="C243" t="str">
            <v/>
          </cell>
          <cell r="D243" t="str">
            <v/>
          </cell>
          <cell r="E243" t="str">
            <v>      </v>
          </cell>
          <cell r="M243" t="str">
            <v>PHg</v>
          </cell>
          <cell r="N243">
            <v>9</v>
          </cell>
          <cell r="O243" t="str">
            <v>HYG</v>
          </cell>
          <cell r="P243" t="str">
            <v/>
          </cell>
          <cell r="Q243" t="str">
            <v>DICOT</v>
          </cell>
          <cell r="S243">
            <v>19633</v>
          </cell>
        </row>
        <row r="244">
          <cell r="A244" t="str">
            <v>ELASPX</v>
          </cell>
          <cell r="B244" t="str">
            <v>Elatine sp.</v>
          </cell>
          <cell r="C244" t="str">
            <v/>
          </cell>
          <cell r="D244" t="str">
            <v/>
          </cell>
          <cell r="E244" t="str">
            <v>      </v>
          </cell>
          <cell r="M244" t="str">
            <v>PHg</v>
          </cell>
          <cell r="N244">
            <v>9</v>
          </cell>
          <cell r="O244" t="str">
            <v>HYG</v>
          </cell>
          <cell r="Q244" t="str">
            <v>DICOT</v>
          </cell>
          <cell r="S244">
            <v>1534</v>
          </cell>
        </row>
        <row r="245">
          <cell r="A245" t="str">
            <v>ELATRI</v>
          </cell>
          <cell r="B245" t="str">
            <v>Elatine triandra</v>
          </cell>
          <cell r="C245" t="str">
            <v/>
          </cell>
          <cell r="D245" t="str">
            <v/>
          </cell>
          <cell r="E245" t="str">
            <v>Schkuhr      </v>
          </cell>
          <cell r="M245" t="str">
            <v>PHg</v>
          </cell>
          <cell r="N245">
            <v>9</v>
          </cell>
          <cell r="O245" t="str">
            <v>HYG</v>
          </cell>
          <cell r="P245" t="str">
            <v/>
          </cell>
          <cell r="Q245" t="str">
            <v>DICOT</v>
          </cell>
          <cell r="S245">
            <v>19634</v>
          </cell>
        </row>
        <row r="246">
          <cell r="A246" t="str">
            <v>ELDPAL</v>
          </cell>
          <cell r="B246" t="str">
            <v>Elodes palustris</v>
          </cell>
          <cell r="C246">
            <v>17</v>
          </cell>
          <cell r="D246">
            <v>3</v>
          </cell>
          <cell r="E246" t="str">
            <v>Spach      </v>
          </cell>
          <cell r="F246" t="str">
            <v>Hypericum elodes L.</v>
          </cell>
          <cell r="M246" t="str">
            <v>PHe</v>
          </cell>
          <cell r="N246">
            <v>8</v>
          </cell>
          <cell r="O246" t="str">
            <v>HYD/HEL</v>
          </cell>
          <cell r="P246" t="str">
            <v>IBMR</v>
          </cell>
          <cell r="Q246" t="str">
            <v>DICOT</v>
          </cell>
          <cell r="S246">
            <v>19643</v>
          </cell>
        </row>
        <row r="247">
          <cell r="A247" t="str">
            <v>ELEACI</v>
          </cell>
          <cell r="B247" t="str">
            <v>Eleocharis acicularis</v>
          </cell>
          <cell r="C247" t="str">
            <v/>
          </cell>
          <cell r="D247" t="str">
            <v/>
          </cell>
          <cell r="E247" t="str">
            <v>(L) Roem &amp; Schult   </v>
          </cell>
          <cell r="M247" t="str">
            <v>PHe</v>
          </cell>
          <cell r="N247">
            <v>8</v>
          </cell>
          <cell r="O247" t="str">
            <v>HYD/HEL</v>
          </cell>
          <cell r="P247" t="str">
            <v/>
          </cell>
          <cell r="Q247" t="str">
            <v>MONOCOT</v>
          </cell>
          <cell r="S247">
            <v>154</v>
          </cell>
        </row>
        <row r="248">
          <cell r="A248" t="str">
            <v>ELEAUS</v>
          </cell>
          <cell r="B248" t="str">
            <v>Eleocharis austriaca</v>
          </cell>
          <cell r="C248" t="str">
            <v/>
          </cell>
          <cell r="D248" t="str">
            <v/>
          </cell>
          <cell r="E248" t="str">
            <v>Hayek      </v>
          </cell>
          <cell r="M248" t="str">
            <v>PHe</v>
          </cell>
          <cell r="N248">
            <v>8</v>
          </cell>
          <cell r="O248" t="str">
            <v>HYD/HEL</v>
          </cell>
          <cell r="P248" t="str">
            <v/>
          </cell>
          <cell r="Q248" t="str">
            <v>MONOCOT</v>
          </cell>
          <cell r="S248">
            <v>19635</v>
          </cell>
        </row>
        <row r="249">
          <cell r="A249" t="str">
            <v>ELEMAM</v>
          </cell>
          <cell r="B249" t="str">
            <v>Eleocharis mamillata</v>
          </cell>
          <cell r="C249" t="str">
            <v/>
          </cell>
          <cell r="D249" t="str">
            <v/>
          </cell>
          <cell r="E249" t="str">
            <v>      </v>
          </cell>
          <cell r="M249" t="str">
            <v>PHx</v>
          </cell>
          <cell r="N249">
            <v>1</v>
          </cell>
          <cell r="P249" t="str">
            <v/>
          </cell>
          <cell r="Q249" t="str">
            <v>MONOCOT</v>
          </cell>
          <cell r="S249">
            <v>19636</v>
          </cell>
        </row>
        <row r="250">
          <cell r="A250" t="str">
            <v>ELEOVA</v>
          </cell>
          <cell r="B250" t="str">
            <v>Eleocharis ovata</v>
          </cell>
          <cell r="C250" t="str">
            <v/>
          </cell>
          <cell r="D250" t="str">
            <v/>
          </cell>
          <cell r="E250" t="str">
            <v>(Roth) Roem. &amp; Schult.   </v>
          </cell>
          <cell r="M250" t="str">
            <v>PHg</v>
          </cell>
          <cell r="N250">
            <v>9</v>
          </cell>
          <cell r="O250" t="str">
            <v>HYG/HEL</v>
          </cell>
          <cell r="P250" t="str">
            <v/>
          </cell>
          <cell r="Q250" t="str">
            <v>MONOCOT</v>
          </cell>
          <cell r="S250">
            <v>19637</v>
          </cell>
        </row>
        <row r="251">
          <cell r="A251" t="str">
            <v>ELEPAL</v>
          </cell>
          <cell r="B251" t="str">
            <v>Eleocharis palustris</v>
          </cell>
          <cell r="C251">
            <v>12</v>
          </cell>
          <cell r="D251">
            <v>2</v>
          </cell>
          <cell r="E251" t="str">
            <v>(L.) Roemer &amp; Schultes   </v>
          </cell>
          <cell r="M251" t="str">
            <v>PHe</v>
          </cell>
          <cell r="N251">
            <v>8</v>
          </cell>
          <cell r="O251" t="str">
            <v>HEL</v>
          </cell>
          <cell r="P251" t="str">
            <v>IBMR</v>
          </cell>
          <cell r="Q251" t="str">
            <v>MONOCOT</v>
          </cell>
          <cell r="S251">
            <v>156</v>
          </cell>
        </row>
        <row r="252">
          <cell r="A252" t="str">
            <v>ELEPAP</v>
          </cell>
          <cell r="B252" t="str">
            <v>Eleocharis palustris subsp. palustris</v>
          </cell>
          <cell r="C252">
            <v>12</v>
          </cell>
          <cell r="D252">
            <v>2</v>
          </cell>
          <cell r="E252" t="str">
            <v>      </v>
          </cell>
          <cell r="M252" t="str">
            <v>PHe</v>
          </cell>
          <cell r="N252">
            <v>8</v>
          </cell>
          <cell r="O252" t="str">
            <v>HEL</v>
          </cell>
          <cell r="P252" t="str">
            <v/>
          </cell>
          <cell r="Q252" t="str">
            <v>MONOCOT</v>
          </cell>
          <cell r="S252">
            <v>19638</v>
          </cell>
        </row>
        <row r="253">
          <cell r="A253" t="str">
            <v>ELEPAR</v>
          </cell>
          <cell r="B253" t="str">
            <v>Eleocharis parvula</v>
          </cell>
          <cell r="C253" t="str">
            <v/>
          </cell>
          <cell r="D253" t="str">
            <v/>
          </cell>
          <cell r="E253" t="str">
            <v>      </v>
          </cell>
          <cell r="M253" t="str">
            <v>PHg</v>
          </cell>
          <cell r="N253">
            <v>9</v>
          </cell>
          <cell r="O253" t="str">
            <v>HYG/HEL</v>
          </cell>
          <cell r="P253" t="str">
            <v/>
          </cell>
          <cell r="Q253" t="str">
            <v>MONOCOT</v>
          </cell>
          <cell r="S253">
            <v>1964</v>
          </cell>
        </row>
        <row r="254">
          <cell r="A254" t="str">
            <v>ELEQUI</v>
          </cell>
          <cell r="B254" t="str">
            <v>Eleocharis quinqueflora</v>
          </cell>
          <cell r="C254" t="str">
            <v/>
          </cell>
          <cell r="D254" t="str">
            <v/>
          </cell>
          <cell r="E254" t="str">
            <v>(F. X. Hartman) O. Schwarz  </v>
          </cell>
          <cell r="M254" t="str">
            <v>PHx</v>
          </cell>
          <cell r="N254">
            <v>1</v>
          </cell>
          <cell r="P254" t="str">
            <v/>
          </cell>
          <cell r="Q254" t="str">
            <v>MONOCOT</v>
          </cell>
          <cell r="S254">
            <v>157</v>
          </cell>
        </row>
        <row r="255">
          <cell r="A255" t="str">
            <v>ELESPX</v>
          </cell>
          <cell r="B255" t="str">
            <v>Eleocharis sp.</v>
          </cell>
          <cell r="C255" t="str">
            <v/>
          </cell>
          <cell r="D255" t="str">
            <v/>
          </cell>
          <cell r="E255" t="str">
            <v>      </v>
          </cell>
          <cell r="M255" t="str">
            <v>PHe</v>
          </cell>
          <cell r="N255">
            <v>8</v>
          </cell>
          <cell r="O255" t="str">
            <v>HEL</v>
          </cell>
          <cell r="Q255" t="str">
            <v>MONOCOT</v>
          </cell>
          <cell r="S255">
            <v>153</v>
          </cell>
        </row>
        <row r="256">
          <cell r="A256" t="str">
            <v>ELESTR</v>
          </cell>
          <cell r="B256" t="str">
            <v>Eleocharis striatulus</v>
          </cell>
          <cell r="C256" t="str">
            <v/>
          </cell>
          <cell r="D256" t="str">
            <v/>
          </cell>
          <cell r="E256" t="str">
            <v>Desv.      </v>
          </cell>
          <cell r="M256" t="str">
            <v>PHx</v>
          </cell>
          <cell r="N256">
            <v>1</v>
          </cell>
          <cell r="P256" t="str">
            <v/>
          </cell>
          <cell r="Q256" t="str">
            <v>MONOCOT</v>
          </cell>
          <cell r="S256">
            <v>19641</v>
          </cell>
        </row>
        <row r="257">
          <cell r="A257" t="str">
            <v>ELEUNI</v>
          </cell>
          <cell r="B257" t="str">
            <v>Eleocharis uniglumis</v>
          </cell>
          <cell r="C257" t="str">
            <v/>
          </cell>
          <cell r="D257" t="str">
            <v/>
          </cell>
          <cell r="E257" t="str">
            <v>(Link) Schultes     </v>
          </cell>
          <cell r="M257" t="str">
            <v>PHg</v>
          </cell>
          <cell r="N257">
            <v>9</v>
          </cell>
          <cell r="O257" t="str">
            <v>HYG</v>
          </cell>
          <cell r="P257" t="str">
            <v/>
          </cell>
          <cell r="Q257" t="str">
            <v>MONOCOT</v>
          </cell>
          <cell r="S257">
            <v>158</v>
          </cell>
        </row>
        <row r="258">
          <cell r="A258" t="str">
            <v>ELEVUL</v>
          </cell>
          <cell r="B258" t="str">
            <v>Eleocharis palustris subsp. vulgaris</v>
          </cell>
          <cell r="C258">
            <v>12</v>
          </cell>
          <cell r="D258">
            <v>2</v>
          </cell>
          <cell r="E258" t="str">
            <v>      </v>
          </cell>
          <cell r="M258" t="str">
            <v>PHe</v>
          </cell>
          <cell r="N258">
            <v>8</v>
          </cell>
          <cell r="O258" t="str">
            <v>HEL</v>
          </cell>
          <cell r="P258" t="str">
            <v/>
          </cell>
          <cell r="Q258" t="str">
            <v>MONOCOT</v>
          </cell>
          <cell r="S258">
            <v>19639</v>
          </cell>
        </row>
        <row r="259">
          <cell r="A259" t="str">
            <v>ELOCAL</v>
          </cell>
          <cell r="B259" t="str">
            <v>Elodea callitrichoides</v>
          </cell>
          <cell r="C259" t="str">
            <v/>
          </cell>
          <cell r="D259" t="str">
            <v/>
          </cell>
          <cell r="E259" t="str">
            <v>      </v>
          </cell>
          <cell r="M259" t="str">
            <v>PHy</v>
          </cell>
          <cell r="N259">
            <v>7</v>
          </cell>
          <cell r="O259" t="str">
            <v>HYD</v>
          </cell>
          <cell r="P259" t="str">
            <v/>
          </cell>
          <cell r="Q259" t="str">
            <v>MONOCOT</v>
          </cell>
          <cell r="S259">
            <v>19642</v>
          </cell>
        </row>
        <row r="260">
          <cell r="A260" t="str">
            <v>ELOCAN</v>
          </cell>
          <cell r="B260" t="str">
            <v>Elodea canadensis</v>
          </cell>
          <cell r="C260">
            <v>10</v>
          </cell>
          <cell r="D260">
            <v>2</v>
          </cell>
          <cell r="E260" t="str">
            <v>Michx      </v>
          </cell>
          <cell r="M260" t="str">
            <v>PHy</v>
          </cell>
          <cell r="N260">
            <v>7</v>
          </cell>
          <cell r="O260" t="str">
            <v>HYD</v>
          </cell>
          <cell r="P260" t="str">
            <v>IBMR</v>
          </cell>
          <cell r="Q260" t="str">
            <v>MONOCOT</v>
          </cell>
          <cell r="S260">
            <v>1586</v>
          </cell>
        </row>
        <row r="261">
          <cell r="A261" t="str">
            <v>ELOERN</v>
          </cell>
          <cell r="B261" t="str">
            <v>Elodea ernstiae</v>
          </cell>
          <cell r="C261" t="str">
            <v/>
          </cell>
          <cell r="D261" t="str">
            <v/>
          </cell>
          <cell r="E261" t="str">
            <v>      </v>
          </cell>
          <cell r="M261" t="str">
            <v>PHy</v>
          </cell>
          <cell r="N261">
            <v>7</v>
          </cell>
          <cell r="O261" t="str">
            <v>HYD</v>
          </cell>
          <cell r="P261" t="str">
            <v/>
          </cell>
          <cell r="Q261" t="str">
            <v>MONOCOT</v>
          </cell>
          <cell r="S261" t="str">
            <v>Pas de cd_sandre</v>
          </cell>
        </row>
        <row r="262">
          <cell r="A262" t="str">
            <v>ELONUT</v>
          </cell>
          <cell r="B262" t="str">
            <v>Elodea nuttallii</v>
          </cell>
          <cell r="C262">
            <v>8</v>
          </cell>
          <cell r="D262">
            <v>2</v>
          </cell>
          <cell r="E262" t="str">
            <v>(Planchon) St John    </v>
          </cell>
          <cell r="M262" t="str">
            <v>PHy</v>
          </cell>
          <cell r="N262">
            <v>7</v>
          </cell>
          <cell r="O262" t="str">
            <v>HYD</v>
          </cell>
          <cell r="P262" t="str">
            <v>IBMR</v>
          </cell>
          <cell r="Q262" t="str">
            <v>MONOCOT</v>
          </cell>
          <cell r="S262">
            <v>1588</v>
          </cell>
        </row>
        <row r="263">
          <cell r="A263" t="str">
            <v>ELOSPX</v>
          </cell>
          <cell r="B263" t="str">
            <v>Elodea sp.</v>
          </cell>
          <cell r="C263" t="str">
            <v/>
          </cell>
          <cell r="D263" t="str">
            <v/>
          </cell>
          <cell r="E263" t="str">
            <v>      </v>
          </cell>
          <cell r="M263" t="str">
            <v>PHy</v>
          </cell>
          <cell r="N263">
            <v>7</v>
          </cell>
          <cell r="O263" t="str">
            <v>HYD</v>
          </cell>
          <cell r="Q263" t="str">
            <v>MONOCOT</v>
          </cell>
          <cell r="S263">
            <v>1585</v>
          </cell>
        </row>
        <row r="264">
          <cell r="A264" t="str">
            <v>ENTSPX</v>
          </cell>
          <cell r="B264" t="str">
            <v>Enteromorpha intestinalis</v>
          </cell>
          <cell r="C264">
            <v>3</v>
          </cell>
          <cell r="D264">
            <v>2</v>
          </cell>
          <cell r="E264" t="str">
            <v>(L.) Nees</v>
          </cell>
          <cell r="F264" t="str">
            <v>Enteromorpha compressa (L.) Greville</v>
          </cell>
          <cell r="G264" t="str">
            <v>Ulva intestinalis L.</v>
          </cell>
          <cell r="M264" t="str">
            <v>ALG</v>
          </cell>
          <cell r="N264">
            <v>2</v>
          </cell>
          <cell r="P264" t="str">
            <v>IBMR</v>
          </cell>
          <cell r="S264">
            <v>1144</v>
          </cell>
        </row>
        <row r="265">
          <cell r="A265" t="str">
            <v>EPICIL</v>
          </cell>
          <cell r="B265" t="str">
            <v>Epilobium ciliatum</v>
          </cell>
          <cell r="C265" t="str">
            <v/>
          </cell>
          <cell r="D265" t="str">
            <v/>
          </cell>
          <cell r="E265" t="str">
            <v>Rafin.      </v>
          </cell>
          <cell r="M265" t="str">
            <v>PHg</v>
          </cell>
          <cell r="N265">
            <v>9</v>
          </cell>
          <cell r="O265" t="str">
            <v>HYG</v>
          </cell>
          <cell r="P265" t="str">
            <v/>
          </cell>
          <cell r="Q265" t="str">
            <v>DICOT</v>
          </cell>
          <cell r="S265">
            <v>1845</v>
          </cell>
        </row>
        <row r="266">
          <cell r="A266" t="str">
            <v>EPIHIR</v>
          </cell>
          <cell r="B266" t="str">
            <v>Epilobium hirsutum</v>
          </cell>
          <cell r="C266" t="str">
            <v/>
          </cell>
          <cell r="D266" t="str">
            <v/>
          </cell>
          <cell r="E266" t="str">
            <v>L.      </v>
          </cell>
          <cell r="M266" t="str">
            <v>PHg</v>
          </cell>
          <cell r="N266">
            <v>9</v>
          </cell>
          <cell r="O266" t="str">
            <v>HYG</v>
          </cell>
          <cell r="P266" t="str">
            <v/>
          </cell>
          <cell r="Q266" t="str">
            <v>DICOT</v>
          </cell>
          <cell r="S266">
            <v>1846</v>
          </cell>
        </row>
        <row r="267">
          <cell r="A267" t="str">
            <v>EPILAN</v>
          </cell>
          <cell r="B267" t="str">
            <v>Epilobium lanceolatum</v>
          </cell>
          <cell r="C267" t="str">
            <v/>
          </cell>
          <cell r="D267" t="str">
            <v/>
          </cell>
          <cell r="E267" t="str">
            <v>Sebast. &amp; Mauri    </v>
          </cell>
          <cell r="M267" t="str">
            <v>PHg</v>
          </cell>
          <cell r="N267">
            <v>9</v>
          </cell>
          <cell r="O267" t="str">
            <v>HYG</v>
          </cell>
          <cell r="P267" t="str">
            <v/>
          </cell>
          <cell r="Q267" t="str">
            <v>DICOT</v>
          </cell>
          <cell r="S267">
            <v>19644</v>
          </cell>
        </row>
        <row r="268">
          <cell r="A268" t="str">
            <v>EPIPAL</v>
          </cell>
          <cell r="B268" t="str">
            <v>Epilobium palustre</v>
          </cell>
          <cell r="C268" t="str">
            <v/>
          </cell>
          <cell r="D268" t="str">
            <v/>
          </cell>
          <cell r="E268" t="str">
            <v>L.      </v>
          </cell>
          <cell r="M268" t="str">
            <v>PHg</v>
          </cell>
          <cell r="N268">
            <v>9</v>
          </cell>
          <cell r="O268" t="str">
            <v>HYG</v>
          </cell>
          <cell r="P268" t="str">
            <v/>
          </cell>
          <cell r="Q268" t="str">
            <v>DICOT</v>
          </cell>
          <cell r="S268">
            <v>185</v>
          </cell>
        </row>
        <row r="269">
          <cell r="A269" t="str">
            <v>EPIPAR</v>
          </cell>
          <cell r="B269" t="str">
            <v>Epilobium parviflorum</v>
          </cell>
          <cell r="C269" t="str">
            <v/>
          </cell>
          <cell r="D269" t="str">
            <v/>
          </cell>
          <cell r="E269" t="str">
            <v>Schreb.      </v>
          </cell>
          <cell r="M269" t="str">
            <v>PHg</v>
          </cell>
          <cell r="N269">
            <v>9</v>
          </cell>
          <cell r="O269" t="str">
            <v>HYG</v>
          </cell>
          <cell r="P269" t="str">
            <v/>
          </cell>
          <cell r="Q269" t="str">
            <v>DICOT</v>
          </cell>
          <cell r="S269">
            <v>1851</v>
          </cell>
        </row>
        <row r="270">
          <cell r="A270" t="str">
            <v>EPIROS</v>
          </cell>
          <cell r="B270" t="str">
            <v>Epilobium roseum</v>
          </cell>
          <cell r="C270" t="str">
            <v/>
          </cell>
          <cell r="D270" t="str">
            <v/>
          </cell>
          <cell r="E270" t="str">
            <v>Schreb.      </v>
          </cell>
          <cell r="M270" t="str">
            <v>PHg</v>
          </cell>
          <cell r="N270">
            <v>9</v>
          </cell>
          <cell r="O270" t="str">
            <v>HYG</v>
          </cell>
          <cell r="P270" t="str">
            <v/>
          </cell>
          <cell r="Q270" t="str">
            <v>DICOT</v>
          </cell>
          <cell r="S270">
            <v>1852</v>
          </cell>
        </row>
        <row r="271">
          <cell r="A271" t="str">
            <v>EPITET</v>
          </cell>
          <cell r="B271" t="str">
            <v>Epilobium tetragonum</v>
          </cell>
          <cell r="C271" t="str">
            <v/>
          </cell>
          <cell r="D271" t="str">
            <v/>
          </cell>
          <cell r="E271" t="str">
            <v>L.      </v>
          </cell>
          <cell r="M271" t="str">
            <v>PHg</v>
          </cell>
          <cell r="N271">
            <v>9</v>
          </cell>
          <cell r="O271" t="str">
            <v>HYG</v>
          </cell>
          <cell r="P271" t="str">
            <v/>
          </cell>
          <cell r="Q271" t="str">
            <v>DICOT</v>
          </cell>
          <cell r="S271">
            <v>1853</v>
          </cell>
        </row>
        <row r="272">
          <cell r="A272" t="str">
            <v>EQUARV</v>
          </cell>
          <cell r="B272" t="str">
            <v>Equisetum arvense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PTE</v>
          </cell>
          <cell r="N272">
            <v>6</v>
          </cell>
          <cell r="P272" t="str">
            <v/>
          </cell>
          <cell r="S272">
            <v>1384</v>
          </cell>
        </row>
        <row r="273">
          <cell r="A273" t="str">
            <v>EQUFLU</v>
          </cell>
          <cell r="B273" t="str">
            <v>Equisetum fluviatile</v>
          </cell>
          <cell r="C273">
            <v>12</v>
          </cell>
          <cell r="D273">
            <v>2</v>
          </cell>
          <cell r="E273" t="str">
            <v>L.      </v>
          </cell>
          <cell r="F273" t="str">
            <v>Equisetum limosum</v>
          </cell>
          <cell r="M273" t="str">
            <v>PTE</v>
          </cell>
          <cell r="N273">
            <v>6</v>
          </cell>
          <cell r="P273" t="str">
            <v>IBMR</v>
          </cell>
          <cell r="S273">
            <v>1385</v>
          </cell>
        </row>
        <row r="274">
          <cell r="A274" t="str">
            <v>EQULIT</v>
          </cell>
          <cell r="B274" t="str">
            <v>Equisetum x litorale</v>
          </cell>
          <cell r="C274" t="str">
            <v/>
          </cell>
          <cell r="D274" t="str">
            <v/>
          </cell>
          <cell r="E274" t="str">
            <v>Kuhlew ex Rupr.    </v>
          </cell>
          <cell r="M274" t="str">
            <v>PTE</v>
          </cell>
          <cell r="N274">
            <v>6</v>
          </cell>
          <cell r="S274">
            <v>19647</v>
          </cell>
        </row>
        <row r="275">
          <cell r="A275" t="str">
            <v>EQUMAX</v>
          </cell>
          <cell r="B275" t="str">
            <v>Equisetum maximum</v>
          </cell>
          <cell r="C275" t="str">
            <v/>
          </cell>
          <cell r="D275" t="str">
            <v/>
          </cell>
          <cell r="E275" t="str">
            <v>Lam.      </v>
          </cell>
          <cell r="M275" t="str">
            <v>PTE</v>
          </cell>
          <cell r="N275">
            <v>6</v>
          </cell>
          <cell r="P275" t="str">
            <v/>
          </cell>
          <cell r="S275">
            <v>1386</v>
          </cell>
        </row>
        <row r="276">
          <cell r="A276" t="str">
            <v>EQUPAL</v>
          </cell>
          <cell r="B276" t="str">
            <v>Equisetum palustre</v>
          </cell>
          <cell r="C276">
            <v>10</v>
          </cell>
          <cell r="D276">
            <v>1</v>
          </cell>
          <cell r="E276" t="str">
            <v>L.      </v>
          </cell>
          <cell r="M276" t="str">
            <v>PTE</v>
          </cell>
          <cell r="N276">
            <v>6</v>
          </cell>
          <cell r="P276" t="str">
            <v>IBMR</v>
          </cell>
          <cell r="S276">
            <v>1387</v>
          </cell>
        </row>
        <row r="277">
          <cell r="A277" t="str">
            <v>EQUPRA</v>
          </cell>
          <cell r="B277" t="str">
            <v>Equisetum pratense</v>
          </cell>
          <cell r="C277" t="str">
            <v/>
          </cell>
          <cell r="D277" t="str">
            <v/>
          </cell>
          <cell r="E277" t="str">
            <v>      </v>
          </cell>
          <cell r="M277" t="str">
            <v>PTE</v>
          </cell>
          <cell r="N277">
            <v>6</v>
          </cell>
          <cell r="P277" t="str">
            <v/>
          </cell>
          <cell r="S277">
            <v>19645</v>
          </cell>
        </row>
        <row r="278">
          <cell r="A278" t="str">
            <v>EQUSPX</v>
          </cell>
          <cell r="B278" t="str">
            <v>Equisetum sp.</v>
          </cell>
          <cell r="C278" t="str">
            <v/>
          </cell>
          <cell r="D278" t="str">
            <v/>
          </cell>
          <cell r="E278" t="str">
            <v>      </v>
          </cell>
          <cell r="M278" t="str">
            <v>PTE</v>
          </cell>
          <cell r="N278">
            <v>6</v>
          </cell>
          <cell r="S278">
            <v>1383</v>
          </cell>
        </row>
        <row r="279">
          <cell r="A279" t="str">
            <v>ERIAQU</v>
          </cell>
          <cell r="B279" t="str">
            <v>Eriocaulon aquaticum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PHx</v>
          </cell>
          <cell r="N279">
            <v>1</v>
          </cell>
          <cell r="P279" t="str">
            <v/>
          </cell>
          <cell r="Q279" t="str">
            <v>MONOCOT</v>
          </cell>
          <cell r="S279">
            <v>19648</v>
          </cell>
        </row>
        <row r="280">
          <cell r="A280" t="str">
            <v>ERICIN</v>
          </cell>
          <cell r="B280" t="str">
            <v>Eriocaulon cinereum</v>
          </cell>
          <cell r="C280" t="str">
            <v/>
          </cell>
          <cell r="D280" t="str">
            <v/>
          </cell>
          <cell r="E280" t="str">
            <v>      </v>
          </cell>
          <cell r="M280" t="str">
            <v>PHx</v>
          </cell>
          <cell r="N280">
            <v>1</v>
          </cell>
          <cell r="P280" t="str">
            <v/>
          </cell>
          <cell r="Q280" t="str">
            <v>MONOCOT</v>
          </cell>
          <cell r="S280">
            <v>19649</v>
          </cell>
        </row>
        <row r="281">
          <cell r="A281" t="str">
            <v>EROANG</v>
          </cell>
          <cell r="B281" t="str">
            <v>Eriophorum angustifolium</v>
          </cell>
          <cell r="C281" t="str">
            <v/>
          </cell>
          <cell r="D281" t="str">
            <v/>
          </cell>
          <cell r="E281" t="str">
            <v>Honckeny      </v>
          </cell>
          <cell r="M281" t="str">
            <v>PHg</v>
          </cell>
          <cell r="N281">
            <v>9</v>
          </cell>
          <cell r="O281" t="str">
            <v>HYG/HEL</v>
          </cell>
          <cell r="P281" t="str">
            <v/>
          </cell>
          <cell r="Q281" t="str">
            <v>MONOCOT</v>
          </cell>
          <cell r="S281">
            <v>151</v>
          </cell>
        </row>
        <row r="282">
          <cell r="A282" t="str">
            <v>ERYCOR</v>
          </cell>
          <cell r="B282" t="str">
            <v>Eryngium corniculatum</v>
          </cell>
          <cell r="C282" t="str">
            <v/>
          </cell>
          <cell r="D282" t="str">
            <v/>
          </cell>
          <cell r="E282" t="str">
            <v>      </v>
          </cell>
          <cell r="M282" t="str">
            <v>PHe</v>
          </cell>
          <cell r="N282">
            <v>8</v>
          </cell>
          <cell r="O282" t="str">
            <v>HYD/HEL</v>
          </cell>
          <cell r="P282" t="str">
            <v/>
          </cell>
          <cell r="Q282" t="str">
            <v>DICOT</v>
          </cell>
          <cell r="S282">
            <v>19651</v>
          </cell>
        </row>
        <row r="283">
          <cell r="A283" t="str">
            <v>ERYGAL</v>
          </cell>
          <cell r="B283" t="str">
            <v>Eryngium galioides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PHe</v>
          </cell>
          <cell r="N283">
            <v>8</v>
          </cell>
          <cell r="O283" t="str">
            <v>HYD/HEL</v>
          </cell>
          <cell r="P283" t="str">
            <v/>
          </cell>
          <cell r="Q283" t="str">
            <v>DICOT</v>
          </cell>
          <cell r="S283">
            <v>19652</v>
          </cell>
        </row>
        <row r="284">
          <cell r="A284" t="str">
            <v>ERYVIV</v>
          </cell>
          <cell r="B284" t="str">
            <v>Eryngium viviparum</v>
          </cell>
          <cell r="C284" t="str">
            <v/>
          </cell>
          <cell r="D284" t="str">
            <v/>
          </cell>
          <cell r="E284" t="str">
            <v>      </v>
          </cell>
          <cell r="M284" t="str">
            <v>PHe</v>
          </cell>
          <cell r="N284">
            <v>8</v>
          </cell>
          <cell r="O284" t="str">
            <v>HYD/HEL</v>
          </cell>
          <cell r="P284" t="str">
            <v/>
          </cell>
          <cell r="Q284" t="str">
            <v>DICOT</v>
          </cell>
          <cell r="S284">
            <v>19653</v>
          </cell>
        </row>
        <row r="285">
          <cell r="A285" t="str">
            <v>EUCVER</v>
          </cell>
          <cell r="B285" t="str">
            <v>Eucladium verticillatum</v>
          </cell>
          <cell r="C285" t="str">
            <v/>
          </cell>
          <cell r="D285" t="str">
            <v/>
          </cell>
          <cell r="E285" t="str">
            <v>(Brid.) B., S. &amp; G.</v>
          </cell>
          <cell r="F285" t="str">
            <v>Eucladium styriacum Glow.</v>
          </cell>
          <cell r="M285" t="str">
            <v>BRm</v>
          </cell>
          <cell r="N285">
            <v>5</v>
          </cell>
          <cell r="P285" t="str">
            <v/>
          </cell>
          <cell r="S285">
            <v>19654</v>
          </cell>
        </row>
        <row r="286">
          <cell r="A286" t="str">
            <v>EUPCAN</v>
          </cell>
          <cell r="B286" t="str">
            <v>Eupatorium cannabinum</v>
          </cell>
          <cell r="C286" t="str">
            <v/>
          </cell>
          <cell r="D286" t="str">
            <v/>
          </cell>
          <cell r="E286" t="str">
            <v>L.      </v>
          </cell>
          <cell r="M286" t="str">
            <v>PHe</v>
          </cell>
          <cell r="N286">
            <v>8</v>
          </cell>
          <cell r="O286" t="str">
            <v>HEL</v>
          </cell>
          <cell r="P286" t="str">
            <v/>
          </cell>
          <cell r="Q286" t="str">
            <v>DICOT</v>
          </cell>
          <cell r="S286">
            <v>1741</v>
          </cell>
        </row>
        <row r="287">
          <cell r="A287" t="str">
            <v>EURHIA</v>
          </cell>
          <cell r="B287" t="str">
            <v>Eurhynchium hians</v>
          </cell>
          <cell r="C287" t="str">
            <v/>
          </cell>
          <cell r="D287" t="str">
            <v/>
          </cell>
          <cell r="E287" t="str">
            <v>(Hedw.) Sande Lac.    </v>
          </cell>
          <cell r="F287" t="str">
            <v>Eurhynchium swartzii (Turn.) Curn.      </v>
          </cell>
          <cell r="G287" t="str">
            <v>Eurhynchium praelongum auct. Plur.      </v>
          </cell>
          <cell r="H287" t="str">
            <v>Oxyrrhynchium hians (Hedw.) Loeske</v>
          </cell>
          <cell r="I287" t="str">
            <v>Oxyrrhynchium swartzii (Turn.) Warnst.</v>
          </cell>
          <cell r="M287" t="str">
            <v>BRm</v>
          </cell>
          <cell r="N287">
            <v>5</v>
          </cell>
          <cell r="S287">
            <v>19655</v>
          </cell>
        </row>
        <row r="288">
          <cell r="A288" t="str">
            <v>EURPRA</v>
          </cell>
          <cell r="B288" t="str">
            <v>Eurhynchium praelongum var. praelongum</v>
          </cell>
          <cell r="C288" t="str">
            <v/>
          </cell>
          <cell r="D288" t="str">
            <v/>
          </cell>
          <cell r="E288" t="str">
            <v>(Hedw.) B., S. &amp; G.</v>
          </cell>
          <cell r="F288" t="str">
            <v>Oxyrrhynchium praelongum (Hedw.) Warnst. var. praelongum (Hedw.) Warnst.</v>
          </cell>
          <cell r="G288" t="str">
            <v>Oxyrrhynchium serratum (Card. &amp; H. Wint.) F. Koppe</v>
          </cell>
          <cell r="H288" t="str">
            <v>Stokesiella praelonga (Hedw.) Robins. var. praelonga (Hedw.) Robins.</v>
          </cell>
          <cell r="M288" t="str">
            <v>BRm</v>
          </cell>
          <cell r="N288">
            <v>5</v>
          </cell>
          <cell r="P288" t="str">
            <v/>
          </cell>
          <cell r="S288">
            <v>19656</v>
          </cell>
        </row>
        <row r="289">
          <cell r="A289" t="str">
            <v>EURSPX</v>
          </cell>
          <cell r="B289" t="str">
            <v>Eurhynchium sp.</v>
          </cell>
          <cell r="C289" t="str">
            <v/>
          </cell>
          <cell r="D289" t="str">
            <v/>
          </cell>
          <cell r="E289" t="str">
            <v>B., S. &amp; G.</v>
          </cell>
          <cell r="M289" t="str">
            <v>BRm</v>
          </cell>
          <cell r="N289">
            <v>5</v>
          </cell>
          <cell r="S289">
            <v>1262</v>
          </cell>
        </row>
        <row r="290">
          <cell r="A290" t="str">
            <v>EURSTO</v>
          </cell>
          <cell r="B290" t="str">
            <v>Eurhynchium stokesii</v>
          </cell>
          <cell r="C290" t="str">
            <v/>
          </cell>
          <cell r="D290" t="str">
            <v/>
          </cell>
          <cell r="E290" t="str">
            <v>(Turn.) Dix.   </v>
          </cell>
          <cell r="F290" t="str">
            <v>Bryhnia stokesii (Turn.) Robins.</v>
          </cell>
          <cell r="G290" t="str">
            <v>Eurhynchium stockesii (Turn.) B., S. &amp; G.</v>
          </cell>
          <cell r="H290" t="str">
            <v>Oxyrrhynchium praelongum (Hedw.) Warnst. var. stokesii (Turn.) Podp.</v>
          </cell>
          <cell r="I290" t="str">
            <v>Stokesiella praelonga (Hedw.) Robins. var. stokesii (Turn.) Crum.</v>
          </cell>
          <cell r="M290" t="str">
            <v>BRm</v>
          </cell>
          <cell r="N290">
            <v>5</v>
          </cell>
          <cell r="P290" t="str">
            <v/>
          </cell>
          <cell r="S290">
            <v>1264</v>
          </cell>
        </row>
        <row r="291">
          <cell r="A291" t="str">
            <v>FALDUM</v>
          </cell>
          <cell r="B291" t="str">
            <v>Fallopia dumetorum</v>
          </cell>
          <cell r="C291" t="str">
            <v/>
          </cell>
          <cell r="D291" t="str">
            <v/>
          </cell>
          <cell r="E291" t="str">
            <v>      </v>
          </cell>
          <cell r="M291" t="str">
            <v>PHg</v>
          </cell>
          <cell r="N291">
            <v>9</v>
          </cell>
          <cell r="O291" t="str">
            <v>HYG</v>
          </cell>
          <cell r="P291" t="str">
            <v/>
          </cell>
          <cell r="Q291" t="str">
            <v>DICOT</v>
          </cell>
          <cell r="S291">
            <v>19657</v>
          </cell>
        </row>
        <row r="292">
          <cell r="A292" t="str">
            <v>FILULM</v>
          </cell>
          <cell r="B292" t="str">
            <v>Filipendula ulmaria</v>
          </cell>
          <cell r="C292" t="str">
            <v/>
          </cell>
          <cell r="D292" t="str">
            <v/>
          </cell>
          <cell r="E292" t="str">
            <v>(L.) Maxim.     </v>
          </cell>
          <cell r="M292" t="str">
            <v>PHg</v>
          </cell>
          <cell r="N292">
            <v>9</v>
          </cell>
          <cell r="O292" t="str">
            <v>HYG</v>
          </cell>
          <cell r="P292" t="str">
            <v/>
          </cell>
          <cell r="Q292" t="str">
            <v>DICOT</v>
          </cell>
          <cell r="S292">
            <v>1919</v>
          </cell>
        </row>
        <row r="293">
          <cell r="A293" t="str">
            <v>FIMANN</v>
          </cell>
          <cell r="B293" t="str">
            <v>Fimbristylis annua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PHe</v>
          </cell>
          <cell r="N293">
            <v>8</v>
          </cell>
          <cell r="O293" t="str">
            <v>HEL</v>
          </cell>
          <cell r="P293" t="str">
            <v/>
          </cell>
          <cell r="Q293" t="str">
            <v>MONOCOT</v>
          </cell>
          <cell r="S293">
            <v>1966</v>
          </cell>
        </row>
        <row r="294">
          <cell r="A294" t="str">
            <v>FIMBIS</v>
          </cell>
          <cell r="B294" t="str">
            <v>Fimbristylis bisumbellata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PHe</v>
          </cell>
          <cell r="N294">
            <v>8</v>
          </cell>
          <cell r="O294" t="str">
            <v>HEL</v>
          </cell>
          <cell r="P294" t="str">
            <v/>
          </cell>
          <cell r="Q294" t="str">
            <v>MONOCOT</v>
          </cell>
          <cell r="S294">
            <v>19661</v>
          </cell>
        </row>
        <row r="295">
          <cell r="A295" t="str">
            <v>FIMSQU</v>
          </cell>
          <cell r="B295" t="str">
            <v>Fimbristylis squarrosa</v>
          </cell>
          <cell r="C295" t="str">
            <v/>
          </cell>
          <cell r="D295" t="str">
            <v/>
          </cell>
          <cell r="E295" t="str">
            <v>      </v>
          </cell>
          <cell r="M295" t="str">
            <v>PHe</v>
          </cell>
          <cell r="N295">
            <v>8</v>
          </cell>
          <cell r="O295" t="str">
            <v>HEL</v>
          </cell>
          <cell r="P295" t="str">
            <v/>
          </cell>
          <cell r="Q295" t="str">
            <v>MONOCOT</v>
          </cell>
          <cell r="S295">
            <v>19662</v>
          </cell>
        </row>
        <row r="296">
          <cell r="A296" t="str">
            <v>FISBRY</v>
          </cell>
          <cell r="B296" t="str">
            <v>Fissidens bryoides</v>
          </cell>
          <cell r="C296" t="str">
            <v/>
          </cell>
          <cell r="D296" t="str">
            <v/>
          </cell>
          <cell r="E296" t="str">
            <v>Hedw.      </v>
          </cell>
          <cell r="F296" t="str">
            <v>Fissidens alpestris (Lindb.) Amann</v>
          </cell>
          <cell r="G296" t="str">
            <v>Fissidens inconstans Schimp.</v>
          </cell>
          <cell r="H296" t="str">
            <v>Fissidens arcticus Bryhn</v>
          </cell>
          <cell r="M296" t="str">
            <v>BRm</v>
          </cell>
          <cell r="N296">
            <v>5</v>
          </cell>
          <cell r="P296" t="str">
            <v/>
          </cell>
          <cell r="S296">
            <v>1293</v>
          </cell>
        </row>
        <row r="297">
          <cell r="A297" t="str">
            <v>FISCRA</v>
          </cell>
          <cell r="B297" t="str">
            <v>Fissidens crassipes</v>
          </cell>
          <cell r="C297">
            <v>12</v>
          </cell>
          <cell r="D297">
            <v>2</v>
          </cell>
          <cell r="E297" t="str">
            <v>Wils. ex B., S. &amp; G.</v>
          </cell>
          <cell r="F297" t="str">
            <v>Fissidens mildeanus Schimp.</v>
          </cell>
          <cell r="G297" t="str">
            <v>Fissidens warnstorfii Fleisch.</v>
          </cell>
          <cell r="M297" t="str">
            <v>BRm</v>
          </cell>
          <cell r="N297">
            <v>5</v>
          </cell>
          <cell r="P297" t="str">
            <v>IBMR</v>
          </cell>
          <cell r="S297">
            <v>1294</v>
          </cell>
        </row>
        <row r="298">
          <cell r="A298" t="str">
            <v>FISCUR</v>
          </cell>
          <cell r="B298" t="str">
            <v>Fissidens curnovii</v>
          </cell>
          <cell r="C298" t="str">
            <v/>
          </cell>
          <cell r="D298" t="str">
            <v/>
          </cell>
          <cell r="E298" t="str">
            <v>Mitt.      </v>
          </cell>
          <cell r="F298" t="str">
            <v>Fissidens bryoides Hedw. var. caespitans Schimp.</v>
          </cell>
          <cell r="M298" t="str">
            <v>BRm</v>
          </cell>
          <cell r="N298">
            <v>5</v>
          </cell>
          <cell r="P298" t="str">
            <v/>
          </cell>
          <cell r="S298">
            <v>1296</v>
          </cell>
        </row>
        <row r="299">
          <cell r="A299" t="str">
            <v>FISGRA</v>
          </cell>
          <cell r="B299" t="str">
            <v>Fissidens gracilifolius</v>
          </cell>
          <cell r="C299">
            <v>14</v>
          </cell>
          <cell r="D299">
            <v>3</v>
          </cell>
          <cell r="E299" t="str">
            <v>Brugg. Nann. &amp; Nyh.   </v>
          </cell>
          <cell r="F299" t="str">
            <v>Fissidens pusillus (Wils.) Milde var. tenuifolius (Boul.) Popd.</v>
          </cell>
          <cell r="G299" t="str">
            <v>Fissidens minutulus auct.  </v>
          </cell>
          <cell r="H299" t="str">
            <v>Fissidens minitulus Auct.</v>
          </cell>
          <cell r="M299" t="str">
            <v>BRm</v>
          </cell>
          <cell r="N299">
            <v>5</v>
          </cell>
          <cell r="P299" t="str">
            <v>IBMR</v>
          </cell>
          <cell r="S299">
            <v>19665</v>
          </cell>
        </row>
        <row r="300">
          <cell r="A300" t="str">
            <v>FISGRN</v>
          </cell>
          <cell r="B300" t="str">
            <v>Fissidens grandifrons</v>
          </cell>
          <cell r="C300">
            <v>15</v>
          </cell>
          <cell r="D300">
            <v>3</v>
          </cell>
          <cell r="E300" t="str">
            <v>Brid.</v>
          </cell>
          <cell r="F300" t="str">
            <v>Pachyfissidens grandifrons (Brid.) Limpr.</v>
          </cell>
          <cell r="M300" t="str">
            <v>BRm</v>
          </cell>
          <cell r="N300">
            <v>5</v>
          </cell>
          <cell r="P300" t="str">
            <v>IBMR</v>
          </cell>
          <cell r="S300">
            <v>19666</v>
          </cell>
        </row>
        <row r="301">
          <cell r="A301" t="str">
            <v>FISMON</v>
          </cell>
          <cell r="B301" t="str">
            <v>Fissidens monguillonii</v>
          </cell>
          <cell r="C301" t="str">
            <v/>
          </cell>
          <cell r="D301" t="str">
            <v/>
          </cell>
          <cell r="E301" t="str">
            <v>Thér.      </v>
          </cell>
          <cell r="M301" t="str">
            <v>BRm</v>
          </cell>
          <cell r="N301">
            <v>5</v>
          </cell>
          <cell r="P301" t="str">
            <v/>
          </cell>
          <cell r="S301">
            <v>1297</v>
          </cell>
        </row>
        <row r="302">
          <cell r="A302" t="str">
            <v>FISOSM</v>
          </cell>
          <cell r="B302" t="str">
            <v>Fissidens osmundoides</v>
          </cell>
          <cell r="C302" t="str">
            <v/>
          </cell>
          <cell r="D302" t="str">
            <v/>
          </cell>
          <cell r="E302" t="str">
            <v>Hedw.      </v>
          </cell>
          <cell r="M302" t="str">
            <v>BRm</v>
          </cell>
          <cell r="N302">
            <v>5</v>
          </cell>
          <cell r="P302" t="str">
            <v/>
          </cell>
          <cell r="S302">
            <v>19668</v>
          </cell>
        </row>
        <row r="303">
          <cell r="A303" t="str">
            <v>FISPOL</v>
          </cell>
          <cell r="B303" t="str">
            <v>Fissidens polyphyllus</v>
          </cell>
          <cell r="C303">
            <v>20</v>
          </cell>
          <cell r="D303">
            <v>3</v>
          </cell>
          <cell r="E303" t="str">
            <v>Wils. ex B., S. &amp; G.</v>
          </cell>
          <cell r="M303" t="str">
            <v>BRm</v>
          </cell>
          <cell r="N303">
            <v>5</v>
          </cell>
          <cell r="P303" t="str">
            <v>IBMR</v>
          </cell>
          <cell r="S303">
            <v>1213</v>
          </cell>
        </row>
        <row r="304">
          <cell r="A304" t="str">
            <v>FISPUS</v>
          </cell>
          <cell r="B304" t="str">
            <v>Fissidens pusillus</v>
          </cell>
          <cell r="C304">
            <v>14</v>
          </cell>
          <cell r="D304">
            <v>2</v>
          </cell>
          <cell r="E304" t="str">
            <v>(Wils.) Milde</v>
          </cell>
          <cell r="F304" t="str">
            <v>Fissidens pusillus (Wils.) Milde var. pusillus (Wils.) Milde</v>
          </cell>
          <cell r="M304" t="str">
            <v>BRm</v>
          </cell>
          <cell r="N304">
            <v>5</v>
          </cell>
          <cell r="P304" t="str">
            <v>IBMR</v>
          </cell>
          <cell r="S304">
            <v>1298</v>
          </cell>
        </row>
        <row r="305">
          <cell r="A305" t="str">
            <v>FISRIV</v>
          </cell>
          <cell r="B305" t="str">
            <v>Fissidens rivularis</v>
          </cell>
          <cell r="C305" t="str">
            <v/>
          </cell>
          <cell r="D305" t="str">
            <v/>
          </cell>
          <cell r="E305" t="str">
            <v>(Spruce) B., S. &amp; G.    </v>
          </cell>
          <cell r="M305" t="str">
            <v>BRm</v>
          </cell>
          <cell r="N305">
            <v>5</v>
          </cell>
          <cell r="P305" t="str">
            <v/>
          </cell>
          <cell r="S305">
            <v>19669</v>
          </cell>
        </row>
        <row r="306">
          <cell r="A306" t="str">
            <v>FISRUF</v>
          </cell>
          <cell r="B306" t="str">
            <v>Fissidens rufulus</v>
          </cell>
          <cell r="C306">
            <v>14</v>
          </cell>
          <cell r="D306">
            <v>3</v>
          </cell>
          <cell r="E306" t="str">
            <v>B., S. &amp; G.</v>
          </cell>
          <cell r="M306" t="str">
            <v>BRm</v>
          </cell>
          <cell r="N306">
            <v>5</v>
          </cell>
          <cell r="P306" t="str">
            <v>IBMR</v>
          </cell>
          <cell r="S306">
            <v>1967</v>
          </cell>
        </row>
        <row r="307">
          <cell r="A307" t="str">
            <v>FISSPX</v>
          </cell>
          <cell r="B307" t="str">
            <v>Fissidens sp.</v>
          </cell>
          <cell r="C307" t="str">
            <v/>
          </cell>
          <cell r="D307" t="str">
            <v/>
          </cell>
          <cell r="E307" t="str">
            <v>Hedw.      </v>
          </cell>
          <cell r="M307" t="str">
            <v>BRm</v>
          </cell>
          <cell r="N307">
            <v>5</v>
          </cell>
          <cell r="P307" t="str">
            <v/>
          </cell>
          <cell r="S307">
            <v>1292</v>
          </cell>
        </row>
        <row r="308">
          <cell r="A308" t="str">
            <v>FISTAX</v>
          </cell>
          <cell r="B308" t="str">
            <v>Fissidens taxifolius</v>
          </cell>
          <cell r="C308" t="str">
            <v/>
          </cell>
          <cell r="D308" t="str">
            <v/>
          </cell>
          <cell r="E308" t="str">
            <v>Hedw.</v>
          </cell>
          <cell r="M308" t="str">
            <v>BRm</v>
          </cell>
          <cell r="N308">
            <v>5</v>
          </cell>
          <cell r="S308">
            <v>13</v>
          </cell>
        </row>
        <row r="309">
          <cell r="A309" t="str">
            <v>FISVIR</v>
          </cell>
          <cell r="B309" t="str">
            <v>Fissidens viridulus</v>
          </cell>
          <cell r="C309">
            <v>11</v>
          </cell>
          <cell r="D309">
            <v>2</v>
          </cell>
          <cell r="E309" t="str">
            <v>(Sw.) Wahlenb.     </v>
          </cell>
          <cell r="F309" t="str">
            <v>Fissidens impar Mitt.</v>
          </cell>
          <cell r="G309" t="str">
            <v>Fissidens bambergeri auct.</v>
          </cell>
          <cell r="H309" t="str">
            <v>Fissidens haraldii (Lindb.) Limpr.</v>
          </cell>
          <cell r="I309" t="str">
            <v>Fissidens intralimbatus Ruthe</v>
          </cell>
          <cell r="M309" t="str">
            <v>BRm</v>
          </cell>
          <cell r="N309">
            <v>5</v>
          </cell>
          <cell r="P309" t="str">
            <v>IBMR</v>
          </cell>
          <cell r="S309">
            <v>131</v>
          </cell>
        </row>
        <row r="310">
          <cell r="A310" t="str">
            <v>FONANT</v>
          </cell>
          <cell r="B310" t="str">
            <v>Fontinalis antipyretica</v>
          </cell>
          <cell r="C310">
            <v>10</v>
          </cell>
          <cell r="D310">
            <v>1</v>
          </cell>
          <cell r="E310" t="str">
            <v>Hedw.      </v>
          </cell>
          <cell r="F310" t="str">
            <v>Fontinalis androgyna Ruthe</v>
          </cell>
          <cell r="G310" t="str">
            <v>Fontinalis arvernica (Ren.) Card.</v>
          </cell>
          <cell r="H310" t="str">
            <v>Fontinalis cavifolia Warnst. &amp; Fleisch.</v>
          </cell>
          <cell r="I310" t="str">
            <v>Fontinalis dolosa Card.</v>
          </cell>
          <cell r="J310" t="str">
            <v>Fontinalis gothica Card. &amp; H. Arn.</v>
          </cell>
          <cell r="K310" t="str">
            <v>Fontinalis gracilis Lindb.</v>
          </cell>
          <cell r="M310" t="str">
            <v>BRm</v>
          </cell>
          <cell r="N310">
            <v>5</v>
          </cell>
          <cell r="P310" t="str">
            <v>IBMR</v>
          </cell>
          <cell r="S310">
            <v>131</v>
          </cell>
        </row>
        <row r="311">
          <cell r="A311" t="str">
            <v>FONDUR</v>
          </cell>
          <cell r="B311" t="str">
            <v>Fontinalis hypnoides var. duriaei</v>
          </cell>
          <cell r="C311">
            <v>14</v>
          </cell>
          <cell r="D311">
            <v>3</v>
          </cell>
          <cell r="E311" t="str">
            <v>Schimp.      </v>
          </cell>
          <cell r="F311" t="str">
            <v>Fontinalis duriaei Schimp.</v>
          </cell>
          <cell r="M311" t="str">
            <v>BRm</v>
          </cell>
          <cell r="N311">
            <v>5</v>
          </cell>
          <cell r="P311" t="str">
            <v>IBMR</v>
          </cell>
          <cell r="S311">
            <v>1215</v>
          </cell>
        </row>
        <row r="312">
          <cell r="A312" t="str">
            <v>FONHYP</v>
          </cell>
          <cell r="B312" t="str">
            <v>Fontinalis hypnoides</v>
          </cell>
          <cell r="C312" t="str">
            <v/>
          </cell>
          <cell r="D312" t="str">
            <v/>
          </cell>
          <cell r="E312" t="str">
            <v>Hartm      </v>
          </cell>
          <cell r="F312" t="str">
            <v>Fontinalis camusii Card.</v>
          </cell>
          <cell r="G312" t="str">
            <v>Fontinalis seriata Lindb.</v>
          </cell>
          <cell r="H312" t="str">
            <v>Fontinalis hypnoides Hartm. var. hypnoides Hartm.</v>
          </cell>
          <cell r="M312" t="str">
            <v>BRm</v>
          </cell>
          <cell r="N312">
            <v>5</v>
          </cell>
          <cell r="P312" t="str">
            <v/>
          </cell>
          <cell r="S312">
            <v>1238</v>
          </cell>
        </row>
        <row r="313">
          <cell r="A313" t="str">
            <v>FONSPX</v>
          </cell>
          <cell r="B313" t="str">
            <v>Fontinalis sp.</v>
          </cell>
          <cell r="C313" t="str">
            <v/>
          </cell>
          <cell r="D313" t="str">
            <v/>
          </cell>
          <cell r="E313" t="str">
            <v>Hedw.      </v>
          </cell>
          <cell r="M313" t="str">
            <v>BRm</v>
          </cell>
          <cell r="N313">
            <v>5</v>
          </cell>
          <cell r="S313">
            <v>139</v>
          </cell>
        </row>
        <row r="314">
          <cell r="A314" t="str">
            <v>FONSQU</v>
          </cell>
          <cell r="B314" t="str">
            <v>Fontinalis squamosa</v>
          </cell>
          <cell r="C314">
            <v>16</v>
          </cell>
          <cell r="D314">
            <v>3</v>
          </cell>
          <cell r="E314" t="str">
            <v>Hedw.      </v>
          </cell>
          <cell r="F314" t="str">
            <v>Fontinalis dixonii Card.</v>
          </cell>
          <cell r="M314" t="str">
            <v>BRm</v>
          </cell>
          <cell r="N314">
            <v>5</v>
          </cell>
          <cell r="P314" t="str">
            <v>IBMR</v>
          </cell>
          <cell r="S314">
            <v>1312</v>
          </cell>
        </row>
        <row r="315">
          <cell r="A315" t="str">
            <v>FUIPUB</v>
          </cell>
          <cell r="B315" t="str">
            <v>Fuirena pubescens</v>
          </cell>
          <cell r="C315" t="str">
            <v/>
          </cell>
          <cell r="D315" t="str">
            <v/>
          </cell>
          <cell r="E315" t="str">
            <v>(Poiret) Kunth     </v>
          </cell>
          <cell r="M315" t="str">
            <v>PHe</v>
          </cell>
          <cell r="N315">
            <v>8</v>
          </cell>
          <cell r="O315" t="str">
            <v>HEL</v>
          </cell>
          <cell r="P315" t="str">
            <v/>
          </cell>
          <cell r="Q315" t="str">
            <v>MONOCOT</v>
          </cell>
          <cell r="S315">
            <v>19763</v>
          </cell>
        </row>
        <row r="316">
          <cell r="A316" t="str">
            <v>GALAPA</v>
          </cell>
          <cell r="B316" t="str">
            <v>Galium aparine</v>
          </cell>
          <cell r="C316" t="str">
            <v/>
          </cell>
          <cell r="D316" t="str">
            <v/>
          </cell>
          <cell r="E316" t="str">
            <v>L.      </v>
          </cell>
          <cell r="M316" t="str">
            <v>PHx</v>
          </cell>
          <cell r="N316">
            <v>1</v>
          </cell>
          <cell r="O316" t="str">
            <v>NA</v>
          </cell>
          <cell r="P316" t="str">
            <v/>
          </cell>
          <cell r="Q316" t="str">
            <v>DICOT</v>
          </cell>
          <cell r="S316">
            <v>1927</v>
          </cell>
        </row>
        <row r="317">
          <cell r="A317" t="str">
            <v>GALMOL</v>
          </cell>
          <cell r="B317" t="str">
            <v>Galium mollugo</v>
          </cell>
          <cell r="C317" t="str">
            <v/>
          </cell>
          <cell r="D317" t="str">
            <v/>
          </cell>
          <cell r="E317" t="str">
            <v>L.      </v>
          </cell>
          <cell r="M317" t="str">
            <v>PHx</v>
          </cell>
          <cell r="N317">
            <v>1</v>
          </cell>
          <cell r="O317" t="str">
            <v>NA</v>
          </cell>
          <cell r="P317" t="str">
            <v/>
          </cell>
          <cell r="Q317" t="str">
            <v>DICOT</v>
          </cell>
          <cell r="S317">
            <v>1929</v>
          </cell>
        </row>
        <row r="318">
          <cell r="A318" t="str">
            <v>GALNEG</v>
          </cell>
          <cell r="B318" t="str">
            <v>Galium neglectum</v>
          </cell>
          <cell r="C318" t="str">
            <v/>
          </cell>
          <cell r="D318" t="str">
            <v/>
          </cell>
          <cell r="E318" t="str">
            <v>      </v>
          </cell>
          <cell r="M318" t="str">
            <v>PHg</v>
          </cell>
          <cell r="N318">
            <v>9</v>
          </cell>
          <cell r="O318" t="str">
            <v>HYG</v>
          </cell>
          <cell r="P318" t="str">
            <v/>
          </cell>
          <cell r="Q318" t="str">
            <v>DICOT</v>
          </cell>
          <cell r="S318">
            <v>19764</v>
          </cell>
        </row>
        <row r="319">
          <cell r="A319" t="str">
            <v>GALPAL</v>
          </cell>
          <cell r="B319" t="str">
            <v>Galium palustre</v>
          </cell>
          <cell r="C319" t="str">
            <v/>
          </cell>
          <cell r="D319" t="str">
            <v/>
          </cell>
          <cell r="E319" t="str">
            <v>L.      </v>
          </cell>
          <cell r="M319" t="str">
            <v>PHg</v>
          </cell>
          <cell r="N319">
            <v>9</v>
          </cell>
          <cell r="O319" t="str">
            <v>HYG/HEL</v>
          </cell>
          <cell r="P319" t="str">
            <v/>
          </cell>
          <cell r="Q319" t="str">
            <v>DICOT</v>
          </cell>
          <cell r="S319">
            <v>193</v>
          </cell>
        </row>
        <row r="320">
          <cell r="A320" t="str">
            <v>GALSPX</v>
          </cell>
          <cell r="B320" t="str">
            <v>Galium sp.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PHg</v>
          </cell>
          <cell r="N320">
            <v>9</v>
          </cell>
          <cell r="O320" t="str">
            <v>HYG/HEL</v>
          </cell>
          <cell r="Q320" t="str">
            <v>DICOT</v>
          </cell>
          <cell r="S320">
            <v>1926</v>
          </cell>
        </row>
        <row r="321">
          <cell r="A321" t="str">
            <v>GALTRI</v>
          </cell>
          <cell r="B321" t="str">
            <v>Galium trifidum</v>
          </cell>
          <cell r="C321" t="str">
            <v/>
          </cell>
          <cell r="D321" t="str">
            <v/>
          </cell>
          <cell r="E321" t="str">
            <v>      </v>
          </cell>
          <cell r="M321" t="str">
            <v>PHg</v>
          </cell>
          <cell r="N321">
            <v>9</v>
          </cell>
          <cell r="O321" t="str">
            <v>HYG</v>
          </cell>
          <cell r="P321" t="str">
            <v/>
          </cell>
          <cell r="Q321" t="str">
            <v>DICOT</v>
          </cell>
          <cell r="S321">
            <v>19765</v>
          </cell>
        </row>
        <row r="322">
          <cell r="A322" t="str">
            <v>GALULI</v>
          </cell>
          <cell r="B322" t="str">
            <v>Galium uliginosum</v>
          </cell>
          <cell r="C322" t="str">
            <v/>
          </cell>
          <cell r="D322" t="str">
            <v/>
          </cell>
          <cell r="E322" t="str">
            <v>L.      </v>
          </cell>
          <cell r="M322" t="str">
            <v>PHg</v>
          </cell>
          <cell r="N322">
            <v>9</v>
          </cell>
          <cell r="O322" t="str">
            <v>HYG</v>
          </cell>
          <cell r="P322" t="str">
            <v/>
          </cell>
          <cell r="Q322" t="str">
            <v>DICOT</v>
          </cell>
          <cell r="S322">
            <v>19766</v>
          </cell>
        </row>
        <row r="323">
          <cell r="A323" t="str">
            <v>GLEHED</v>
          </cell>
          <cell r="B323" t="str">
            <v>Glechoma hederacea</v>
          </cell>
          <cell r="C323" t="str">
            <v/>
          </cell>
          <cell r="D323" t="str">
            <v/>
          </cell>
          <cell r="E323" t="str">
            <v>L.      </v>
          </cell>
          <cell r="M323" t="str">
            <v>PHg</v>
          </cell>
          <cell r="N323">
            <v>9</v>
          </cell>
          <cell r="O323" t="str">
            <v>HYG</v>
          </cell>
          <cell r="P323" t="str">
            <v/>
          </cell>
          <cell r="Q323" t="str">
            <v>DICOT</v>
          </cell>
          <cell r="S323">
            <v>19767</v>
          </cell>
        </row>
        <row r="324">
          <cell r="A324" t="str">
            <v>GLYAQU</v>
          </cell>
          <cell r="B324" t="str">
            <v>Glyceria aquatica</v>
          </cell>
          <cell r="C324" t="str">
            <v/>
          </cell>
          <cell r="D324" t="str">
            <v/>
          </cell>
          <cell r="E324" t="str">
            <v>(L.) Wahlb.     </v>
          </cell>
          <cell r="F324" t="str">
            <v>Glyceria maxima Hartm. Holmb.</v>
          </cell>
          <cell r="M324" t="str">
            <v>PHe</v>
          </cell>
          <cell r="N324">
            <v>8</v>
          </cell>
          <cell r="O324" t="str">
            <v>HEL</v>
          </cell>
          <cell r="P324" t="str">
            <v/>
          </cell>
          <cell r="Q324" t="str">
            <v>MONOCOT</v>
          </cell>
          <cell r="S324">
            <v>19768</v>
          </cell>
        </row>
        <row r="325">
          <cell r="A325" t="str">
            <v>GLYDEC</v>
          </cell>
          <cell r="B325" t="str">
            <v>Glyceria declinata</v>
          </cell>
          <cell r="C325" t="str">
            <v/>
          </cell>
          <cell r="D325" t="str">
            <v/>
          </cell>
          <cell r="E325" t="str">
            <v>Bréb.      </v>
          </cell>
          <cell r="M325" t="str">
            <v>PHe</v>
          </cell>
          <cell r="N325">
            <v>8</v>
          </cell>
          <cell r="O325" t="str">
            <v>HYD/HEL</v>
          </cell>
          <cell r="P325" t="str">
            <v/>
          </cell>
          <cell r="Q325" t="str">
            <v>MONOCOT</v>
          </cell>
          <cell r="S325">
            <v>1563</v>
          </cell>
        </row>
        <row r="326">
          <cell r="A326" t="str">
            <v>GLYFLU</v>
          </cell>
          <cell r="B326" t="str">
            <v>Glyceria fluitans</v>
          </cell>
          <cell r="C326">
            <v>14</v>
          </cell>
          <cell r="D326">
            <v>2</v>
          </cell>
          <cell r="E326" t="str">
            <v>(L.) R. Br.    </v>
          </cell>
          <cell r="M326" t="str">
            <v>PHe</v>
          </cell>
          <cell r="N326">
            <v>8</v>
          </cell>
          <cell r="O326" t="str">
            <v>HYD/HEL</v>
          </cell>
          <cell r="P326" t="str">
            <v>IBMR</v>
          </cell>
          <cell r="Q326" t="str">
            <v>MONOCOT</v>
          </cell>
          <cell r="S326">
            <v>1564</v>
          </cell>
        </row>
        <row r="327">
          <cell r="A327" t="str">
            <v>GLYNOT</v>
          </cell>
          <cell r="B327" t="str">
            <v>Glyceria notata</v>
          </cell>
          <cell r="C327" t="str">
            <v/>
          </cell>
          <cell r="D327" t="str">
            <v/>
          </cell>
          <cell r="E327" t="str">
            <v>Chevall      </v>
          </cell>
          <cell r="M327" t="str">
            <v>PHe</v>
          </cell>
          <cell r="N327">
            <v>8</v>
          </cell>
          <cell r="O327" t="str">
            <v>HYD/HEL</v>
          </cell>
          <cell r="P327" t="str">
            <v/>
          </cell>
          <cell r="Q327" t="str">
            <v>MONOCOT</v>
          </cell>
          <cell r="S327">
            <v>1566</v>
          </cell>
        </row>
        <row r="328">
          <cell r="A328" t="str">
            <v>GLYPED</v>
          </cell>
          <cell r="B328" t="str">
            <v>Glyceria x pedicellata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PHx</v>
          </cell>
          <cell r="N328">
            <v>1</v>
          </cell>
          <cell r="P328" t="str">
            <v/>
          </cell>
          <cell r="Q328" t="str">
            <v>MONOCOT</v>
          </cell>
          <cell r="S328">
            <v>19769</v>
          </cell>
        </row>
        <row r="329">
          <cell r="A329" t="str">
            <v>GLYSPX</v>
          </cell>
          <cell r="B329" t="str">
            <v>Glyceria sp.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PHe</v>
          </cell>
          <cell r="N329">
            <v>8</v>
          </cell>
          <cell r="O329" t="str">
            <v>HYD/HEL</v>
          </cell>
          <cell r="Q329" t="str">
            <v>MONOCOT</v>
          </cell>
          <cell r="S329">
            <v>1562</v>
          </cell>
        </row>
        <row r="330">
          <cell r="A330" t="str">
            <v>GNAULI</v>
          </cell>
          <cell r="B330" t="str">
            <v>Gnaphalium uliginosum</v>
          </cell>
          <cell r="C330" t="str">
            <v/>
          </cell>
          <cell r="D330" t="str">
            <v/>
          </cell>
          <cell r="E330" t="str">
            <v>L.      </v>
          </cell>
          <cell r="M330" t="str">
            <v>PHg</v>
          </cell>
          <cell r="N330">
            <v>9</v>
          </cell>
          <cell r="O330" t="str">
            <v>HYG</v>
          </cell>
          <cell r="P330" t="str">
            <v/>
          </cell>
          <cell r="Q330" t="str">
            <v>DICOT</v>
          </cell>
          <cell r="S330">
            <v>1977</v>
          </cell>
        </row>
        <row r="331">
          <cell r="A331" t="str">
            <v>GRALIN</v>
          </cell>
          <cell r="B331" t="str">
            <v>Gratiola linifolia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PHe</v>
          </cell>
          <cell r="N331">
            <v>8</v>
          </cell>
          <cell r="O331" t="str">
            <v>HEL</v>
          </cell>
          <cell r="P331" t="str">
            <v/>
          </cell>
          <cell r="Q331" t="str">
            <v>DICOT</v>
          </cell>
          <cell r="S331">
            <v>19772</v>
          </cell>
        </row>
        <row r="332">
          <cell r="A332" t="str">
            <v>GRANEG</v>
          </cell>
          <cell r="B332" t="str">
            <v>Gratiola neglecta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PHe</v>
          </cell>
          <cell r="N332">
            <v>8</v>
          </cell>
          <cell r="O332" t="str">
            <v>HEL</v>
          </cell>
          <cell r="P332" t="str">
            <v/>
          </cell>
          <cell r="Q332" t="str">
            <v>DICOT</v>
          </cell>
          <cell r="S332">
            <v>19773</v>
          </cell>
        </row>
        <row r="333">
          <cell r="A333" t="str">
            <v>GRAOFF</v>
          </cell>
          <cell r="B333" t="str">
            <v>Gratiola officinalis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PHg</v>
          </cell>
          <cell r="N333">
            <v>9</v>
          </cell>
          <cell r="O333" t="str">
            <v>HYG</v>
          </cell>
          <cell r="P333" t="str">
            <v/>
          </cell>
          <cell r="Q333" t="str">
            <v>DICOT</v>
          </cell>
          <cell r="S333">
            <v>19774</v>
          </cell>
        </row>
        <row r="334">
          <cell r="A334" t="str">
            <v>GRODEN</v>
          </cell>
          <cell r="B334" t="str">
            <v>Groenlandia densa</v>
          </cell>
          <cell r="C334">
            <v>11</v>
          </cell>
          <cell r="D334">
            <v>2</v>
          </cell>
          <cell r="E334" t="str">
            <v>(L.) Fourr.     </v>
          </cell>
          <cell r="F334" t="str">
            <v>Potamogeton densus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>IBMR</v>
          </cell>
          <cell r="Q334" t="str">
            <v>MONOCOT</v>
          </cell>
          <cell r="S334">
            <v>1638</v>
          </cell>
        </row>
        <row r="335">
          <cell r="A335" t="str">
            <v>HEEREN</v>
          </cell>
          <cell r="B335" t="str">
            <v>Heteranthera reniformis</v>
          </cell>
          <cell r="C335" t="str">
            <v/>
          </cell>
          <cell r="D335" t="str">
            <v/>
          </cell>
          <cell r="E335" t="str">
            <v>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/>
          </cell>
          <cell r="Q335" t="str">
            <v>DICOT</v>
          </cell>
          <cell r="S335">
            <v>19778</v>
          </cell>
        </row>
        <row r="336">
          <cell r="A336" t="str">
            <v>HEMALT</v>
          </cell>
          <cell r="B336" t="str">
            <v>Hemarthria altissima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PHx</v>
          </cell>
          <cell r="N336">
            <v>1</v>
          </cell>
          <cell r="P336" t="str">
            <v/>
          </cell>
          <cell r="Q336" t="str">
            <v>MONOCOT</v>
          </cell>
          <cell r="S336">
            <v>19775</v>
          </cell>
        </row>
        <row r="337">
          <cell r="A337" t="str">
            <v>HERSPX</v>
          </cell>
          <cell r="B337" t="str">
            <v>Heribaudiella sp.</v>
          </cell>
          <cell r="C337" t="str">
            <v/>
          </cell>
          <cell r="D337" t="str">
            <v/>
          </cell>
          <cell r="E337" t="str">
            <v>Gomont      </v>
          </cell>
          <cell r="M337" t="str">
            <v>ALG</v>
          </cell>
          <cell r="N337">
            <v>2</v>
          </cell>
          <cell r="P337" t="str">
            <v/>
          </cell>
          <cell r="S337">
            <v>6196</v>
          </cell>
        </row>
        <row r="338">
          <cell r="A338" t="str">
            <v>HETHET</v>
          </cell>
          <cell r="B338" t="str">
            <v>Heterocladium heteropterum</v>
          </cell>
          <cell r="C338" t="str">
            <v/>
          </cell>
          <cell r="D338" t="str">
            <v/>
          </cell>
          <cell r="E338" t="str">
            <v>B., S. &amp; G.</v>
          </cell>
          <cell r="F338" t="str">
            <v>Heterocladium wulfsbergii I. Hag.</v>
          </cell>
          <cell r="M338" t="str">
            <v>BRm</v>
          </cell>
          <cell r="N338">
            <v>5</v>
          </cell>
          <cell r="P338" t="str">
            <v/>
          </cell>
          <cell r="S338">
            <v>19779</v>
          </cell>
        </row>
        <row r="339">
          <cell r="A339" t="str">
            <v>HILSPX</v>
          </cell>
          <cell r="B339" t="str">
            <v>Hildenbrandia sp.</v>
          </cell>
          <cell r="C339">
            <v>15</v>
          </cell>
          <cell r="D339">
            <v>2</v>
          </cell>
          <cell r="E339" t="str">
            <v>(Liebm.) J.Agardh</v>
          </cell>
          <cell r="F339" t="str">
            <v>Erythroclathrus rivularis Liebm.</v>
          </cell>
          <cell r="M339" t="str">
            <v>ALG</v>
          </cell>
          <cell r="N339">
            <v>2</v>
          </cell>
          <cell r="P339" t="str">
            <v>IBMR</v>
          </cell>
          <cell r="S339">
            <v>1157</v>
          </cell>
        </row>
        <row r="340">
          <cell r="A340" t="str">
            <v>HIPSPX</v>
          </cell>
          <cell r="B340" t="str">
            <v>Hippuris sp.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Q340" t="str">
            <v>DICOT</v>
          </cell>
          <cell r="S340">
            <v>1781</v>
          </cell>
        </row>
        <row r="341">
          <cell r="A341" t="str">
            <v>HIPTET</v>
          </cell>
          <cell r="B341" t="str">
            <v>Hippuris tetraphylla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PHx</v>
          </cell>
          <cell r="N341">
            <v>1</v>
          </cell>
          <cell r="P341" t="str">
            <v/>
          </cell>
          <cell r="Q341" t="str">
            <v>DICOT</v>
          </cell>
          <cell r="S341">
            <v>19781</v>
          </cell>
        </row>
        <row r="342">
          <cell r="A342" t="str">
            <v>HIPVUL</v>
          </cell>
          <cell r="B342" t="str">
            <v>Hippuris vulgaris</v>
          </cell>
          <cell r="C342">
            <v>12</v>
          </cell>
          <cell r="D342">
            <v>2</v>
          </cell>
          <cell r="E342" t="str">
            <v>L.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>IBMR</v>
          </cell>
          <cell r="Q342" t="str">
            <v>DICOT</v>
          </cell>
          <cell r="S342">
            <v>1782</v>
          </cell>
        </row>
        <row r="343">
          <cell r="A343" t="str">
            <v>HOATRI</v>
          </cell>
          <cell r="B343" t="str">
            <v>Homalia trichomanoides</v>
          </cell>
          <cell r="C343" t="str">
            <v/>
          </cell>
          <cell r="D343" t="str">
            <v/>
          </cell>
          <cell r="E343" t="str">
            <v>(Hedw.) B., S. &amp; G.</v>
          </cell>
          <cell r="M343" t="str">
            <v>BRm</v>
          </cell>
          <cell r="N343">
            <v>5</v>
          </cell>
          <cell r="S343">
            <v>1347</v>
          </cell>
        </row>
        <row r="344">
          <cell r="A344" t="str">
            <v>HOLLAN</v>
          </cell>
          <cell r="B344" t="str">
            <v>Holcus lanatus</v>
          </cell>
          <cell r="C344" t="str">
            <v/>
          </cell>
          <cell r="D344" t="str">
            <v/>
          </cell>
          <cell r="E344" t="str">
            <v>L.      </v>
          </cell>
          <cell r="M344" t="str">
            <v>PHg</v>
          </cell>
          <cell r="N344">
            <v>9</v>
          </cell>
          <cell r="O344" t="str">
            <v>HYG</v>
          </cell>
          <cell r="P344" t="str">
            <v/>
          </cell>
          <cell r="Q344" t="str">
            <v>MONOCOT</v>
          </cell>
          <cell r="S344">
            <v>19782</v>
          </cell>
        </row>
        <row r="345">
          <cell r="A345" t="str">
            <v>HOMSPX</v>
          </cell>
          <cell r="B345" t="str">
            <v>Homeothrix sp.</v>
          </cell>
          <cell r="C345" t="str">
            <v/>
          </cell>
          <cell r="D345" t="str">
            <v/>
          </cell>
          <cell r="E345" t="str">
            <v>(Thuret) Kirchner (janthina)</v>
          </cell>
          <cell r="M345" t="str">
            <v>ALG</v>
          </cell>
          <cell r="N345">
            <v>2</v>
          </cell>
          <cell r="P345" t="str">
            <v/>
          </cell>
          <cell r="S345">
            <v>6395</v>
          </cell>
        </row>
        <row r="346">
          <cell r="A346" t="str">
            <v>HOOLUC</v>
          </cell>
          <cell r="B346" t="str">
            <v>Hookeria lucens</v>
          </cell>
          <cell r="C346" t="str">
            <v/>
          </cell>
          <cell r="D346" t="str">
            <v/>
          </cell>
          <cell r="E346" t="str">
            <v>(Hedw.) Sm.     </v>
          </cell>
          <cell r="M346" t="str">
            <v>BRm</v>
          </cell>
          <cell r="N346">
            <v>5</v>
          </cell>
          <cell r="P346" t="str">
            <v/>
          </cell>
          <cell r="S346">
            <v>133</v>
          </cell>
        </row>
        <row r="347">
          <cell r="A347" t="str">
            <v>HOTPAL</v>
          </cell>
          <cell r="B347" t="str">
            <v>Hottonia palustris</v>
          </cell>
          <cell r="C347">
            <v>12</v>
          </cell>
          <cell r="D347">
            <v>2</v>
          </cell>
          <cell r="E347" t="str">
            <v>L.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>IBMR</v>
          </cell>
          <cell r="Q347" t="str">
            <v>DICOT</v>
          </cell>
          <cell r="S347">
            <v>1882</v>
          </cell>
        </row>
        <row r="348">
          <cell r="A348" t="str">
            <v>HUMLUP</v>
          </cell>
          <cell r="B348" t="str">
            <v>Humulus lupulus</v>
          </cell>
          <cell r="C348" t="str">
            <v/>
          </cell>
          <cell r="D348" t="str">
            <v/>
          </cell>
          <cell r="E348" t="str">
            <v>L.      </v>
          </cell>
          <cell r="M348" t="str">
            <v>PHg</v>
          </cell>
          <cell r="N348">
            <v>9</v>
          </cell>
          <cell r="O348" t="str">
            <v>HYG</v>
          </cell>
          <cell r="P348" t="str">
            <v/>
          </cell>
          <cell r="Q348" t="str">
            <v>DICOT</v>
          </cell>
          <cell r="S348">
            <v>19783</v>
          </cell>
        </row>
        <row r="349">
          <cell r="A349" t="str">
            <v>HYDMOR</v>
          </cell>
          <cell r="B349" t="str">
            <v>Hydrocharis morsus-ranae</v>
          </cell>
          <cell r="C349">
            <v>11</v>
          </cell>
          <cell r="D349">
            <v>3</v>
          </cell>
          <cell r="E349" t="str">
            <v>L.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>IBMR</v>
          </cell>
          <cell r="Q349" t="str">
            <v>MONOCOT</v>
          </cell>
          <cell r="S349">
            <v>159</v>
          </cell>
        </row>
        <row r="350">
          <cell r="A350" t="str">
            <v>HYGDUR</v>
          </cell>
          <cell r="B350" t="str">
            <v>Hygrohypnum duriusculum</v>
          </cell>
          <cell r="C350">
            <v>19</v>
          </cell>
          <cell r="D350">
            <v>3</v>
          </cell>
          <cell r="E350" t="str">
            <v>(De Not.) Jamieson    </v>
          </cell>
          <cell r="F350" t="str">
            <v>Hygrohypnum dilatatum (Wils. ex Schimp.) Loeske</v>
          </cell>
          <cell r="M350" t="str">
            <v>BRm</v>
          </cell>
          <cell r="N350">
            <v>5</v>
          </cell>
          <cell r="P350" t="str">
            <v>IBMR</v>
          </cell>
          <cell r="S350">
            <v>9821</v>
          </cell>
        </row>
        <row r="351">
          <cell r="A351" t="str">
            <v>HYGLUR</v>
          </cell>
          <cell r="B351" t="str">
            <v>Hygrohypnum luridum</v>
          </cell>
          <cell r="C351">
            <v>19</v>
          </cell>
          <cell r="D351">
            <v>3</v>
          </cell>
          <cell r="E351" t="str">
            <v>(Hedw.) Jenn.     </v>
          </cell>
          <cell r="F351" t="str">
            <v>Hygrohypnum palustre Loeske</v>
          </cell>
          <cell r="M351" t="str">
            <v>BRm</v>
          </cell>
          <cell r="N351">
            <v>5</v>
          </cell>
          <cell r="P351" t="str">
            <v>IBMR</v>
          </cell>
          <cell r="S351">
            <v>124</v>
          </cell>
        </row>
        <row r="352">
          <cell r="A352" t="str">
            <v>HYGMOL</v>
          </cell>
          <cell r="B352" t="str">
            <v>Hygrohypnum molle</v>
          </cell>
          <cell r="C352" t="str">
            <v/>
          </cell>
          <cell r="D352" t="str">
            <v/>
          </cell>
          <cell r="E352" t="str">
            <v>(Hedw.) Loeske</v>
          </cell>
          <cell r="M352" t="str">
            <v>BRm</v>
          </cell>
          <cell r="N352">
            <v>5</v>
          </cell>
          <cell r="S352">
            <v>19788</v>
          </cell>
        </row>
        <row r="353">
          <cell r="A353" t="str">
            <v>HYGOCH</v>
          </cell>
          <cell r="B353" t="str">
            <v>Hygrohypnum ochraceum</v>
          </cell>
          <cell r="C353">
            <v>19</v>
          </cell>
          <cell r="D353">
            <v>3</v>
          </cell>
          <cell r="E353" t="str">
            <v>(Turn. ex Wils.) Loeske</v>
          </cell>
          <cell r="M353" t="str">
            <v>BRm</v>
          </cell>
          <cell r="N353">
            <v>5</v>
          </cell>
          <cell r="P353" t="str">
            <v>IBMR</v>
          </cell>
          <cell r="S353">
            <v>1241</v>
          </cell>
        </row>
        <row r="354">
          <cell r="A354" t="str">
            <v>HYGPOL</v>
          </cell>
          <cell r="B354" t="str">
            <v>Hygrohypnum polare</v>
          </cell>
          <cell r="C354" t="str">
            <v/>
          </cell>
          <cell r="D354" t="str">
            <v/>
          </cell>
          <cell r="E354" t="str">
            <v>(Lindb.) Loeske     </v>
          </cell>
          <cell r="M354" t="str">
            <v>BRm</v>
          </cell>
          <cell r="N354">
            <v>5</v>
          </cell>
          <cell r="S354">
            <v>19789</v>
          </cell>
        </row>
        <row r="355">
          <cell r="A355" t="str">
            <v>HYGSMI</v>
          </cell>
          <cell r="B355" t="str">
            <v>Hygrohypnum smithii</v>
          </cell>
          <cell r="C355" t="str">
            <v/>
          </cell>
          <cell r="D355" t="str">
            <v/>
          </cell>
          <cell r="E355" t="str">
            <v>(Sw.) Broth.     </v>
          </cell>
          <cell r="M355" t="str">
            <v>BRm</v>
          </cell>
          <cell r="N355">
            <v>5</v>
          </cell>
          <cell r="S355">
            <v>1979</v>
          </cell>
        </row>
        <row r="356">
          <cell r="A356" t="str">
            <v>HYGSPX</v>
          </cell>
          <cell r="B356" t="str">
            <v>Hygrohypnum sp.</v>
          </cell>
          <cell r="C356" t="str">
            <v/>
          </cell>
          <cell r="D356" t="str">
            <v/>
          </cell>
          <cell r="E356" t="str">
            <v>Lindb.      </v>
          </cell>
          <cell r="M356" t="str">
            <v>BRm</v>
          </cell>
          <cell r="N356">
            <v>5</v>
          </cell>
          <cell r="S356">
            <v>1239</v>
          </cell>
        </row>
        <row r="357">
          <cell r="A357" t="str">
            <v>HYISPX</v>
          </cell>
          <cell r="B357" t="str">
            <v>Hydrodictyon sp.</v>
          </cell>
          <cell r="C357">
            <v>6</v>
          </cell>
          <cell r="D357">
            <v>2</v>
          </cell>
          <cell r="E357" t="str">
            <v>Roth      </v>
          </cell>
          <cell r="M357" t="str">
            <v>ALG</v>
          </cell>
          <cell r="N357">
            <v>2</v>
          </cell>
          <cell r="P357" t="str">
            <v>IBMR</v>
          </cell>
          <cell r="S357">
            <v>5686</v>
          </cell>
        </row>
        <row r="358">
          <cell r="A358" t="str">
            <v>HYLVER</v>
          </cell>
          <cell r="B358" t="str">
            <v>Hydrilla verticillata</v>
          </cell>
          <cell r="C358" t="str">
            <v/>
          </cell>
          <cell r="D358" t="str">
            <v/>
          </cell>
          <cell r="E358" t="str">
            <v>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/>
          </cell>
          <cell r="Q358" t="str">
            <v>DICOT</v>
          </cell>
          <cell r="S358">
            <v>19784</v>
          </cell>
        </row>
        <row r="359">
          <cell r="A359" t="str">
            <v>HYOARM</v>
          </cell>
          <cell r="B359" t="str">
            <v>Hyocomium armoricum</v>
          </cell>
          <cell r="C359">
            <v>20</v>
          </cell>
          <cell r="D359">
            <v>3</v>
          </cell>
          <cell r="E359" t="str">
            <v>(Brid.) Wijk &amp; Marg.   </v>
          </cell>
          <cell r="F359" t="str">
            <v>Hyocomium flagellare B., S. &amp; G.</v>
          </cell>
          <cell r="M359" t="str">
            <v>BRm</v>
          </cell>
          <cell r="N359">
            <v>5</v>
          </cell>
          <cell r="P359" t="str">
            <v>IBMR</v>
          </cell>
          <cell r="S359">
            <v>19792</v>
          </cell>
        </row>
        <row r="360">
          <cell r="A360" t="str">
            <v>HYPMAC</v>
          </cell>
          <cell r="B360" t="str">
            <v>Hypericum maculatum</v>
          </cell>
          <cell r="C360" t="str">
            <v/>
          </cell>
          <cell r="D360" t="str">
            <v/>
          </cell>
          <cell r="E360" t="str">
            <v>Crantz.      </v>
          </cell>
          <cell r="M360" t="str">
            <v>PHg</v>
          </cell>
          <cell r="N360">
            <v>9</v>
          </cell>
          <cell r="O360" t="str">
            <v>HYG</v>
          </cell>
          <cell r="P360" t="str">
            <v/>
          </cell>
          <cell r="Q360" t="str">
            <v>DICOT</v>
          </cell>
          <cell r="S360">
            <v>19793</v>
          </cell>
        </row>
        <row r="361">
          <cell r="A361" t="str">
            <v>HYRRAN</v>
          </cell>
          <cell r="B361" t="str">
            <v>Hydrocotyle ranunculoides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S361">
            <v>19785</v>
          </cell>
        </row>
        <row r="362">
          <cell r="A362" t="str">
            <v>HYRSPX</v>
          </cell>
          <cell r="B362" t="str">
            <v>Hydrocotyle sp.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PHe</v>
          </cell>
          <cell r="N362">
            <v>8</v>
          </cell>
          <cell r="O362" t="str">
            <v>HYD/HEL</v>
          </cell>
          <cell r="Q362" t="str">
            <v>MONOCOT</v>
          </cell>
          <cell r="S362">
            <v>1982</v>
          </cell>
        </row>
        <row r="363">
          <cell r="A363" t="str">
            <v>HYRVUL</v>
          </cell>
          <cell r="B363" t="str">
            <v>Hydrocotyle vulgaris</v>
          </cell>
          <cell r="C363">
            <v>14</v>
          </cell>
          <cell r="D363">
            <v>2</v>
          </cell>
          <cell r="E363" t="str">
            <v>L. fo aq.    </v>
          </cell>
          <cell r="M363" t="str">
            <v>PHe</v>
          </cell>
          <cell r="N363">
            <v>8</v>
          </cell>
          <cell r="O363" t="str">
            <v>HYD/HEL</v>
          </cell>
          <cell r="P363" t="str">
            <v>IBMR</v>
          </cell>
          <cell r="Q363" t="str">
            <v>DICOT</v>
          </cell>
          <cell r="S363">
            <v>1983</v>
          </cell>
        </row>
        <row r="364">
          <cell r="A364" t="str">
            <v>HYUSPX</v>
          </cell>
          <cell r="B364" t="str">
            <v>Hydrurus sp.</v>
          </cell>
          <cell r="C364">
            <v>16</v>
          </cell>
          <cell r="D364">
            <v>2</v>
          </cell>
          <cell r="E364" t="str">
            <v>C. Agardh     </v>
          </cell>
          <cell r="M364" t="str">
            <v>ALG</v>
          </cell>
          <cell r="N364">
            <v>2</v>
          </cell>
          <cell r="P364" t="str">
            <v>IBMR</v>
          </cell>
          <cell r="S364">
            <v>6183</v>
          </cell>
        </row>
        <row r="365">
          <cell r="A365" t="str">
            <v>IMPGLA</v>
          </cell>
          <cell r="B365" t="str">
            <v>Impatiens glandulifera</v>
          </cell>
          <cell r="C365" t="str">
            <v/>
          </cell>
          <cell r="D365" t="str">
            <v/>
          </cell>
          <cell r="E365" t="str">
            <v>Royle      </v>
          </cell>
          <cell r="M365" t="str">
            <v>PHg</v>
          </cell>
          <cell r="N365">
            <v>9</v>
          </cell>
          <cell r="O365" t="str">
            <v>HYG</v>
          </cell>
          <cell r="P365" t="str">
            <v/>
          </cell>
          <cell r="Q365" t="str">
            <v>DICOT</v>
          </cell>
          <cell r="S365">
            <v>1686</v>
          </cell>
        </row>
        <row r="366">
          <cell r="A366" t="str">
            <v>IMPNOL</v>
          </cell>
          <cell r="B366" t="str">
            <v>Impatiens noli-tangere</v>
          </cell>
          <cell r="C366" t="str">
            <v/>
          </cell>
          <cell r="D366" t="str">
            <v/>
          </cell>
          <cell r="E366" t="str">
            <v>L.      </v>
          </cell>
          <cell r="M366" t="str">
            <v>PHg</v>
          </cell>
          <cell r="N366">
            <v>9</v>
          </cell>
          <cell r="O366" t="str">
            <v>HYG</v>
          </cell>
          <cell r="P366" t="str">
            <v/>
          </cell>
          <cell r="Q366" t="str">
            <v>DICOT</v>
          </cell>
          <cell r="S366">
            <v>19794</v>
          </cell>
        </row>
        <row r="367">
          <cell r="A367" t="str">
            <v>IRIPSE</v>
          </cell>
          <cell r="B367" t="str">
            <v>Iris pseudacorus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PHe</v>
          </cell>
          <cell r="N367">
            <v>8</v>
          </cell>
          <cell r="O367" t="str">
            <v>HEL</v>
          </cell>
          <cell r="P367" t="str">
            <v>IBMR</v>
          </cell>
          <cell r="Q367" t="str">
            <v>MONOCOT</v>
          </cell>
          <cell r="S367">
            <v>161</v>
          </cell>
        </row>
        <row r="368">
          <cell r="A368" t="str">
            <v>IRISIN</v>
          </cell>
          <cell r="B368" t="str">
            <v>Iris sintenisii subsp. brandzae</v>
          </cell>
          <cell r="C368" t="str">
            <v/>
          </cell>
          <cell r="D368" t="str">
            <v/>
          </cell>
          <cell r="E368" t="str">
            <v>      </v>
          </cell>
          <cell r="M368" t="str">
            <v>PHx</v>
          </cell>
          <cell r="N368">
            <v>1</v>
          </cell>
          <cell r="P368" t="str">
            <v/>
          </cell>
          <cell r="Q368" t="str">
            <v>MONOCOT</v>
          </cell>
          <cell r="S368">
            <v>19795</v>
          </cell>
        </row>
        <row r="369">
          <cell r="A369" t="str">
            <v>IRISPU</v>
          </cell>
          <cell r="B369" t="str">
            <v>Iris spuria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PHx</v>
          </cell>
          <cell r="N369">
            <v>1</v>
          </cell>
          <cell r="P369" t="str">
            <v/>
          </cell>
          <cell r="Q369" t="str">
            <v>MONOCOT</v>
          </cell>
          <cell r="S369">
            <v>19796</v>
          </cell>
        </row>
        <row r="370">
          <cell r="A370" t="str">
            <v>IRISPX</v>
          </cell>
          <cell r="B370" t="str">
            <v>Iris sp.</v>
          </cell>
          <cell r="C370" t="str">
            <v/>
          </cell>
          <cell r="D370" t="str">
            <v/>
          </cell>
          <cell r="E370" t="str">
            <v>      </v>
          </cell>
          <cell r="M370" t="str">
            <v>PHe</v>
          </cell>
          <cell r="N370">
            <v>8</v>
          </cell>
          <cell r="O370" t="str">
            <v>HEL</v>
          </cell>
          <cell r="Q370" t="str">
            <v>MONOCOT</v>
          </cell>
          <cell r="S370">
            <v>16</v>
          </cell>
        </row>
        <row r="371">
          <cell r="A371" t="str">
            <v>IRIVER</v>
          </cell>
          <cell r="B371" t="str">
            <v>Iris versicolor</v>
          </cell>
          <cell r="C371" t="str">
            <v/>
          </cell>
          <cell r="D371" t="str">
            <v/>
          </cell>
          <cell r="E371" t="str">
            <v>      </v>
          </cell>
          <cell r="M371" t="str">
            <v>PHx</v>
          </cell>
          <cell r="N371">
            <v>1</v>
          </cell>
          <cell r="P371" t="str">
            <v/>
          </cell>
          <cell r="Q371" t="str">
            <v>MONOCOT</v>
          </cell>
          <cell r="S371">
            <v>19797</v>
          </cell>
        </row>
        <row r="372">
          <cell r="A372" t="str">
            <v>ISLCER</v>
          </cell>
          <cell r="B372" t="str">
            <v>Isolepis cernua</v>
          </cell>
          <cell r="C372" t="str">
            <v/>
          </cell>
          <cell r="D372" t="str">
            <v/>
          </cell>
          <cell r="E372" t="str">
            <v>      </v>
          </cell>
          <cell r="F372" t="str">
            <v>Scirpus cernuus</v>
          </cell>
          <cell r="M372" t="str">
            <v>PHx</v>
          </cell>
          <cell r="N372">
            <v>1</v>
          </cell>
          <cell r="P372" t="str">
            <v/>
          </cell>
          <cell r="Q372" t="str">
            <v>MONOCOT</v>
          </cell>
          <cell r="S372">
            <v>19812</v>
          </cell>
        </row>
        <row r="373">
          <cell r="A373" t="str">
            <v>ISLSET</v>
          </cell>
          <cell r="B373" t="str">
            <v>Isolepis setacea</v>
          </cell>
          <cell r="C373" t="str">
            <v/>
          </cell>
          <cell r="D373" t="str">
            <v/>
          </cell>
          <cell r="E373" t="str">
            <v>      </v>
          </cell>
          <cell r="F373" t="str">
            <v>Scirpus setaccus</v>
          </cell>
          <cell r="M373" t="str">
            <v>PHx</v>
          </cell>
          <cell r="N373">
            <v>1</v>
          </cell>
          <cell r="P373" t="str">
            <v/>
          </cell>
          <cell r="Q373" t="str">
            <v>MONOCOT</v>
          </cell>
          <cell r="S373">
            <v>19813</v>
          </cell>
        </row>
        <row r="374">
          <cell r="A374" t="str">
            <v>ISNPAL</v>
          </cell>
          <cell r="B374" t="str">
            <v>Isnardia palustris</v>
          </cell>
          <cell r="C374" t="str">
            <v/>
          </cell>
          <cell r="D374" t="str">
            <v/>
          </cell>
          <cell r="E374" t="str">
            <v>L.      </v>
          </cell>
          <cell r="F374" t="str">
            <v>Ludwigia palustris (L.) Elliot </v>
          </cell>
          <cell r="M374" t="str">
            <v>PHe</v>
          </cell>
          <cell r="N374">
            <v>8</v>
          </cell>
          <cell r="O374" t="str">
            <v>HYD/HEL</v>
          </cell>
          <cell r="P374" t="str">
            <v/>
          </cell>
          <cell r="Q374" t="str">
            <v>DICOT</v>
          </cell>
          <cell r="S374">
            <v>19798</v>
          </cell>
        </row>
        <row r="375">
          <cell r="A375" t="str">
            <v>ISOAST</v>
          </cell>
          <cell r="B375" t="str">
            <v>Isoetes velata subsp. asturicense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PTE</v>
          </cell>
          <cell r="N375">
            <v>6</v>
          </cell>
          <cell r="P375" t="str">
            <v/>
          </cell>
          <cell r="S375">
            <v>1988</v>
          </cell>
        </row>
        <row r="376">
          <cell r="A376" t="str">
            <v>ISOAZO</v>
          </cell>
          <cell r="B376" t="str">
            <v>Isoetes azorica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PTE</v>
          </cell>
          <cell r="N376">
            <v>6</v>
          </cell>
          <cell r="P376" t="str">
            <v/>
          </cell>
          <cell r="S376">
            <v>19799</v>
          </cell>
        </row>
        <row r="377">
          <cell r="A377" t="str">
            <v>ISOBOR</v>
          </cell>
          <cell r="B377" t="str">
            <v>Isoetes boryana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PTE</v>
          </cell>
          <cell r="N377">
            <v>6</v>
          </cell>
          <cell r="P377" t="str">
            <v/>
          </cell>
          <cell r="S377">
            <v>198</v>
          </cell>
        </row>
        <row r="378">
          <cell r="A378" t="str">
            <v>ISOBRO</v>
          </cell>
          <cell r="B378" t="str">
            <v>Isoetes brochonii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PTE</v>
          </cell>
          <cell r="N378">
            <v>6</v>
          </cell>
          <cell r="P378" t="str">
            <v/>
          </cell>
          <cell r="S378">
            <v>1981</v>
          </cell>
        </row>
        <row r="379">
          <cell r="A379" t="str">
            <v>ISOECH</v>
          </cell>
          <cell r="B379" t="str">
            <v>Isoetes echinospora</v>
          </cell>
          <cell r="C379" t="str">
            <v/>
          </cell>
          <cell r="D379" t="str">
            <v/>
          </cell>
          <cell r="E379" t="str">
            <v>Durieu      </v>
          </cell>
          <cell r="M379" t="str">
            <v>PTE</v>
          </cell>
          <cell r="N379">
            <v>6</v>
          </cell>
          <cell r="P379" t="str">
            <v/>
          </cell>
          <cell r="S379">
            <v>1982</v>
          </cell>
        </row>
        <row r="380">
          <cell r="A380" t="str">
            <v>ISOLAC</v>
          </cell>
          <cell r="B380" t="str">
            <v>Isoetes lacustris</v>
          </cell>
          <cell r="C380" t="str">
            <v/>
          </cell>
          <cell r="D380" t="str">
            <v/>
          </cell>
          <cell r="E380" t="str">
            <v>L.      </v>
          </cell>
          <cell r="M380" t="str">
            <v>PTE</v>
          </cell>
          <cell r="N380">
            <v>6</v>
          </cell>
          <cell r="P380" t="str">
            <v/>
          </cell>
          <cell r="S380">
            <v>1983</v>
          </cell>
        </row>
        <row r="381">
          <cell r="A381" t="str">
            <v>ISOLON</v>
          </cell>
          <cell r="B381" t="str">
            <v>Isoetes longissima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PTE</v>
          </cell>
          <cell r="N381">
            <v>6</v>
          </cell>
          <cell r="P381" t="str">
            <v/>
          </cell>
          <cell r="S381">
            <v>1984</v>
          </cell>
        </row>
        <row r="382">
          <cell r="A382" t="str">
            <v>ISOMAL</v>
          </cell>
          <cell r="B382" t="str">
            <v>Isoetes malinverniana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PTE</v>
          </cell>
          <cell r="N382">
            <v>6</v>
          </cell>
          <cell r="P382" t="str">
            <v/>
          </cell>
          <cell r="S382">
            <v>1985</v>
          </cell>
        </row>
        <row r="383">
          <cell r="A383" t="str">
            <v>ISOSPX</v>
          </cell>
          <cell r="B383" t="str">
            <v>Isoetes sp.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PTE</v>
          </cell>
          <cell r="N383">
            <v>6</v>
          </cell>
          <cell r="S383">
            <v>1986</v>
          </cell>
        </row>
        <row r="384">
          <cell r="A384" t="str">
            <v>ISOTEG</v>
          </cell>
          <cell r="B384" t="str">
            <v>Isoetes velata subsp. tegulensis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PTE</v>
          </cell>
          <cell r="N384">
            <v>6</v>
          </cell>
          <cell r="P384" t="str">
            <v/>
          </cell>
          <cell r="S384">
            <v>1989</v>
          </cell>
        </row>
        <row r="385">
          <cell r="A385" t="str">
            <v>ISOTEN</v>
          </cell>
          <cell r="B385" t="str">
            <v>Isoetes velata subsp. tenuissima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PTE</v>
          </cell>
          <cell r="N385">
            <v>6</v>
          </cell>
          <cell r="P385" t="str">
            <v/>
          </cell>
          <cell r="S385">
            <v>1981</v>
          </cell>
        </row>
        <row r="386">
          <cell r="A386" t="str">
            <v>ISOVEL</v>
          </cell>
          <cell r="B386" t="str">
            <v>Isoetes velata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PTE</v>
          </cell>
          <cell r="N386">
            <v>6</v>
          </cell>
          <cell r="P386" t="str">
            <v/>
          </cell>
          <cell r="S386">
            <v>1987</v>
          </cell>
        </row>
        <row r="387">
          <cell r="A387" t="str">
            <v>ISOVEV</v>
          </cell>
          <cell r="B387" t="str">
            <v>Isoetes velata subsp. velata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PTE</v>
          </cell>
          <cell r="N387">
            <v>6</v>
          </cell>
          <cell r="P387" t="str">
            <v/>
          </cell>
          <cell r="S387">
            <v>19811</v>
          </cell>
        </row>
        <row r="388">
          <cell r="A388" t="str">
            <v>JUGATR</v>
          </cell>
          <cell r="B388" t="str">
            <v>Jungermannia atrovirens</v>
          </cell>
          <cell r="C388">
            <v>19</v>
          </cell>
          <cell r="D388">
            <v>3</v>
          </cell>
          <cell r="E388" t="str">
            <v>Dumort.      </v>
          </cell>
          <cell r="F388" t="str">
            <v>Jungermannia lanceolata L.</v>
          </cell>
          <cell r="G388" t="str">
            <v>Jungermannia tristis Nees</v>
          </cell>
          <cell r="H388" t="str">
            <v>Jungermannia riparia Taylor</v>
          </cell>
          <cell r="I388" t="str">
            <v>Solenostoma atrovirens (Dumort.) Müll. Frib. non Steph.</v>
          </cell>
          <cell r="J388" t="str">
            <v>Solenostoma triste (Nees) Müll. Frib.</v>
          </cell>
          <cell r="K388" t="str">
            <v>Aplozia atrovirens (Dumort.) Dumort.</v>
          </cell>
          <cell r="L388" t="str">
            <v>Aplozia tristis (Nees.) Dumort.</v>
          </cell>
          <cell r="M388" t="str">
            <v>BRh</v>
          </cell>
          <cell r="N388">
            <v>4</v>
          </cell>
          <cell r="P388" t="str">
            <v>IBMR</v>
          </cell>
          <cell r="S388">
            <v>1982</v>
          </cell>
        </row>
        <row r="389">
          <cell r="A389" t="str">
            <v>JUGEXE</v>
          </cell>
          <cell r="B389" t="str">
            <v>Jungermannia exsertifolia subsp. cordifolia</v>
          </cell>
          <cell r="C389" t="str">
            <v/>
          </cell>
          <cell r="D389" t="str">
            <v/>
          </cell>
          <cell r="E389" t="str">
            <v>(Dumort.) Vana    </v>
          </cell>
          <cell r="F389" t="str">
            <v>Jungermannia cordifolia Hook. non Broth. nec Ehrh. ex F. Weber</v>
          </cell>
          <cell r="G389" t="str">
            <v>Jungermannia eucordifolia Schljakov</v>
          </cell>
          <cell r="H389" t="str">
            <v>Solenostoma cordifolium (Dumort.) Steph.</v>
          </cell>
          <cell r="I389" t="str">
            <v>Aplozia cordifolia Dumort.</v>
          </cell>
          <cell r="J389" t="str">
            <v>Haplozia cordifolia (Dumort.) Müll. Frib.</v>
          </cell>
          <cell r="M389" t="str">
            <v>BRh</v>
          </cell>
          <cell r="N389">
            <v>4</v>
          </cell>
          <cell r="P389" t="str">
            <v/>
          </cell>
          <cell r="S389">
            <v>19821</v>
          </cell>
        </row>
        <row r="390">
          <cell r="A390" t="str">
            <v>JUGGRA</v>
          </cell>
          <cell r="B390" t="str">
            <v>Jungermannia gracillima</v>
          </cell>
          <cell r="C390">
            <v>20</v>
          </cell>
          <cell r="D390">
            <v>3</v>
          </cell>
          <cell r="E390" t="str">
            <v>Sm.      </v>
          </cell>
          <cell r="F390" t="str">
            <v>Jungermannia crenulata Sm. non Schmidel</v>
          </cell>
          <cell r="G390" t="str">
            <v>Solenostoma crenulatum Mitt.</v>
          </cell>
          <cell r="H390" t="str">
            <v>Solenostoma gracillima (Sm.) R.M. Schust.</v>
          </cell>
          <cell r="I390" t="str">
            <v>Aplozia crenulata (Mitt.) Lindb.</v>
          </cell>
          <cell r="J390" t="str">
            <v>Aplozia gracillima (Sm.) Dumort.</v>
          </cell>
          <cell r="K390" t="str">
            <v>Nardia gracillima (Sm.) Lindb.</v>
          </cell>
          <cell r="M390" t="str">
            <v>BRh</v>
          </cell>
          <cell r="N390">
            <v>4</v>
          </cell>
          <cell r="P390" t="str">
            <v>IBMR</v>
          </cell>
          <cell r="S390">
            <v>129</v>
          </cell>
        </row>
        <row r="391">
          <cell r="A391" t="str">
            <v>JUGOBO</v>
          </cell>
          <cell r="B391" t="str">
            <v>Jungermannia obovata</v>
          </cell>
          <cell r="C391" t="str">
            <v/>
          </cell>
          <cell r="D391" t="str">
            <v/>
          </cell>
          <cell r="E391" t="str">
            <v>Nees      </v>
          </cell>
          <cell r="F391" t="str">
            <v>Jungermannia flaccida Huebener</v>
          </cell>
          <cell r="G391" t="str">
            <v>Solenostoma obovatum (Nees) C. Massal.</v>
          </cell>
          <cell r="H391" t="str">
            <v>Mesophylla obovata (Nees) Corbière</v>
          </cell>
          <cell r="I391" t="str">
            <v>Nardia obovata (Nees) Lindb.</v>
          </cell>
          <cell r="J391" t="str">
            <v>Plectocolea obovata (Nees) Lindb.</v>
          </cell>
          <cell r="K391" t="str">
            <v>Aplozia obovata (Nees.) Loeske</v>
          </cell>
          <cell r="L391" t="str">
            <v>Eucalyx obovata (Nees) Carrington</v>
          </cell>
          <cell r="M391" t="str">
            <v>BRh</v>
          </cell>
          <cell r="N391">
            <v>4</v>
          </cell>
          <cell r="P391" t="str">
            <v/>
          </cell>
          <cell r="S391">
            <v>19823</v>
          </cell>
        </row>
        <row r="392">
          <cell r="A392" t="str">
            <v>JUGPUM</v>
          </cell>
          <cell r="B392" t="str">
            <v>Jungermannia pumila</v>
          </cell>
          <cell r="C392" t="str">
            <v/>
          </cell>
          <cell r="D392" t="str">
            <v/>
          </cell>
          <cell r="E392" t="str">
            <v>With.</v>
          </cell>
          <cell r="F392" t="str">
            <v>Jungermannia karl-muelleri Grolle</v>
          </cell>
          <cell r="G392" t="str">
            <v>Jungermannia rostellata Huebener</v>
          </cell>
          <cell r="H392" t="str">
            <v>Jungermannia zeyheri Huebener</v>
          </cell>
          <cell r="I392" t="str">
            <v>Solenostoma pumilum (With.) Müll. Frib.</v>
          </cell>
          <cell r="J392" t="str">
            <v>Solenostoma oblongifolium (Müll. Frib.) Müll. Frib.</v>
          </cell>
          <cell r="K392" t="str">
            <v>Aplozia pumila (With.) Dumort.</v>
          </cell>
          <cell r="L392" t="str">
            <v>Aplozia oblongifolia (Müll. Frib.) Jörg.</v>
          </cell>
          <cell r="M392" t="str">
            <v>BRh</v>
          </cell>
          <cell r="N392">
            <v>4</v>
          </cell>
          <cell r="P392" t="str">
            <v/>
          </cell>
          <cell r="S392">
            <v>19825</v>
          </cell>
        </row>
        <row r="393">
          <cell r="A393" t="str">
            <v>JUGSPH</v>
          </cell>
          <cell r="B393" t="str">
            <v>Jungermannia sphaerocarpa</v>
          </cell>
          <cell r="C393" t="str">
            <v/>
          </cell>
          <cell r="D393" t="str">
            <v/>
          </cell>
          <cell r="E393" t="str">
            <v>Hook.     </v>
          </cell>
          <cell r="F393" t="str">
            <v>Jungermannia amplexicaulis Dumort.</v>
          </cell>
          <cell r="G393" t="str">
            <v>Jungermannia lurida Dumort.</v>
          </cell>
          <cell r="H393" t="str">
            <v>Jungermannia nana Nees</v>
          </cell>
          <cell r="I393" t="str">
            <v>Jungermannia tersa Nees</v>
          </cell>
          <cell r="J393" t="str">
            <v>Solenostoma amplexicaule (Dumort.) Steph.</v>
          </cell>
          <cell r="K393" t="str">
            <v>Solenostoma sphaerocarpum (Hook.) Steph.</v>
          </cell>
          <cell r="L393" t="str">
            <v>Aplozia amplexicaulis (Dumort.) Dumort.</v>
          </cell>
          <cell r="M393" t="str">
            <v>BRh</v>
          </cell>
          <cell r="N393">
            <v>4</v>
          </cell>
          <cell r="P393" t="str">
            <v/>
          </cell>
          <cell r="S393">
            <v>19827</v>
          </cell>
        </row>
        <row r="394">
          <cell r="A394" t="str">
            <v>JUGSPX</v>
          </cell>
          <cell r="B394" t="str">
            <v>Jungermannia sp.</v>
          </cell>
          <cell r="C394" t="str">
            <v/>
          </cell>
          <cell r="D394" t="str">
            <v/>
          </cell>
          <cell r="E394" t="str">
            <v>L.</v>
          </cell>
          <cell r="M394" t="str">
            <v>BRh</v>
          </cell>
          <cell r="N394">
            <v>4</v>
          </cell>
          <cell r="P394" t="str">
            <v/>
          </cell>
          <cell r="S394">
            <v>19826</v>
          </cell>
        </row>
        <row r="395">
          <cell r="A395" t="str">
            <v>JUNACU</v>
          </cell>
          <cell r="B395" t="str">
            <v>Juncus acutiflorus</v>
          </cell>
          <cell r="C395" t="str">
            <v/>
          </cell>
          <cell r="D395" t="str">
            <v/>
          </cell>
          <cell r="E395" t="str">
            <v>Ehrh. Ex Hoffm    </v>
          </cell>
          <cell r="M395" t="str">
            <v>PHg</v>
          </cell>
          <cell r="N395">
            <v>9</v>
          </cell>
          <cell r="O395" t="str">
            <v>HYG</v>
          </cell>
          <cell r="P395" t="str">
            <v/>
          </cell>
          <cell r="Q395" t="str">
            <v>MONOCOT</v>
          </cell>
          <cell r="S395">
            <v>167</v>
          </cell>
        </row>
        <row r="396">
          <cell r="A396" t="str">
            <v>JUNALP</v>
          </cell>
          <cell r="B396" t="str">
            <v>Juncus alpinoarticulatus</v>
          </cell>
          <cell r="C396" t="str">
            <v/>
          </cell>
          <cell r="D396" t="str">
            <v/>
          </cell>
          <cell r="E396" t="str">
            <v>Chaix      </v>
          </cell>
          <cell r="M396" t="str">
            <v>PHg</v>
          </cell>
          <cell r="N396">
            <v>9</v>
          </cell>
          <cell r="O396" t="str">
            <v>HYG</v>
          </cell>
          <cell r="P396" t="str">
            <v/>
          </cell>
          <cell r="Q396" t="str">
            <v>MONOCOT</v>
          </cell>
          <cell r="S396">
            <v>19815</v>
          </cell>
        </row>
        <row r="397">
          <cell r="A397" t="str">
            <v>JUNAMB</v>
          </cell>
          <cell r="B397" t="str">
            <v>Juncus ambiguus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PHg</v>
          </cell>
          <cell r="N397">
            <v>9</v>
          </cell>
          <cell r="O397" t="str">
            <v>HYG</v>
          </cell>
          <cell r="P397" t="str">
            <v/>
          </cell>
          <cell r="Q397" t="str">
            <v>MONOCOT</v>
          </cell>
          <cell r="S397">
            <v>19816</v>
          </cell>
        </row>
        <row r="398">
          <cell r="A398" t="str">
            <v>JUNART</v>
          </cell>
          <cell r="B398" t="str">
            <v>Juncus articulatus</v>
          </cell>
          <cell r="C398" t="str">
            <v/>
          </cell>
          <cell r="D398" t="str">
            <v/>
          </cell>
          <cell r="E398" t="str">
            <v>L.      </v>
          </cell>
          <cell r="M398" t="str">
            <v>PHg</v>
          </cell>
          <cell r="N398">
            <v>9</v>
          </cell>
          <cell r="O398" t="str">
            <v>HYG</v>
          </cell>
          <cell r="P398" t="str">
            <v/>
          </cell>
          <cell r="Q398" t="str">
            <v>MONOCOT</v>
          </cell>
          <cell r="S398">
            <v>169</v>
          </cell>
        </row>
        <row r="399">
          <cell r="A399" t="str">
            <v>JUNATR</v>
          </cell>
          <cell r="B399" t="str">
            <v>Juncus atratus</v>
          </cell>
          <cell r="C399" t="str">
            <v/>
          </cell>
          <cell r="D399" t="str">
            <v/>
          </cell>
          <cell r="E399" t="str">
            <v>Krock.      </v>
          </cell>
          <cell r="M399" t="str">
            <v>PHx</v>
          </cell>
          <cell r="N399">
            <v>1</v>
          </cell>
          <cell r="P399" t="str">
            <v/>
          </cell>
          <cell r="Q399" t="str">
            <v>MONOCOT</v>
          </cell>
          <cell r="S399">
            <v>19817</v>
          </cell>
        </row>
        <row r="400">
          <cell r="A400" t="str">
            <v>JUNBUF</v>
          </cell>
          <cell r="B400" t="str">
            <v>Juncus bufonius</v>
          </cell>
          <cell r="C400" t="str">
            <v/>
          </cell>
          <cell r="D400" t="str">
            <v/>
          </cell>
          <cell r="E400" t="str">
            <v>L.      </v>
          </cell>
          <cell r="M400" t="str">
            <v>PHg</v>
          </cell>
          <cell r="N400">
            <v>9</v>
          </cell>
          <cell r="O400" t="str">
            <v>HYG</v>
          </cell>
          <cell r="P400" t="str">
            <v/>
          </cell>
          <cell r="Q400" t="str">
            <v>MONOCOT</v>
          </cell>
          <cell r="S400">
            <v>161</v>
          </cell>
        </row>
        <row r="401">
          <cell r="A401" t="str">
            <v>JUNBUL</v>
          </cell>
          <cell r="B401" t="str">
            <v>Juncus bulbosus</v>
          </cell>
          <cell r="C401">
            <v>16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MONOCOT</v>
          </cell>
          <cell r="S401">
            <v>1611</v>
          </cell>
        </row>
        <row r="402">
          <cell r="A402" t="str">
            <v>JUNCON</v>
          </cell>
          <cell r="B402" t="str">
            <v>Juncus conglomeratus</v>
          </cell>
          <cell r="C402" t="str">
            <v/>
          </cell>
          <cell r="D402" t="str">
            <v/>
          </cell>
          <cell r="E402" t="str">
            <v>L.      </v>
          </cell>
          <cell r="M402" t="str">
            <v>PHe</v>
          </cell>
          <cell r="N402">
            <v>8</v>
          </cell>
          <cell r="O402" t="str">
            <v>HEL</v>
          </cell>
          <cell r="P402" t="str">
            <v/>
          </cell>
          <cell r="Q402" t="str">
            <v>MONOCOT</v>
          </cell>
          <cell r="S402">
            <v>1612</v>
          </cell>
        </row>
        <row r="403">
          <cell r="A403" t="str">
            <v>JUNEFF</v>
          </cell>
          <cell r="B403" t="str">
            <v>Juncus effusus</v>
          </cell>
          <cell r="C403" t="str">
            <v/>
          </cell>
          <cell r="D403" t="str">
            <v/>
          </cell>
          <cell r="E403" t="str">
            <v>L.      </v>
          </cell>
          <cell r="M403" t="str">
            <v>PHe</v>
          </cell>
          <cell r="N403">
            <v>8</v>
          </cell>
          <cell r="O403" t="str">
            <v>HEL</v>
          </cell>
          <cell r="P403" t="str">
            <v/>
          </cell>
          <cell r="Q403" t="str">
            <v>MONOCOT</v>
          </cell>
          <cell r="S403">
            <v>1613</v>
          </cell>
        </row>
        <row r="404">
          <cell r="A404" t="str">
            <v>JUNFIL</v>
          </cell>
          <cell r="B404" t="str">
            <v>Juncus filiformis</v>
          </cell>
          <cell r="C404" t="str">
            <v/>
          </cell>
          <cell r="D404" t="str">
            <v/>
          </cell>
          <cell r="E404" t="str">
            <v>L.      </v>
          </cell>
          <cell r="M404" t="str">
            <v>PHe</v>
          </cell>
          <cell r="N404">
            <v>8</v>
          </cell>
          <cell r="O404" t="str">
            <v>HEL</v>
          </cell>
          <cell r="P404" t="str">
            <v/>
          </cell>
          <cell r="Q404" t="str">
            <v>MONOCOT</v>
          </cell>
          <cell r="S404">
            <v>19819</v>
          </cell>
        </row>
        <row r="405">
          <cell r="A405" t="str">
            <v>JUNHET</v>
          </cell>
          <cell r="B405" t="str">
            <v>Juncus heterophyllus</v>
          </cell>
          <cell r="C405" t="str">
            <v/>
          </cell>
          <cell r="D405" t="str">
            <v/>
          </cell>
          <cell r="E405" t="str">
            <v>Dufour      </v>
          </cell>
          <cell r="M405" t="str">
            <v>PHg</v>
          </cell>
          <cell r="N405">
            <v>9</v>
          </cell>
          <cell r="O405" t="str">
            <v>HYG/HEL</v>
          </cell>
          <cell r="P405" t="str">
            <v/>
          </cell>
          <cell r="Q405" t="str">
            <v>MONOCOT</v>
          </cell>
          <cell r="S405">
            <v>1615</v>
          </cell>
        </row>
        <row r="406">
          <cell r="A406" t="str">
            <v>JUNINF</v>
          </cell>
          <cell r="B406" t="str">
            <v>Juncus inflexus</v>
          </cell>
          <cell r="C406" t="str">
            <v/>
          </cell>
          <cell r="D406" t="str">
            <v/>
          </cell>
          <cell r="E406" t="str">
            <v>L.      </v>
          </cell>
          <cell r="M406" t="str">
            <v>PHe</v>
          </cell>
          <cell r="N406">
            <v>8</v>
          </cell>
          <cell r="O406" t="str">
            <v>HEL</v>
          </cell>
          <cell r="P406" t="str">
            <v/>
          </cell>
          <cell r="Q406" t="str">
            <v>MONOCOT</v>
          </cell>
          <cell r="S406">
            <v>1616</v>
          </cell>
        </row>
        <row r="407">
          <cell r="A407" t="str">
            <v>JUNMAR</v>
          </cell>
          <cell r="B407" t="str">
            <v>Juncus maritimus</v>
          </cell>
          <cell r="C407" t="str">
            <v/>
          </cell>
          <cell r="D407" t="str">
            <v/>
          </cell>
          <cell r="E407" t="str">
            <v>Lam.      </v>
          </cell>
          <cell r="M407" t="str">
            <v>PHe</v>
          </cell>
          <cell r="N407">
            <v>8</v>
          </cell>
          <cell r="O407" t="str">
            <v>HEL</v>
          </cell>
          <cell r="P407" t="str">
            <v/>
          </cell>
          <cell r="Q407" t="str">
            <v>MONOCOT</v>
          </cell>
          <cell r="S407">
            <v>1617</v>
          </cell>
        </row>
        <row r="408">
          <cell r="A408" t="str">
            <v>JUNSPX</v>
          </cell>
          <cell r="B408" t="str">
            <v>Juncus sp.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PHe</v>
          </cell>
          <cell r="N408">
            <v>8</v>
          </cell>
          <cell r="O408" t="str">
            <v>HEL</v>
          </cell>
          <cell r="Q408" t="str">
            <v>MONOCOT</v>
          </cell>
          <cell r="S408">
            <v>166</v>
          </cell>
        </row>
        <row r="409">
          <cell r="A409" t="str">
            <v>JUNSUB</v>
          </cell>
          <cell r="B409" t="str">
            <v>Juncus subnodulosus</v>
          </cell>
          <cell r="C409">
            <v>17</v>
          </cell>
          <cell r="D409">
            <v>3</v>
          </cell>
          <cell r="E409" t="str">
            <v>Schrank      </v>
          </cell>
          <cell r="F409" t="str">
            <v>Juncus obtusiflorus</v>
          </cell>
          <cell r="M409" t="str">
            <v>PHe</v>
          </cell>
          <cell r="N409">
            <v>8</v>
          </cell>
          <cell r="O409" t="str">
            <v>HYD/HEL</v>
          </cell>
          <cell r="P409" t="str">
            <v>IBMR</v>
          </cell>
          <cell r="Q409" t="str">
            <v>MONOCOT</v>
          </cell>
          <cell r="S409">
            <v>1622</v>
          </cell>
        </row>
        <row r="410">
          <cell r="A410" t="str">
            <v>LAGMAJ</v>
          </cell>
          <cell r="B410" t="str">
            <v>Lagarosiphon major</v>
          </cell>
          <cell r="C410" t="str">
            <v/>
          </cell>
          <cell r="D410" t="str">
            <v/>
          </cell>
          <cell r="E410" t="str">
            <v>(Ridley) Moss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S410">
            <v>1592</v>
          </cell>
        </row>
        <row r="411">
          <cell r="A411" t="str">
            <v>LAMALB</v>
          </cell>
          <cell r="B411" t="str">
            <v>Lamium album</v>
          </cell>
          <cell r="C411" t="str">
            <v/>
          </cell>
          <cell r="D411" t="str">
            <v/>
          </cell>
          <cell r="E411" t="str">
            <v>L.      </v>
          </cell>
          <cell r="M411" t="str">
            <v>PHg</v>
          </cell>
          <cell r="N411">
            <v>9</v>
          </cell>
          <cell r="O411" t="str">
            <v>HYG</v>
          </cell>
          <cell r="P411" t="str">
            <v/>
          </cell>
          <cell r="Q411" t="str">
            <v>DICOT</v>
          </cell>
          <cell r="S411">
            <v>19828</v>
          </cell>
        </row>
        <row r="412">
          <cell r="A412" t="str">
            <v>LAMMAC</v>
          </cell>
          <cell r="B412" t="str">
            <v>Lamium maculatum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PHg</v>
          </cell>
          <cell r="N412">
            <v>9</v>
          </cell>
          <cell r="O412" t="str">
            <v>HYG</v>
          </cell>
          <cell r="P412" t="str">
            <v/>
          </cell>
          <cell r="Q412" t="str">
            <v>DICOT</v>
          </cell>
          <cell r="S412">
            <v>19829</v>
          </cell>
        </row>
        <row r="413">
          <cell r="A413" t="str">
            <v>LEASPX</v>
          </cell>
          <cell r="B413" t="str">
            <v>Lemanea sp.</v>
          </cell>
          <cell r="C413">
            <v>15</v>
          </cell>
          <cell r="D413">
            <v>2</v>
          </cell>
          <cell r="E413" t="str">
            <v>(L.) C.Agardh</v>
          </cell>
          <cell r="F413" t="str">
            <v>Conferva fluviatilis  L.</v>
          </cell>
          <cell r="M413" t="str">
            <v>ALG</v>
          </cell>
          <cell r="N413">
            <v>2</v>
          </cell>
          <cell r="P413" t="str">
            <v>IBMR</v>
          </cell>
          <cell r="S413">
            <v>1159</v>
          </cell>
        </row>
        <row r="414">
          <cell r="A414" t="str">
            <v>LEEAQU</v>
          </cell>
          <cell r="B414" t="str">
            <v>Leersia aquatica</v>
          </cell>
          <cell r="C414" t="str">
            <v/>
          </cell>
          <cell r="D414" t="str">
            <v/>
          </cell>
          <cell r="E414" t="str">
            <v>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/>
          </cell>
          <cell r="Q414" t="str">
            <v>MONOCOT</v>
          </cell>
          <cell r="S414">
            <v>1983</v>
          </cell>
        </row>
        <row r="415">
          <cell r="A415" t="str">
            <v>LEEORY</v>
          </cell>
          <cell r="B415" t="str">
            <v>Leersia oryzoïdes</v>
          </cell>
          <cell r="C415" t="str">
            <v/>
          </cell>
          <cell r="D415" t="str">
            <v/>
          </cell>
          <cell r="E415" t="str">
            <v>(L.) Schwartz     </v>
          </cell>
          <cell r="M415" t="str">
            <v>PHg</v>
          </cell>
          <cell r="N415">
            <v>9</v>
          </cell>
          <cell r="O415" t="str">
            <v>HYG</v>
          </cell>
          <cell r="P415" t="str">
            <v/>
          </cell>
          <cell r="Q415" t="str">
            <v>MONOCOT</v>
          </cell>
          <cell r="S415">
            <v>1569</v>
          </cell>
        </row>
        <row r="416">
          <cell r="A416" t="str">
            <v>LEJSPX</v>
          </cell>
          <cell r="B416" t="str">
            <v>Lejeunea sp.</v>
          </cell>
          <cell r="C416" t="str">
            <v/>
          </cell>
          <cell r="D416" t="str">
            <v/>
          </cell>
          <cell r="E416" t="str">
            <v>Lib.</v>
          </cell>
          <cell r="F416" t="str">
            <v>Microlejeunea sp. Steph.</v>
          </cell>
          <cell r="M416" t="str">
            <v>BRh</v>
          </cell>
          <cell r="N416">
            <v>4</v>
          </cell>
          <cell r="P416" t="str">
            <v/>
          </cell>
          <cell r="S416">
            <v>19831</v>
          </cell>
        </row>
        <row r="417">
          <cell r="A417" t="str">
            <v>LEMAEQ</v>
          </cell>
          <cell r="B417" t="str">
            <v>Lemna aequinoctialis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S417">
            <v>19832</v>
          </cell>
        </row>
        <row r="418">
          <cell r="A418" t="str">
            <v>LEMGIB</v>
          </cell>
          <cell r="B418" t="str">
            <v>Lemna gibba</v>
          </cell>
          <cell r="C418">
            <v>5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  <cell r="Q418" t="str">
            <v>MONOCOT</v>
          </cell>
          <cell r="S418">
            <v>1625</v>
          </cell>
        </row>
        <row r="419">
          <cell r="A419" t="str">
            <v>LEMMIN</v>
          </cell>
          <cell r="B419" t="str">
            <v>Lemna minor</v>
          </cell>
          <cell r="C419">
            <v>10</v>
          </cell>
          <cell r="D419">
            <v>1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S419">
            <v>1626</v>
          </cell>
        </row>
        <row r="420">
          <cell r="A420" t="str">
            <v>LEMMIU</v>
          </cell>
          <cell r="B420" t="str">
            <v>Lemna minuscula</v>
          </cell>
          <cell r="C420" t="str">
            <v/>
          </cell>
          <cell r="D420" t="str">
            <v/>
          </cell>
          <cell r="E420" t="str">
            <v>      </v>
          </cell>
          <cell r="F420" t="str">
            <v>Lemna minuta L.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  <cell r="Q420" t="str">
            <v>MONOCOT</v>
          </cell>
          <cell r="S420">
            <v>1627</v>
          </cell>
        </row>
        <row r="421">
          <cell r="A421" t="str">
            <v>LEMSPX</v>
          </cell>
          <cell r="B421" t="str">
            <v>Lemna sp.</v>
          </cell>
          <cell r="C421" t="str">
            <v/>
          </cell>
          <cell r="D421" t="str">
            <v/>
          </cell>
          <cell r="E421" t="str">
            <v>      </v>
          </cell>
          <cell r="M421" t="str">
            <v>PHy</v>
          </cell>
          <cell r="N421">
            <v>7</v>
          </cell>
          <cell r="O421" t="str">
            <v>HYD</v>
          </cell>
          <cell r="Q421" t="str">
            <v>MONOCOT</v>
          </cell>
          <cell r="S421">
            <v>1624</v>
          </cell>
        </row>
        <row r="422">
          <cell r="A422" t="str">
            <v>LEMTRI</v>
          </cell>
          <cell r="B422" t="str">
            <v>Lemna trisulca</v>
          </cell>
          <cell r="C422">
            <v>12</v>
          </cell>
          <cell r="D422">
            <v>2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S422">
            <v>1628</v>
          </cell>
        </row>
        <row r="423">
          <cell r="A423" t="str">
            <v>LEMTUR</v>
          </cell>
          <cell r="B423" t="str">
            <v>Lemna turionifera</v>
          </cell>
          <cell r="C423" t="str">
            <v/>
          </cell>
          <cell r="D423" t="str">
            <v/>
          </cell>
          <cell r="E423" t="str">
            <v>Landolt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/>
          </cell>
          <cell r="Q423" t="str">
            <v>MONOCOT</v>
          </cell>
          <cell r="S423">
            <v>19833</v>
          </cell>
        </row>
        <row r="424">
          <cell r="A424" t="str">
            <v>LEPSPX</v>
          </cell>
          <cell r="B424" t="str">
            <v>Leptomitus sp.</v>
          </cell>
          <cell r="C424">
            <v>0</v>
          </cell>
          <cell r="D424">
            <v>3</v>
          </cell>
          <cell r="E424" t="str">
            <v>      </v>
          </cell>
          <cell r="M424" t="str">
            <v>HET</v>
          </cell>
          <cell r="N424">
            <v>1</v>
          </cell>
          <cell r="P424" t="str">
            <v>IBMR</v>
          </cell>
          <cell r="S424">
            <v>197</v>
          </cell>
        </row>
        <row r="425">
          <cell r="A425" t="str">
            <v>LIAATT</v>
          </cell>
          <cell r="B425" t="str">
            <v>Lilaeopsis attenuata</v>
          </cell>
          <cell r="C425" t="str">
            <v/>
          </cell>
          <cell r="D425" t="str">
            <v/>
          </cell>
          <cell r="E425" t="str">
            <v>      </v>
          </cell>
          <cell r="M425" t="str">
            <v>PHx</v>
          </cell>
          <cell r="N425">
            <v>1</v>
          </cell>
          <cell r="P425" t="str">
            <v/>
          </cell>
          <cell r="Q425" t="str">
            <v>DICOT</v>
          </cell>
          <cell r="S425">
            <v>19838</v>
          </cell>
        </row>
        <row r="426">
          <cell r="A426" t="str">
            <v>LILSCI</v>
          </cell>
          <cell r="B426" t="str">
            <v>Lilaea scilloides</v>
          </cell>
          <cell r="C426" t="str">
            <v/>
          </cell>
          <cell r="D426" t="str">
            <v/>
          </cell>
          <cell r="E426" t="str">
            <v>      </v>
          </cell>
          <cell r="M426" t="str">
            <v>PHe</v>
          </cell>
          <cell r="N426">
            <v>8</v>
          </cell>
          <cell r="O426" t="str">
            <v>HYD/HEL</v>
          </cell>
          <cell r="P426" t="str">
            <v/>
          </cell>
          <cell r="Q426" t="str">
            <v>MONOCOT</v>
          </cell>
          <cell r="S426">
            <v>19837</v>
          </cell>
        </row>
        <row r="427">
          <cell r="A427" t="str">
            <v>LIMAQU</v>
          </cell>
          <cell r="B427" t="str">
            <v>Limosella aquatica</v>
          </cell>
          <cell r="C427" t="str">
            <v/>
          </cell>
          <cell r="D427" t="str">
            <v/>
          </cell>
          <cell r="E427" t="str">
            <v>      </v>
          </cell>
          <cell r="M427" t="str">
            <v>PHg</v>
          </cell>
          <cell r="N427">
            <v>9</v>
          </cell>
          <cell r="O427" t="str">
            <v>HYG/HEL</v>
          </cell>
          <cell r="P427" t="str">
            <v/>
          </cell>
          <cell r="Q427" t="str">
            <v>DICOT</v>
          </cell>
          <cell r="S427">
            <v>19839</v>
          </cell>
        </row>
        <row r="428">
          <cell r="A428" t="str">
            <v>LIMAUS</v>
          </cell>
          <cell r="B428" t="str">
            <v>Limosella australis</v>
          </cell>
          <cell r="C428" t="str">
            <v/>
          </cell>
          <cell r="D428" t="str">
            <v/>
          </cell>
          <cell r="E428" t="str">
            <v>      </v>
          </cell>
          <cell r="M428" t="str">
            <v>PHg</v>
          </cell>
          <cell r="N428">
            <v>9</v>
          </cell>
          <cell r="O428" t="str">
            <v>HYG/HEL</v>
          </cell>
          <cell r="P428" t="str">
            <v/>
          </cell>
          <cell r="Q428" t="str">
            <v>DICOT</v>
          </cell>
          <cell r="S428">
            <v>1984</v>
          </cell>
        </row>
        <row r="429">
          <cell r="A429" t="str">
            <v>LINDUB</v>
          </cell>
          <cell r="B429" t="str">
            <v>Lindernia dubia</v>
          </cell>
          <cell r="C429" t="str">
            <v/>
          </cell>
          <cell r="D429" t="str">
            <v/>
          </cell>
          <cell r="E429" t="str">
            <v>      </v>
          </cell>
          <cell r="M429" t="str">
            <v>PHg</v>
          </cell>
          <cell r="N429">
            <v>9</v>
          </cell>
          <cell r="O429" t="str">
            <v>HYG/HEL</v>
          </cell>
          <cell r="P429" t="str">
            <v/>
          </cell>
          <cell r="Q429" t="str">
            <v>DICOT</v>
          </cell>
          <cell r="S429">
            <v>19841</v>
          </cell>
        </row>
        <row r="430">
          <cell r="A430" t="str">
            <v>LINPRO</v>
          </cell>
          <cell r="B430" t="str">
            <v>Lindernia procumbens</v>
          </cell>
          <cell r="C430" t="str">
            <v/>
          </cell>
          <cell r="D430" t="str">
            <v/>
          </cell>
          <cell r="E430" t="str">
            <v>      </v>
          </cell>
          <cell r="M430" t="str">
            <v>PHg</v>
          </cell>
          <cell r="N430">
            <v>9</v>
          </cell>
          <cell r="O430" t="str">
            <v>HYG/HEL</v>
          </cell>
          <cell r="P430" t="str">
            <v/>
          </cell>
          <cell r="Q430" t="str">
            <v>DICOT</v>
          </cell>
          <cell r="S430">
            <v>19842</v>
          </cell>
        </row>
        <row r="431">
          <cell r="A431" t="str">
            <v>LITUNI</v>
          </cell>
          <cell r="B431" t="str">
            <v>Littorella uniflora</v>
          </cell>
          <cell r="C431">
            <v>15</v>
          </cell>
          <cell r="D431">
            <v>3</v>
          </cell>
          <cell r="E431" t="str">
            <v>(L.) Ascherson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DICOT</v>
          </cell>
          <cell r="S431">
            <v>1861</v>
          </cell>
        </row>
        <row r="432">
          <cell r="A432" t="str">
            <v>LOBDOR</v>
          </cell>
          <cell r="B432" t="str">
            <v>Lobelia dortmanna</v>
          </cell>
          <cell r="C432" t="str">
            <v/>
          </cell>
          <cell r="D432" t="str">
            <v/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DICOT</v>
          </cell>
          <cell r="S432">
            <v>1635</v>
          </cell>
        </row>
        <row r="433">
          <cell r="A433" t="str">
            <v>LOTPED</v>
          </cell>
          <cell r="B433" t="str">
            <v>Lotus pedunculatus</v>
          </cell>
          <cell r="C433" t="str">
            <v/>
          </cell>
          <cell r="D433" t="str">
            <v/>
          </cell>
          <cell r="E433" t="str">
            <v>      </v>
          </cell>
          <cell r="F433" t="str">
            <v>Lotus uliginosus Schkuhr</v>
          </cell>
          <cell r="M433" t="str">
            <v>PHg</v>
          </cell>
          <cell r="N433">
            <v>9</v>
          </cell>
          <cell r="O433" t="str">
            <v>HYG</v>
          </cell>
          <cell r="P433" t="str">
            <v/>
          </cell>
          <cell r="Q433" t="str">
            <v>DICOT</v>
          </cell>
          <cell r="S433">
            <v>19844</v>
          </cell>
        </row>
        <row r="434">
          <cell r="A434" t="str">
            <v>LUDGRA</v>
          </cell>
          <cell r="B434" t="str">
            <v>Ludwigia grandiflora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PHe</v>
          </cell>
          <cell r="N434">
            <v>8</v>
          </cell>
          <cell r="O434" t="str">
            <v>HYD/HEL</v>
          </cell>
          <cell r="P434" t="str">
            <v/>
          </cell>
          <cell r="Q434" t="str">
            <v>DICOT</v>
          </cell>
          <cell r="S434">
            <v>19845</v>
          </cell>
        </row>
        <row r="435">
          <cell r="A435" t="str">
            <v>LUDPEP</v>
          </cell>
          <cell r="B435" t="str">
            <v>Ludwigia peploides</v>
          </cell>
          <cell r="C435" t="str">
            <v/>
          </cell>
          <cell r="D435" t="str">
            <v/>
          </cell>
          <cell r="E435" t="str">
            <v>(Kunth)      </v>
          </cell>
          <cell r="M435" t="str">
            <v>PHe</v>
          </cell>
          <cell r="N435">
            <v>8</v>
          </cell>
          <cell r="O435" t="str">
            <v>HYD/HEL</v>
          </cell>
          <cell r="P435" t="str">
            <v/>
          </cell>
          <cell r="Q435" t="str">
            <v>DICOT</v>
          </cell>
          <cell r="S435">
            <v>1856</v>
          </cell>
        </row>
        <row r="436">
          <cell r="A436" t="str">
            <v>LUDSPX</v>
          </cell>
          <cell r="B436" t="str">
            <v>Ludwigia sp.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PHe</v>
          </cell>
          <cell r="N436">
            <v>8</v>
          </cell>
          <cell r="O436" t="str">
            <v>HYD/HEL</v>
          </cell>
          <cell r="Q436" t="str">
            <v>DICOT</v>
          </cell>
          <cell r="S436">
            <v>1854</v>
          </cell>
        </row>
        <row r="437">
          <cell r="A437" t="str">
            <v>LUNCRU</v>
          </cell>
          <cell r="B437" t="str">
            <v>Lunularia cruciata</v>
          </cell>
          <cell r="C437" t="str">
            <v/>
          </cell>
          <cell r="D437" t="str">
            <v/>
          </cell>
          <cell r="E437" t="str">
            <v>(L.) Lindb.     </v>
          </cell>
          <cell r="F437" t="str">
            <v>Lunularia vulgaris Mich.</v>
          </cell>
          <cell r="G437" t="str">
            <v>Lunularia michelii Le Jolis</v>
          </cell>
          <cell r="H437" t="str">
            <v>Marchantia cruciata L.</v>
          </cell>
          <cell r="I437" t="str">
            <v>Marchantia dillenii Le Jolis</v>
          </cell>
          <cell r="J437" t="str">
            <v>Dichominum cruciatum (L.) Trevis.</v>
          </cell>
          <cell r="K437" t="str">
            <v>Preissia cucullata Mont. &amp; Ness</v>
          </cell>
          <cell r="L437" t="str">
            <v>Staurophora pulchella Willd.</v>
          </cell>
          <cell r="M437" t="str">
            <v>BRh</v>
          </cell>
          <cell r="N437">
            <v>4</v>
          </cell>
          <cell r="P437" t="str">
            <v/>
          </cell>
          <cell r="S437">
            <v>1189</v>
          </cell>
        </row>
        <row r="438">
          <cell r="A438" t="str">
            <v>LURNAT</v>
          </cell>
          <cell r="B438" t="str">
            <v>Luronium natans</v>
          </cell>
          <cell r="C438">
            <v>14</v>
          </cell>
          <cell r="D438">
            <v>3</v>
          </cell>
          <cell r="E438" t="str">
            <v>(L.) Rafin.     </v>
          </cell>
          <cell r="F438" t="str">
            <v>Alisma natans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>IBMR</v>
          </cell>
          <cell r="Q438" t="str">
            <v>MONOCOT</v>
          </cell>
          <cell r="S438">
            <v>1451</v>
          </cell>
        </row>
        <row r="439">
          <cell r="A439" t="str">
            <v>LYCEUR</v>
          </cell>
          <cell r="B439" t="str">
            <v>Lycopus europaeus</v>
          </cell>
          <cell r="C439">
            <v>11</v>
          </cell>
          <cell r="D439">
            <v>1</v>
          </cell>
          <cell r="E439" t="str">
            <v>L.      </v>
          </cell>
          <cell r="M439" t="str">
            <v>PHe</v>
          </cell>
          <cell r="N439">
            <v>8</v>
          </cell>
          <cell r="O439" t="str">
            <v>HEL</v>
          </cell>
          <cell r="P439" t="str">
            <v>IBMR</v>
          </cell>
          <cell r="Q439" t="str">
            <v>DICOT</v>
          </cell>
          <cell r="S439">
            <v>1789</v>
          </cell>
        </row>
        <row r="440">
          <cell r="A440" t="str">
            <v>LYNSPX</v>
          </cell>
          <cell r="B440" t="str">
            <v>Lyngbya sp.</v>
          </cell>
          <cell r="C440">
            <v>10</v>
          </cell>
          <cell r="D440">
            <v>2</v>
          </cell>
          <cell r="E440" t="str">
            <v>C. Agardh     </v>
          </cell>
          <cell r="M440" t="str">
            <v>ALG</v>
          </cell>
          <cell r="N440">
            <v>2</v>
          </cell>
          <cell r="P440" t="str">
            <v>IBMR</v>
          </cell>
          <cell r="S440">
            <v>117</v>
          </cell>
        </row>
        <row r="441">
          <cell r="A441" t="str">
            <v>LYOESC</v>
          </cell>
          <cell r="B441" t="str">
            <v>Lycopersicon esculentum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PHg</v>
          </cell>
          <cell r="N441">
            <v>9</v>
          </cell>
          <cell r="O441" t="str">
            <v>HYG</v>
          </cell>
          <cell r="P441" t="str">
            <v/>
          </cell>
          <cell r="Q441" t="str">
            <v>DICOT</v>
          </cell>
          <cell r="S441">
            <v>1962</v>
          </cell>
        </row>
        <row r="442">
          <cell r="A442" t="str">
            <v>LYSNEM</v>
          </cell>
          <cell r="B442" t="str">
            <v>Lysimachia nemorum</v>
          </cell>
          <cell r="C442" t="str">
            <v/>
          </cell>
          <cell r="D442" t="str">
            <v/>
          </cell>
          <cell r="E442" t="str">
            <v>L.      </v>
          </cell>
          <cell r="M442" t="str">
            <v>PHe</v>
          </cell>
          <cell r="N442">
            <v>8</v>
          </cell>
          <cell r="O442" t="str">
            <v>HEL</v>
          </cell>
          <cell r="P442" t="str">
            <v/>
          </cell>
          <cell r="Q442" t="str">
            <v>DICOT</v>
          </cell>
          <cell r="S442">
            <v>1884</v>
          </cell>
        </row>
        <row r="443">
          <cell r="A443" t="str">
            <v>LYSNUM</v>
          </cell>
          <cell r="B443" t="str">
            <v>Lysimachia nummularia</v>
          </cell>
          <cell r="C443" t="str">
            <v/>
          </cell>
          <cell r="D443" t="str">
            <v/>
          </cell>
          <cell r="E443" t="str">
            <v>L.      </v>
          </cell>
          <cell r="M443" t="str">
            <v>PHe</v>
          </cell>
          <cell r="N443">
            <v>8</v>
          </cell>
          <cell r="O443" t="str">
            <v>HEL</v>
          </cell>
          <cell r="P443" t="str">
            <v/>
          </cell>
          <cell r="Q443" t="str">
            <v>DICOT</v>
          </cell>
          <cell r="S443">
            <v>1885</v>
          </cell>
        </row>
        <row r="444">
          <cell r="A444" t="str">
            <v>LYSSPX</v>
          </cell>
          <cell r="B444" t="str">
            <v>Lysimachia sp.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PHe</v>
          </cell>
          <cell r="N444">
            <v>8</v>
          </cell>
          <cell r="O444" t="str">
            <v>HEL</v>
          </cell>
          <cell r="Q444" t="str">
            <v>DICOT</v>
          </cell>
          <cell r="S444">
            <v>1883</v>
          </cell>
        </row>
        <row r="445">
          <cell r="A445" t="str">
            <v>LYSTHY</v>
          </cell>
          <cell r="B445" t="str">
            <v>Lysimachia thyrsiflora</v>
          </cell>
          <cell r="C445" t="str">
            <v/>
          </cell>
          <cell r="D445" t="str">
            <v/>
          </cell>
          <cell r="E445" t="str">
            <v>L.      </v>
          </cell>
          <cell r="M445" t="str">
            <v>PHe</v>
          </cell>
          <cell r="N445">
            <v>8</v>
          </cell>
          <cell r="O445" t="str">
            <v>HEL</v>
          </cell>
          <cell r="P445" t="str">
            <v/>
          </cell>
          <cell r="Q445" t="str">
            <v>DICOT</v>
          </cell>
          <cell r="S445">
            <v>1886</v>
          </cell>
        </row>
        <row r="446">
          <cell r="A446" t="str">
            <v>LYSVUL</v>
          </cell>
          <cell r="B446" t="str">
            <v>Lysimachia vulgaris</v>
          </cell>
          <cell r="C446" t="str">
            <v/>
          </cell>
          <cell r="D446" t="str">
            <v/>
          </cell>
          <cell r="E446" t="str">
            <v>L.      </v>
          </cell>
          <cell r="M446" t="str">
            <v>PHe</v>
          </cell>
          <cell r="N446">
            <v>8</v>
          </cell>
          <cell r="O446" t="str">
            <v>HEL</v>
          </cell>
          <cell r="P446" t="str">
            <v/>
          </cell>
          <cell r="Q446" t="str">
            <v>DICOT</v>
          </cell>
          <cell r="S446">
            <v>1887</v>
          </cell>
        </row>
        <row r="447">
          <cell r="A447" t="str">
            <v>LYTLON</v>
          </cell>
          <cell r="B447" t="str">
            <v>Lythrum portula subsp. longidentata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PHe</v>
          </cell>
          <cell r="N447">
            <v>8</v>
          </cell>
          <cell r="O447" t="str">
            <v>HYD/HEL</v>
          </cell>
          <cell r="P447" t="str">
            <v/>
          </cell>
          <cell r="Q447" t="str">
            <v>DICOT</v>
          </cell>
          <cell r="S447">
            <v>19848</v>
          </cell>
        </row>
        <row r="448">
          <cell r="A448" t="str">
            <v>LYTPOP</v>
          </cell>
          <cell r="B448" t="str">
            <v>Lythrum portula subsp. portula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PHe</v>
          </cell>
          <cell r="N448">
            <v>8</v>
          </cell>
          <cell r="O448" t="str">
            <v>HYD/HEL</v>
          </cell>
          <cell r="P448" t="str">
            <v/>
          </cell>
          <cell r="Q448" t="str">
            <v>DICOT</v>
          </cell>
          <cell r="S448">
            <v>19849</v>
          </cell>
        </row>
        <row r="449">
          <cell r="A449" t="str">
            <v>LYTPOR</v>
          </cell>
          <cell r="B449" t="str">
            <v>Lythrum portula</v>
          </cell>
          <cell r="C449" t="str">
            <v/>
          </cell>
          <cell r="D449" t="str">
            <v/>
          </cell>
          <cell r="E449" t="str">
            <v>      </v>
          </cell>
          <cell r="F449" t="str">
            <v>Peplis portula L.</v>
          </cell>
          <cell r="M449" t="str">
            <v>PHe</v>
          </cell>
          <cell r="N449">
            <v>8</v>
          </cell>
          <cell r="O449" t="str">
            <v>HYD/HEL</v>
          </cell>
          <cell r="P449" t="str">
            <v/>
          </cell>
          <cell r="Q449" t="str">
            <v>DICOT</v>
          </cell>
          <cell r="S449">
            <v>1822</v>
          </cell>
        </row>
        <row r="450">
          <cell r="A450" t="str">
            <v>LYTSAL</v>
          </cell>
          <cell r="B450" t="str">
            <v>Lythrum salicaria</v>
          </cell>
          <cell r="C450" t="str">
            <v/>
          </cell>
          <cell r="D450" t="str">
            <v/>
          </cell>
          <cell r="E450" t="str">
            <v>L.      </v>
          </cell>
          <cell r="M450" t="str">
            <v>PHe</v>
          </cell>
          <cell r="N450">
            <v>8</v>
          </cell>
          <cell r="O450" t="str">
            <v>HEL</v>
          </cell>
          <cell r="P450" t="str">
            <v/>
          </cell>
          <cell r="Q450" t="str">
            <v>DICOT</v>
          </cell>
          <cell r="S450">
            <v>1823</v>
          </cell>
        </row>
        <row r="451">
          <cell r="A451" t="str">
            <v>LYTSPX</v>
          </cell>
          <cell r="B451" t="str">
            <v>Lythrum sp.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PHe</v>
          </cell>
          <cell r="N451">
            <v>8</v>
          </cell>
          <cell r="O451" t="str">
            <v>HEL</v>
          </cell>
          <cell r="Q451" t="str">
            <v>DICOT</v>
          </cell>
          <cell r="S451">
            <v>1821</v>
          </cell>
        </row>
        <row r="452">
          <cell r="A452" t="str">
            <v>MACPAL</v>
          </cell>
          <cell r="B452" t="str">
            <v>Marchantia paleacea</v>
          </cell>
          <cell r="C452" t="str">
            <v/>
          </cell>
          <cell r="D452" t="str">
            <v/>
          </cell>
          <cell r="E452" t="str">
            <v>Bertol.</v>
          </cell>
          <cell r="M452" t="str">
            <v>BRh</v>
          </cell>
          <cell r="N452">
            <v>4</v>
          </cell>
          <cell r="P452" t="str">
            <v/>
          </cell>
          <cell r="S452">
            <v>1985</v>
          </cell>
        </row>
        <row r="453">
          <cell r="A453" t="str">
            <v>MACPOL</v>
          </cell>
          <cell r="B453" t="str">
            <v>Marchantia polymorpha</v>
          </cell>
          <cell r="C453" t="str">
            <v/>
          </cell>
          <cell r="D453" t="str">
            <v/>
          </cell>
          <cell r="E453" t="str">
            <v>L.      </v>
          </cell>
          <cell r="F453" t="str">
            <v>Marchantia alpestris (Nees) Burgeff</v>
          </cell>
          <cell r="G453" t="str">
            <v>Marchantia aquatica (Nees) Burgeff</v>
          </cell>
          <cell r="H453" t="str">
            <v>Marchantia vittata Raddi</v>
          </cell>
          <cell r="M453" t="str">
            <v>BRh</v>
          </cell>
          <cell r="N453">
            <v>4</v>
          </cell>
          <cell r="P453" t="str">
            <v/>
          </cell>
          <cell r="S453">
            <v>1192</v>
          </cell>
        </row>
        <row r="454">
          <cell r="A454" t="str">
            <v>MACSPX</v>
          </cell>
          <cell r="B454" t="str">
            <v>Marchantia sp.</v>
          </cell>
          <cell r="C454" t="str">
            <v/>
          </cell>
          <cell r="D454" t="str">
            <v/>
          </cell>
          <cell r="E454" t="str">
            <v>L.      </v>
          </cell>
          <cell r="M454" t="str">
            <v>BRh</v>
          </cell>
          <cell r="N454">
            <v>4</v>
          </cell>
          <cell r="S454">
            <v>1191</v>
          </cell>
        </row>
        <row r="455">
          <cell r="A455" t="str">
            <v>MARAQU</v>
          </cell>
          <cell r="B455" t="str">
            <v>Marsupella aquatica</v>
          </cell>
          <cell r="C455">
            <v>19</v>
          </cell>
          <cell r="D455">
            <v>2</v>
          </cell>
          <cell r="E455" t="str">
            <v>(Lindenb.) Dumort. </v>
          </cell>
          <cell r="F455" t="str">
            <v>Marsupella aquatica (Lindenb.) Schiffn. </v>
          </cell>
          <cell r="G455" t="str">
            <v>Marsupella robusta (De Not.) A. Evans</v>
          </cell>
          <cell r="H455" t="str">
            <v>Sarcoscyphus emarginatus var. aquatica Nees</v>
          </cell>
          <cell r="I455" t="str">
            <v>Scarcoscyphus Ehrartii var. robustus De Not.</v>
          </cell>
          <cell r="J455" t="str">
            <v>Jungermannia aquatica Schrader</v>
          </cell>
          <cell r="K455" t="str">
            <v>Jungermannia emarginata var. aquatica Lindenb.</v>
          </cell>
          <cell r="M455" t="str">
            <v>BRh</v>
          </cell>
          <cell r="N455">
            <v>4</v>
          </cell>
          <cell r="P455" t="str">
            <v>IBMR</v>
          </cell>
          <cell r="S455">
            <v>25712</v>
          </cell>
        </row>
        <row r="456">
          <cell r="A456" t="str">
            <v>MAREMA</v>
          </cell>
          <cell r="B456" t="str">
            <v>Marsupella emarginata var. emarginata</v>
          </cell>
          <cell r="C456">
            <v>20</v>
          </cell>
          <cell r="D456">
            <v>3</v>
          </cell>
          <cell r="E456" t="str">
            <v>(Ehrh.) Dumort.</v>
          </cell>
          <cell r="F456" t="str">
            <v>Marsupella emarginata (Ehrh.) Dumort.      </v>
          </cell>
          <cell r="G456" t="str">
            <v>Sarcoscyphus emarginatus (Ehrh.) C. Hartm.</v>
          </cell>
          <cell r="H456" t="str">
            <v>Jungermannia emarginata Ehrh.</v>
          </cell>
          <cell r="M456" t="str">
            <v>BRh</v>
          </cell>
          <cell r="N456">
            <v>4</v>
          </cell>
          <cell r="P456" t="str">
            <v>IBMR</v>
          </cell>
          <cell r="S456">
            <v>1194</v>
          </cell>
        </row>
        <row r="457">
          <cell r="A457" t="str">
            <v>MARSPH</v>
          </cell>
          <cell r="B457" t="str">
            <v>Marsupella sphacelata</v>
          </cell>
          <cell r="C457" t="str">
            <v/>
          </cell>
          <cell r="D457" t="str">
            <v/>
          </cell>
          <cell r="E457" t="str">
            <v>(Gieseke ex Lindenb.) Dumort.</v>
          </cell>
          <cell r="F457" t="str">
            <v>Marsupella erythrorhiza Schiffn.</v>
          </cell>
          <cell r="G457" t="str">
            <v>Marsupella joergensenii Schiffn.</v>
          </cell>
          <cell r="H457" t="str">
            <v>Marsupella sullivantii (De Not.) A. Evans.</v>
          </cell>
          <cell r="I457" t="str">
            <v>Jungermannia sphacelata Giesecke ex Lindenb.</v>
          </cell>
          <cell r="J457" t="str">
            <v>Nardia sphacelata (Gieseke ex Lindenb.) Carrington</v>
          </cell>
          <cell r="K457" t="str">
            <v>Sarcoscyphus sphacelatus (Gieseke ex Lindenb.) Nees</v>
          </cell>
          <cell r="L457" t="str">
            <v>Sarcoscyphus sullivantii De Not.</v>
          </cell>
          <cell r="M457" t="str">
            <v>BRh</v>
          </cell>
          <cell r="N457">
            <v>4</v>
          </cell>
          <cell r="P457" t="str">
            <v/>
          </cell>
          <cell r="S457">
            <v>19854</v>
          </cell>
        </row>
        <row r="458">
          <cell r="A458" t="str">
            <v>MARSPX</v>
          </cell>
          <cell r="B458" t="str">
            <v>Marsupella sp.</v>
          </cell>
          <cell r="C458" t="str">
            <v/>
          </cell>
          <cell r="D458" t="str">
            <v/>
          </cell>
          <cell r="E458" t="str">
            <v>Dumort.      </v>
          </cell>
          <cell r="M458" t="str">
            <v>BRh</v>
          </cell>
          <cell r="N458">
            <v>4</v>
          </cell>
          <cell r="S458">
            <v>1193</v>
          </cell>
        </row>
        <row r="459">
          <cell r="A459" t="str">
            <v>MASAEG</v>
          </cell>
          <cell r="B459" t="str">
            <v>Marsilea aegyptiaca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MONOCOT</v>
          </cell>
          <cell r="S459">
            <v>19851</v>
          </cell>
        </row>
        <row r="460">
          <cell r="A460" t="str">
            <v>MASAZO</v>
          </cell>
          <cell r="B460" t="str">
            <v>Marsilea azorica</v>
          </cell>
          <cell r="C460" t="str">
            <v/>
          </cell>
          <cell r="D460" t="str">
            <v/>
          </cell>
          <cell r="E460" t="str">
            <v>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MONOCOT</v>
          </cell>
          <cell r="S460">
            <v>19852</v>
          </cell>
        </row>
        <row r="461">
          <cell r="A461" t="str">
            <v>MASQUA</v>
          </cell>
          <cell r="B461" t="str">
            <v>Marsilea quadrifolia</v>
          </cell>
          <cell r="C461" t="str">
            <v/>
          </cell>
          <cell r="D461" t="str">
            <v/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/>
          </cell>
          <cell r="Q461" t="str">
            <v>MONOCOT</v>
          </cell>
          <cell r="S461">
            <v>1393</v>
          </cell>
        </row>
        <row r="462">
          <cell r="A462" t="str">
            <v>MASSTR</v>
          </cell>
          <cell r="B462" t="str">
            <v>Marsilea strigosa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  <cell r="Q462" t="str">
            <v>MONOCOT</v>
          </cell>
          <cell r="S462">
            <v>19853</v>
          </cell>
        </row>
        <row r="463">
          <cell r="A463" t="str">
            <v>MELSPX</v>
          </cell>
          <cell r="B463" t="str">
            <v>Melosira sp.</v>
          </cell>
          <cell r="C463">
            <v>10</v>
          </cell>
          <cell r="D463">
            <v>1</v>
          </cell>
          <cell r="E463" t="str">
            <v>C. Agardh     </v>
          </cell>
          <cell r="M463" t="str">
            <v>ALG</v>
          </cell>
          <cell r="N463">
            <v>2</v>
          </cell>
          <cell r="P463" t="str">
            <v>IBMR</v>
          </cell>
          <cell r="S463">
            <v>8714</v>
          </cell>
        </row>
        <row r="464">
          <cell r="A464" t="str">
            <v>MENAQU</v>
          </cell>
          <cell r="B464" t="str">
            <v>Mentha aquatica</v>
          </cell>
          <cell r="C464">
            <v>12</v>
          </cell>
          <cell r="D464">
            <v>1</v>
          </cell>
          <cell r="E464" t="str">
            <v>L.      </v>
          </cell>
          <cell r="M464" t="str">
            <v>PHe</v>
          </cell>
          <cell r="N464">
            <v>8</v>
          </cell>
          <cell r="O464" t="str">
            <v>HYD/HEL</v>
          </cell>
          <cell r="P464" t="str">
            <v>IBMR</v>
          </cell>
          <cell r="Q464" t="str">
            <v>DICOT</v>
          </cell>
          <cell r="S464">
            <v>1791</v>
          </cell>
        </row>
        <row r="465">
          <cell r="A465" t="str">
            <v>MENARV</v>
          </cell>
          <cell r="B465" t="str">
            <v>Mentha arvensis</v>
          </cell>
          <cell r="C465" t="str">
            <v/>
          </cell>
          <cell r="D465" t="str">
            <v/>
          </cell>
          <cell r="E465" t="str">
            <v>      </v>
          </cell>
          <cell r="M465" t="str">
            <v>PHe</v>
          </cell>
          <cell r="N465">
            <v>8</v>
          </cell>
          <cell r="O465" t="str">
            <v>HEL</v>
          </cell>
          <cell r="P465" t="str">
            <v/>
          </cell>
          <cell r="Q465" t="str">
            <v>DICOT</v>
          </cell>
          <cell r="S465">
            <v>19855</v>
          </cell>
        </row>
        <row r="466">
          <cell r="A466" t="str">
            <v>MENLON</v>
          </cell>
          <cell r="B466" t="str">
            <v>Mentha longifolia</v>
          </cell>
          <cell r="C466" t="str">
            <v/>
          </cell>
          <cell r="D466" t="str">
            <v/>
          </cell>
          <cell r="E466" t="str">
            <v>(L.) Huds. em. Harley   </v>
          </cell>
          <cell r="M466" t="str">
            <v>PHe</v>
          </cell>
          <cell r="N466">
            <v>8</v>
          </cell>
          <cell r="O466" t="str">
            <v>HEL</v>
          </cell>
          <cell r="P466" t="str">
            <v/>
          </cell>
          <cell r="Q466" t="str">
            <v>DICOT</v>
          </cell>
          <cell r="S466">
            <v>19856</v>
          </cell>
        </row>
        <row r="467">
          <cell r="A467" t="str">
            <v>MENROT</v>
          </cell>
          <cell r="B467" t="str">
            <v>Mentha x rotundifolia</v>
          </cell>
          <cell r="C467" t="str">
            <v/>
          </cell>
          <cell r="D467" t="str">
            <v/>
          </cell>
          <cell r="E467" t="str">
            <v>(L.) Huds     </v>
          </cell>
          <cell r="M467" t="str">
            <v>PHe</v>
          </cell>
          <cell r="N467">
            <v>8</v>
          </cell>
          <cell r="O467" t="str">
            <v>HEL</v>
          </cell>
          <cell r="P467" t="str">
            <v/>
          </cell>
          <cell r="Q467" t="str">
            <v>DICOT</v>
          </cell>
          <cell r="S467">
            <v>19857</v>
          </cell>
        </row>
        <row r="468">
          <cell r="A468" t="str">
            <v>MENSPX</v>
          </cell>
          <cell r="B468" t="str">
            <v>Mentha sp.</v>
          </cell>
          <cell r="C468" t="str">
            <v/>
          </cell>
          <cell r="D468" t="str">
            <v/>
          </cell>
          <cell r="E468" t="str">
            <v>      </v>
          </cell>
          <cell r="M468" t="str">
            <v>PHe</v>
          </cell>
          <cell r="N468">
            <v>8</v>
          </cell>
          <cell r="O468" t="str">
            <v>HEL</v>
          </cell>
          <cell r="Q468" t="str">
            <v>DICOT</v>
          </cell>
          <cell r="S468">
            <v>179</v>
          </cell>
        </row>
        <row r="469">
          <cell r="A469" t="str">
            <v>MENVER</v>
          </cell>
          <cell r="B469" t="str">
            <v>Mentha x verticillata</v>
          </cell>
          <cell r="C469" t="str">
            <v/>
          </cell>
          <cell r="D469" t="str">
            <v/>
          </cell>
          <cell r="E469" t="str">
            <v>      </v>
          </cell>
          <cell r="M469" t="str">
            <v>PHe</v>
          </cell>
          <cell r="N469">
            <v>8</v>
          </cell>
          <cell r="O469" t="str">
            <v>HEL</v>
          </cell>
          <cell r="P469" t="str">
            <v/>
          </cell>
          <cell r="Q469" t="str">
            <v>DICOT</v>
          </cell>
          <cell r="S469">
            <v>19858</v>
          </cell>
        </row>
        <row r="470">
          <cell r="A470" t="str">
            <v>MERSPX</v>
          </cell>
          <cell r="B470" t="str">
            <v>Merismopedia sp.</v>
          </cell>
          <cell r="C470" t="str">
            <v/>
          </cell>
          <cell r="D470" t="str">
            <v/>
          </cell>
          <cell r="E470" t="str">
            <v>Meyen</v>
          </cell>
          <cell r="F470" t="str">
            <v>Agmenellum Bréb.</v>
          </cell>
          <cell r="M470" t="str">
            <v>ALG</v>
          </cell>
          <cell r="N470">
            <v>2</v>
          </cell>
          <cell r="S470">
            <v>4739</v>
          </cell>
        </row>
        <row r="471">
          <cell r="A471" t="str">
            <v>MEYTRI</v>
          </cell>
          <cell r="B471" t="str">
            <v>Menyanthes trifoliata</v>
          </cell>
          <cell r="C471">
            <v>16</v>
          </cell>
          <cell r="D471">
            <v>3</v>
          </cell>
          <cell r="E471" t="str">
            <v>L.      </v>
          </cell>
          <cell r="M471" t="str">
            <v>PHe</v>
          </cell>
          <cell r="N471">
            <v>8</v>
          </cell>
          <cell r="O471" t="str">
            <v>HYD/HEL</v>
          </cell>
          <cell r="P471" t="str">
            <v>IBMR</v>
          </cell>
          <cell r="Q471" t="str">
            <v>DICOT</v>
          </cell>
          <cell r="S471">
            <v>1829</v>
          </cell>
        </row>
        <row r="472">
          <cell r="A472" t="str">
            <v>MICSPX</v>
          </cell>
          <cell r="B472" t="str">
            <v>Microspora sp.</v>
          </cell>
          <cell r="C472">
            <v>12</v>
          </cell>
          <cell r="D472">
            <v>2</v>
          </cell>
          <cell r="E472" t="str">
            <v>Thuret      </v>
          </cell>
          <cell r="M472" t="str">
            <v>ALG</v>
          </cell>
          <cell r="N472">
            <v>2</v>
          </cell>
          <cell r="P472" t="str">
            <v>IBMR</v>
          </cell>
          <cell r="S472">
            <v>1132</v>
          </cell>
        </row>
        <row r="473">
          <cell r="A473" t="str">
            <v>MIMGUT</v>
          </cell>
          <cell r="B473" t="str">
            <v>Mimulus guttatus</v>
          </cell>
          <cell r="C473" t="str">
            <v/>
          </cell>
          <cell r="D473" t="str">
            <v/>
          </cell>
          <cell r="E473" t="str">
            <v>DC      </v>
          </cell>
          <cell r="M473" t="str">
            <v>PHg</v>
          </cell>
          <cell r="N473">
            <v>9</v>
          </cell>
          <cell r="O473" t="str">
            <v>HYG</v>
          </cell>
          <cell r="P473" t="str">
            <v/>
          </cell>
          <cell r="Q473" t="str">
            <v>DICOT</v>
          </cell>
          <cell r="S473">
            <v>1946</v>
          </cell>
        </row>
        <row r="474">
          <cell r="A474" t="str">
            <v>MIOAER</v>
          </cell>
          <cell r="B474" t="str">
            <v>Microscystis aeruginosa</v>
          </cell>
          <cell r="C474" t="str">
            <v/>
          </cell>
          <cell r="D474" t="str">
            <v/>
          </cell>
          <cell r="E474" t="str">
            <v>Kütz. em. Elenkin</v>
          </cell>
          <cell r="F474" t="str">
            <v>Microcystis flos-aquae (Wittr.) Kirchn.</v>
          </cell>
          <cell r="M474" t="str">
            <v>ALG</v>
          </cell>
          <cell r="N474">
            <v>2</v>
          </cell>
          <cell r="S474">
            <v>638</v>
          </cell>
        </row>
        <row r="475">
          <cell r="A475" t="str">
            <v>MIOSPX</v>
          </cell>
          <cell r="B475" t="str">
            <v>Microscystis sp.</v>
          </cell>
          <cell r="C475" t="str">
            <v/>
          </cell>
          <cell r="D475" t="str">
            <v/>
          </cell>
          <cell r="E475" t="str">
            <v>Kützing      </v>
          </cell>
          <cell r="M475" t="str">
            <v>ALG</v>
          </cell>
          <cell r="N475">
            <v>2</v>
          </cell>
          <cell r="S475">
            <v>474</v>
          </cell>
        </row>
        <row r="476">
          <cell r="A476" t="str">
            <v>MIRSPX</v>
          </cell>
          <cell r="B476" t="str">
            <v>Microcoleus sp.</v>
          </cell>
          <cell r="C476" t="str">
            <v/>
          </cell>
          <cell r="D476" t="str">
            <v/>
          </cell>
          <cell r="E476" t="str">
            <v>Desmazières      </v>
          </cell>
          <cell r="M476" t="str">
            <v>ALG</v>
          </cell>
          <cell r="N476">
            <v>2</v>
          </cell>
          <cell r="P476" t="str">
            <v/>
          </cell>
          <cell r="S476">
            <v>645</v>
          </cell>
        </row>
        <row r="477">
          <cell r="A477" t="str">
            <v>MNIHOR</v>
          </cell>
          <cell r="B477" t="str">
            <v>Mnium hornum</v>
          </cell>
          <cell r="C477" t="str">
            <v/>
          </cell>
          <cell r="D477" t="str">
            <v/>
          </cell>
          <cell r="E477" t="str">
            <v>Hedw.      </v>
          </cell>
          <cell r="F477" t="str">
            <v>Polla horna (Hedw.) Brid.</v>
          </cell>
          <cell r="M477" t="str">
            <v>BRm</v>
          </cell>
          <cell r="N477">
            <v>5</v>
          </cell>
          <cell r="P477" t="str">
            <v/>
          </cell>
          <cell r="S477">
            <v>134</v>
          </cell>
        </row>
        <row r="478">
          <cell r="A478" t="str">
            <v>MNISPX</v>
          </cell>
          <cell r="B478" t="str">
            <v>Mnium sp.</v>
          </cell>
          <cell r="C478" t="str">
            <v/>
          </cell>
          <cell r="D478" t="str">
            <v/>
          </cell>
          <cell r="E478" t="str">
            <v>Hedw.      </v>
          </cell>
          <cell r="M478" t="str">
            <v>BRm</v>
          </cell>
          <cell r="N478">
            <v>5</v>
          </cell>
          <cell r="S478">
            <v>1338</v>
          </cell>
        </row>
        <row r="479">
          <cell r="A479" t="str">
            <v>MOLARU</v>
          </cell>
          <cell r="B479" t="str">
            <v>Molinia arundinacea</v>
          </cell>
          <cell r="C479" t="str">
            <v/>
          </cell>
          <cell r="D479" t="str">
            <v/>
          </cell>
          <cell r="E479" t="str">
            <v>Schrank      </v>
          </cell>
          <cell r="M479" t="str">
            <v>PHx</v>
          </cell>
          <cell r="N479">
            <v>1</v>
          </cell>
          <cell r="P479" t="str">
            <v/>
          </cell>
          <cell r="Q479" t="str">
            <v>MONOCOT</v>
          </cell>
          <cell r="S479">
            <v>19862</v>
          </cell>
        </row>
        <row r="480">
          <cell r="A480" t="str">
            <v>MOLCAE</v>
          </cell>
          <cell r="B480" t="str">
            <v>Molinia caerulea</v>
          </cell>
          <cell r="C480" t="str">
            <v/>
          </cell>
          <cell r="D480" t="str">
            <v/>
          </cell>
          <cell r="E480" t="str">
            <v>(L.) Moench     </v>
          </cell>
          <cell r="M480" t="str">
            <v>PHg</v>
          </cell>
          <cell r="N480">
            <v>9</v>
          </cell>
          <cell r="O480" t="str">
            <v>HYG</v>
          </cell>
          <cell r="P480" t="str">
            <v/>
          </cell>
          <cell r="Q480" t="str">
            <v>MONOCOT</v>
          </cell>
          <cell r="S480">
            <v>1571</v>
          </cell>
        </row>
        <row r="481">
          <cell r="A481" t="str">
            <v>MONAMP</v>
          </cell>
          <cell r="B481" t="str">
            <v>Montia fontana subsp. amporitana</v>
          </cell>
          <cell r="C481">
            <v>15</v>
          </cell>
          <cell r="D481">
            <v>2</v>
          </cell>
          <cell r="E481" t="str">
            <v>      </v>
          </cell>
          <cell r="M481" t="str">
            <v>PHe</v>
          </cell>
          <cell r="N481">
            <v>8</v>
          </cell>
          <cell r="O481" t="str">
            <v>HYD/HEL</v>
          </cell>
          <cell r="P481" t="str">
            <v/>
          </cell>
          <cell r="Q481" t="str">
            <v>DICOT</v>
          </cell>
          <cell r="S481">
            <v>19864</v>
          </cell>
        </row>
        <row r="482">
          <cell r="A482" t="str">
            <v>MONFOF</v>
          </cell>
          <cell r="B482" t="str">
            <v>Montia fontana subsp. fontana</v>
          </cell>
          <cell r="C482">
            <v>15</v>
          </cell>
          <cell r="D482">
            <v>2</v>
          </cell>
          <cell r="E482" t="str">
            <v>      </v>
          </cell>
          <cell r="M482" t="str">
            <v>PHe</v>
          </cell>
          <cell r="N482">
            <v>8</v>
          </cell>
          <cell r="O482" t="str">
            <v>HYD/HEL</v>
          </cell>
          <cell r="P482" t="str">
            <v/>
          </cell>
          <cell r="Q482" t="str">
            <v>DICOT</v>
          </cell>
          <cell r="S482">
            <v>19865</v>
          </cell>
        </row>
        <row r="483">
          <cell r="A483" t="str">
            <v>MONFON</v>
          </cell>
          <cell r="B483" t="str">
            <v>Montia fontana</v>
          </cell>
          <cell r="C483">
            <v>15</v>
          </cell>
          <cell r="D483">
            <v>2</v>
          </cell>
          <cell r="E483" t="str">
            <v>L. agg.     </v>
          </cell>
          <cell r="M483" t="str">
            <v>PHe</v>
          </cell>
          <cell r="N483">
            <v>8</v>
          </cell>
          <cell r="O483" t="str">
            <v>HYD/HEL</v>
          </cell>
          <cell r="P483" t="str">
            <v>IBMR</v>
          </cell>
          <cell r="Q483" t="str">
            <v>DICOT</v>
          </cell>
          <cell r="S483">
            <v>1879</v>
          </cell>
        </row>
        <row r="484">
          <cell r="A484" t="str">
            <v>MONKOR</v>
          </cell>
          <cell r="B484" t="str">
            <v>Monochoria korsakowii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PHe</v>
          </cell>
          <cell r="N484">
            <v>8</v>
          </cell>
          <cell r="O484" t="str">
            <v>HYD/HEL</v>
          </cell>
          <cell r="P484" t="str">
            <v/>
          </cell>
          <cell r="Q484" t="str">
            <v>MONOCOT</v>
          </cell>
          <cell r="S484">
            <v>19863</v>
          </cell>
        </row>
        <row r="485">
          <cell r="A485" t="str">
            <v>MONMIN</v>
          </cell>
          <cell r="B485" t="str">
            <v>Montia fontana subsp. minor</v>
          </cell>
          <cell r="C485">
            <v>15</v>
          </cell>
          <cell r="D485">
            <v>2</v>
          </cell>
          <cell r="E485" t="str">
            <v>      </v>
          </cell>
          <cell r="M485" t="str">
            <v>PHe</v>
          </cell>
          <cell r="N485">
            <v>8</v>
          </cell>
          <cell r="O485" t="str">
            <v>HYD/HEL</v>
          </cell>
          <cell r="Q485" t="str">
            <v>DICOT</v>
          </cell>
          <cell r="S485">
            <v>19866</v>
          </cell>
        </row>
        <row r="486">
          <cell r="A486" t="str">
            <v>MONSPX</v>
          </cell>
          <cell r="B486" t="str">
            <v>Montia sp.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PHe</v>
          </cell>
          <cell r="N486">
            <v>8</v>
          </cell>
          <cell r="O486" t="str">
            <v>HYD/HEL</v>
          </cell>
          <cell r="Q486" t="str">
            <v>DICOT</v>
          </cell>
          <cell r="S486">
            <v>1878</v>
          </cell>
        </row>
        <row r="487">
          <cell r="A487" t="str">
            <v>MONVAR</v>
          </cell>
          <cell r="B487" t="str">
            <v>Montia fontana subsp. variabilis</v>
          </cell>
          <cell r="C487">
            <v>15</v>
          </cell>
          <cell r="D487">
            <v>2</v>
          </cell>
          <cell r="E487" t="str">
            <v>S. M. Walters    </v>
          </cell>
          <cell r="M487" t="str">
            <v>PHe</v>
          </cell>
          <cell r="N487">
            <v>8</v>
          </cell>
          <cell r="O487" t="str">
            <v>HYD/HEL</v>
          </cell>
          <cell r="P487" t="str">
            <v/>
          </cell>
          <cell r="Q487" t="str">
            <v>DICOT</v>
          </cell>
          <cell r="S487">
            <v>19867</v>
          </cell>
        </row>
        <row r="488">
          <cell r="A488" t="str">
            <v>MOOSPX</v>
          </cell>
          <cell r="B488" t="str">
            <v>Monostroma sp.</v>
          </cell>
          <cell r="C488">
            <v>13</v>
          </cell>
          <cell r="D488">
            <v>2</v>
          </cell>
          <cell r="E488" t="str">
            <v>Thuret      </v>
          </cell>
          <cell r="M488" t="str">
            <v>ALG</v>
          </cell>
          <cell r="N488">
            <v>2</v>
          </cell>
          <cell r="P488" t="str">
            <v>IBMR</v>
          </cell>
          <cell r="S488">
            <v>61</v>
          </cell>
        </row>
        <row r="489">
          <cell r="A489" t="str">
            <v>MOUSPX</v>
          </cell>
          <cell r="B489" t="str">
            <v>Mougeotia sp.</v>
          </cell>
          <cell r="C489">
            <v>13</v>
          </cell>
          <cell r="D489">
            <v>2</v>
          </cell>
          <cell r="E489" t="str">
            <v>C. Agardh     </v>
          </cell>
          <cell r="M489" t="str">
            <v>ALG</v>
          </cell>
          <cell r="N489">
            <v>2</v>
          </cell>
          <cell r="P489" t="str">
            <v>IBMR</v>
          </cell>
          <cell r="S489">
            <v>1146</v>
          </cell>
        </row>
        <row r="490">
          <cell r="A490" t="str">
            <v>MURBLU</v>
          </cell>
          <cell r="B490" t="str">
            <v>Murdannia blumei</v>
          </cell>
          <cell r="C490" t="str">
            <v/>
          </cell>
          <cell r="D490" t="str">
            <v/>
          </cell>
          <cell r="E490" t="str">
            <v>      </v>
          </cell>
          <cell r="M490" t="str">
            <v>PHe</v>
          </cell>
          <cell r="N490">
            <v>8</v>
          </cell>
          <cell r="O490" t="str">
            <v>HYD/HEL</v>
          </cell>
          <cell r="P490" t="str">
            <v/>
          </cell>
          <cell r="Q490" t="str">
            <v>MONOCOT</v>
          </cell>
          <cell r="S490">
            <v>19868</v>
          </cell>
        </row>
        <row r="491">
          <cell r="A491" t="str">
            <v>MYIGAL</v>
          </cell>
          <cell r="B491" t="str">
            <v>Myrica gale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PHx</v>
          </cell>
          <cell r="N491">
            <v>1</v>
          </cell>
          <cell r="O491" t="str">
            <v>NA</v>
          </cell>
          <cell r="P491" t="str">
            <v/>
          </cell>
          <cell r="Q491" t="str">
            <v>DICOT</v>
          </cell>
          <cell r="S491">
            <v>1832</v>
          </cell>
        </row>
        <row r="492">
          <cell r="A492" t="str">
            <v>MYOLAX</v>
          </cell>
          <cell r="B492" t="str">
            <v>Myosotis laxa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PHe</v>
          </cell>
          <cell r="N492">
            <v>8</v>
          </cell>
          <cell r="O492" t="str">
            <v>HEL</v>
          </cell>
          <cell r="P492" t="str">
            <v/>
          </cell>
          <cell r="Q492" t="str">
            <v>DICOT</v>
          </cell>
          <cell r="S492">
            <v>169</v>
          </cell>
        </row>
        <row r="493">
          <cell r="A493" t="str">
            <v>MYOPAL</v>
          </cell>
          <cell r="B493" t="str">
            <v>Myosotis gr. palustris</v>
          </cell>
          <cell r="C493">
            <v>12</v>
          </cell>
          <cell r="D493">
            <v>1</v>
          </cell>
          <cell r="E493" t="str">
            <v>      </v>
          </cell>
          <cell r="F493" t="str">
            <v>Myosotis scorpioïdes L.</v>
          </cell>
          <cell r="M493" t="str">
            <v>PHe</v>
          </cell>
          <cell r="N493">
            <v>8</v>
          </cell>
          <cell r="O493" t="str">
            <v>HYD/HEL</v>
          </cell>
          <cell r="P493" t="str">
            <v>IBMR</v>
          </cell>
          <cell r="Q493" t="str">
            <v>DICOT</v>
          </cell>
          <cell r="S493">
            <v>1692</v>
          </cell>
        </row>
        <row r="494">
          <cell r="A494" t="str">
            <v>MYOSEC</v>
          </cell>
          <cell r="B494" t="str">
            <v>Myosotis secunda</v>
          </cell>
          <cell r="C494" t="str">
            <v/>
          </cell>
          <cell r="D494" t="str">
            <v/>
          </cell>
          <cell r="E494" t="str">
            <v>Murray      </v>
          </cell>
          <cell r="M494" t="str">
            <v>PHe</v>
          </cell>
          <cell r="N494">
            <v>8</v>
          </cell>
          <cell r="O494" t="str">
            <v>HEL</v>
          </cell>
          <cell r="P494" t="str">
            <v/>
          </cell>
          <cell r="Q494" t="str">
            <v>DICOT</v>
          </cell>
          <cell r="S494">
            <v>19869</v>
          </cell>
        </row>
        <row r="495">
          <cell r="A495" t="str">
            <v>MYOSPX</v>
          </cell>
          <cell r="B495" t="str">
            <v>Myosotis sp.</v>
          </cell>
          <cell r="C495" t="str">
            <v/>
          </cell>
          <cell r="D495" t="str">
            <v/>
          </cell>
          <cell r="E495" t="str">
            <v>      </v>
          </cell>
          <cell r="M495" t="str">
            <v>PHe</v>
          </cell>
          <cell r="N495">
            <v>8</v>
          </cell>
          <cell r="O495" t="str">
            <v>HEL</v>
          </cell>
          <cell r="Q495" t="str">
            <v>DICOT</v>
          </cell>
          <cell r="S495">
            <v>1688</v>
          </cell>
        </row>
        <row r="496">
          <cell r="A496" t="str">
            <v>MYOSTO</v>
          </cell>
          <cell r="B496" t="str">
            <v>Myosotis stolonifera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PHe</v>
          </cell>
          <cell r="N496">
            <v>8</v>
          </cell>
          <cell r="O496" t="str">
            <v>HEL</v>
          </cell>
          <cell r="P496" t="str">
            <v/>
          </cell>
          <cell r="Q496" t="str">
            <v>DICOT</v>
          </cell>
          <cell r="S496">
            <v>1987</v>
          </cell>
        </row>
        <row r="497">
          <cell r="A497" t="str">
            <v>MYRALT</v>
          </cell>
          <cell r="B497" t="str">
            <v>Myriophyllum alterniflorum</v>
          </cell>
          <cell r="C497">
            <v>13</v>
          </cell>
          <cell r="D497">
            <v>2</v>
          </cell>
          <cell r="E497" t="str">
            <v>DC. 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  <cell r="Q497" t="str">
            <v>DICOT</v>
          </cell>
          <cell r="S497">
            <v>1776</v>
          </cell>
        </row>
        <row r="498">
          <cell r="A498" t="str">
            <v>MYRAQU</v>
          </cell>
          <cell r="B498" t="str">
            <v>Myriophyllum aquaticum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PHe</v>
          </cell>
          <cell r="N498">
            <v>8</v>
          </cell>
          <cell r="O498" t="str">
            <v>HYD/HEL</v>
          </cell>
          <cell r="P498" t="str">
            <v/>
          </cell>
          <cell r="Q498" t="str">
            <v>DICOT</v>
          </cell>
          <cell r="S498">
            <v>19871</v>
          </cell>
        </row>
        <row r="499">
          <cell r="A499" t="str">
            <v>MYREXA</v>
          </cell>
          <cell r="B499" t="str">
            <v>Myriophyllum exalbescens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S499">
            <v>19872</v>
          </cell>
        </row>
        <row r="500">
          <cell r="A500" t="str">
            <v>MYRHET</v>
          </cell>
          <cell r="B500" t="str">
            <v>Myriophyllum heterophyllum</v>
          </cell>
          <cell r="C500" t="str">
            <v/>
          </cell>
          <cell r="D500" t="str">
            <v/>
          </cell>
          <cell r="E500" t="str">
            <v>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S500">
            <v>19873</v>
          </cell>
        </row>
        <row r="501">
          <cell r="A501" t="str">
            <v>MYRSPI</v>
          </cell>
          <cell r="B501" t="str">
            <v>Myriophyllum spicatum</v>
          </cell>
          <cell r="C501">
            <v>8</v>
          </cell>
          <cell r="D501">
            <v>2</v>
          </cell>
          <cell r="E501" t="str">
            <v>L.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>IBMR</v>
          </cell>
          <cell r="Q501" t="str">
            <v>DICOT</v>
          </cell>
          <cell r="S501">
            <v>1778</v>
          </cell>
        </row>
        <row r="502">
          <cell r="A502" t="str">
            <v>MYRSPX</v>
          </cell>
          <cell r="B502" t="str">
            <v>Myriophyllum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Q502" t="str">
            <v>DICOT</v>
          </cell>
          <cell r="S502">
            <v>1775</v>
          </cell>
        </row>
        <row r="503">
          <cell r="A503" t="str">
            <v>MYRVER</v>
          </cell>
          <cell r="B503" t="str">
            <v>Myriophyllum verticillatum</v>
          </cell>
          <cell r="C503">
            <v>12</v>
          </cell>
          <cell r="D503">
            <v>3</v>
          </cell>
          <cell r="E503" t="str">
            <v>L.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>IBMR</v>
          </cell>
          <cell r="Q503" t="str">
            <v>DICOT</v>
          </cell>
          <cell r="S503">
            <v>1779</v>
          </cell>
        </row>
        <row r="504">
          <cell r="A504" t="str">
            <v>MYRVEU</v>
          </cell>
          <cell r="B504" t="str">
            <v>Myriophyllum verrucosum</v>
          </cell>
          <cell r="C504" t="str">
            <v/>
          </cell>
          <cell r="D504" t="str">
            <v/>
          </cell>
          <cell r="E504" t="str">
            <v>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S504">
            <v>19874</v>
          </cell>
        </row>
        <row r="505">
          <cell r="A505" t="str">
            <v>MYSAQU</v>
          </cell>
          <cell r="B505" t="str">
            <v>Myosoton aquaticum</v>
          </cell>
          <cell r="C505" t="str">
            <v/>
          </cell>
          <cell r="D505" t="str">
            <v/>
          </cell>
          <cell r="E505" t="str">
            <v>(L.) Moench     </v>
          </cell>
          <cell r="M505" t="str">
            <v>PHg</v>
          </cell>
          <cell r="N505">
            <v>9</v>
          </cell>
          <cell r="O505" t="str">
            <v>HYG</v>
          </cell>
          <cell r="P505" t="str">
            <v/>
          </cell>
          <cell r="Q505" t="str">
            <v>DICOT</v>
          </cell>
          <cell r="S505">
            <v>171</v>
          </cell>
        </row>
        <row r="506">
          <cell r="A506" t="str">
            <v>NAJARM</v>
          </cell>
          <cell r="B506" t="str">
            <v>Najas marina subsp. armata</v>
          </cell>
          <cell r="C506">
            <v>5</v>
          </cell>
          <cell r="D506">
            <v>3</v>
          </cell>
          <cell r="E506" t="str">
            <v> 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  <cell r="Q506" t="str">
            <v>MONOCOT</v>
          </cell>
          <cell r="S506">
            <v>19878</v>
          </cell>
        </row>
        <row r="507">
          <cell r="A507" t="str">
            <v>NAJFLE</v>
          </cell>
          <cell r="B507" t="str">
            <v>Najas flexilis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S507">
            <v>19875</v>
          </cell>
        </row>
        <row r="508">
          <cell r="A508" t="str">
            <v>NAJGRA</v>
          </cell>
          <cell r="B508" t="str">
            <v>Najas gracillima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S508">
            <v>19876</v>
          </cell>
        </row>
        <row r="509">
          <cell r="A509" t="str">
            <v>NAJGRM</v>
          </cell>
          <cell r="B509" t="str">
            <v>Najas graminea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S509">
            <v>19877</v>
          </cell>
        </row>
        <row r="510">
          <cell r="A510" t="str">
            <v>NAJINT</v>
          </cell>
          <cell r="B510" t="str">
            <v>Najas marina subsp. intermedia</v>
          </cell>
          <cell r="C510">
            <v>5</v>
          </cell>
          <cell r="D510">
            <v>3</v>
          </cell>
          <cell r="E510" t="str">
            <v>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/>
          </cell>
          <cell r="Q510" t="str">
            <v>MONOCOT</v>
          </cell>
          <cell r="S510">
            <v>19879</v>
          </cell>
        </row>
        <row r="511">
          <cell r="A511" t="str">
            <v>NAJMAM</v>
          </cell>
          <cell r="B511" t="str">
            <v>Najas marina subsp. marina</v>
          </cell>
          <cell r="C511">
            <v>5</v>
          </cell>
          <cell r="D511">
            <v>3</v>
          </cell>
          <cell r="E511" t="str">
            <v>L.  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S511">
            <v>1988</v>
          </cell>
        </row>
        <row r="512">
          <cell r="A512" t="str">
            <v>NAJMAR</v>
          </cell>
          <cell r="B512" t="str">
            <v>Najas marina</v>
          </cell>
          <cell r="C512">
            <v>5</v>
          </cell>
          <cell r="D512">
            <v>3</v>
          </cell>
          <cell r="E512" t="str">
            <v>L.      </v>
          </cell>
          <cell r="F512" t="str">
            <v>Najas major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>IBMR</v>
          </cell>
          <cell r="Q512" t="str">
            <v>MONOCOT</v>
          </cell>
          <cell r="S512">
            <v>1835</v>
          </cell>
        </row>
        <row r="513">
          <cell r="A513" t="str">
            <v>NAJMIN</v>
          </cell>
          <cell r="B513" t="str">
            <v>Najas minor</v>
          </cell>
          <cell r="C513">
            <v>6</v>
          </cell>
          <cell r="D513">
            <v>3</v>
          </cell>
          <cell r="E513" t="str">
            <v>L.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>IBMR</v>
          </cell>
          <cell r="Q513" t="str">
            <v>MONOCOT</v>
          </cell>
          <cell r="S513">
            <v>1836</v>
          </cell>
        </row>
        <row r="514">
          <cell r="A514" t="str">
            <v>NAJORI</v>
          </cell>
          <cell r="B514" t="str">
            <v>Najas orientalis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  <cell r="Q514" t="str">
            <v>MONOCOT</v>
          </cell>
          <cell r="S514">
            <v>19881</v>
          </cell>
        </row>
        <row r="515">
          <cell r="A515" t="str">
            <v>NAJSPX</v>
          </cell>
          <cell r="B515" t="str">
            <v>Najas sp.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Q515" t="str">
            <v>MONOCOT</v>
          </cell>
          <cell r="S515">
            <v>1834</v>
          </cell>
        </row>
        <row r="516">
          <cell r="A516" t="str">
            <v>NAJTEN</v>
          </cell>
          <cell r="B516" t="str">
            <v>Najas tenuissima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S516">
            <v>19882</v>
          </cell>
        </row>
        <row r="517">
          <cell r="A517" t="str">
            <v>NARCOM</v>
          </cell>
          <cell r="B517" t="str">
            <v>Nardia compressa</v>
          </cell>
          <cell r="C517">
            <v>20</v>
          </cell>
          <cell r="D517">
            <v>3</v>
          </cell>
          <cell r="E517" t="str">
            <v>(Hook.) S.F. Gray     </v>
          </cell>
          <cell r="F517" t="str">
            <v>Alicularia compressa (Hook.) Gottsche et al.</v>
          </cell>
          <cell r="G517" t="str">
            <v>Alicularia pachyphylla De Not.</v>
          </cell>
          <cell r="H517" t="str">
            <v>Jungermannia compressa Hook.</v>
          </cell>
          <cell r="M517" t="str">
            <v>BRh</v>
          </cell>
          <cell r="N517">
            <v>4</v>
          </cell>
          <cell r="P517" t="str">
            <v>IBMR</v>
          </cell>
          <cell r="S517">
            <v>118</v>
          </cell>
        </row>
        <row r="518">
          <cell r="A518" t="str">
            <v>NARSCA</v>
          </cell>
          <cell r="B518" t="str">
            <v>Nardia scalaris</v>
          </cell>
          <cell r="C518">
            <v>20</v>
          </cell>
          <cell r="D518">
            <v>3</v>
          </cell>
          <cell r="E518" t="str">
            <v>S.F. Gray     </v>
          </cell>
          <cell r="F518" t="str">
            <v>Nardia acicularis</v>
          </cell>
          <cell r="G518" t="str">
            <v>Alicularia scalaris (Gray) Corda</v>
          </cell>
          <cell r="H518" t="str">
            <v>Alicularia rotaeana De Not.</v>
          </cell>
          <cell r="I518" t="str">
            <v>Mesophylla rotaeana (De Not.) Dumort.</v>
          </cell>
          <cell r="J518" t="str">
            <v>Mesophylla scalaris (Gray) Dumort.</v>
          </cell>
          <cell r="M518" t="str">
            <v>BRh</v>
          </cell>
          <cell r="N518">
            <v>4</v>
          </cell>
          <cell r="P518" t="str">
            <v>IBMR</v>
          </cell>
          <cell r="S518">
            <v>19883</v>
          </cell>
        </row>
        <row r="519">
          <cell r="A519" t="str">
            <v>NARSPX</v>
          </cell>
          <cell r="B519" t="str">
            <v>Nardia sp.</v>
          </cell>
          <cell r="C519" t="str">
            <v/>
          </cell>
          <cell r="D519" t="str">
            <v/>
          </cell>
          <cell r="E519" t="str">
            <v>Gray</v>
          </cell>
          <cell r="M519" t="str">
            <v>BRh</v>
          </cell>
          <cell r="N519">
            <v>4</v>
          </cell>
          <cell r="P519" t="str">
            <v/>
          </cell>
          <cell r="S519">
            <v>1179</v>
          </cell>
        </row>
        <row r="520">
          <cell r="A520" t="str">
            <v>NASOFF</v>
          </cell>
          <cell r="B520" t="str">
            <v>Nasturtium officinale</v>
          </cell>
          <cell r="C520">
            <v>11</v>
          </cell>
          <cell r="D520">
            <v>1</v>
          </cell>
          <cell r="E520" t="str">
            <v>sl R. Br.    </v>
          </cell>
          <cell r="F520" t="str">
            <v>Rorippa nasturtium-aquaticum L.</v>
          </cell>
          <cell r="M520" t="str">
            <v>PHe</v>
          </cell>
          <cell r="N520">
            <v>8</v>
          </cell>
          <cell r="O520" t="str">
            <v>HYD/HEL</v>
          </cell>
          <cell r="P520" t="str">
            <v>IBMR</v>
          </cell>
          <cell r="Q520" t="str">
            <v>DICOT</v>
          </cell>
          <cell r="S520">
            <v>1763</v>
          </cell>
        </row>
        <row r="521">
          <cell r="A521" t="str">
            <v>NELNUC</v>
          </cell>
          <cell r="B521" t="str">
            <v>Nelumbo nucifera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  <cell r="Q521" t="str">
            <v>DICOT</v>
          </cell>
          <cell r="S521">
            <v>19885</v>
          </cell>
        </row>
        <row r="522">
          <cell r="A522" t="str">
            <v>NIEOBT</v>
          </cell>
          <cell r="B522" t="str">
            <v>Nitellopsis obtusa</v>
          </cell>
          <cell r="C522" t="str">
            <v/>
          </cell>
          <cell r="D522" t="str">
            <v/>
          </cell>
          <cell r="E522" t="str">
            <v>(Desv.) J. Groves    </v>
          </cell>
          <cell r="F522" t="str">
            <v>Chara obtusa Desv.</v>
          </cell>
          <cell r="M522" t="str">
            <v>ALG</v>
          </cell>
          <cell r="N522">
            <v>2</v>
          </cell>
          <cell r="S522">
            <v>5272</v>
          </cell>
        </row>
        <row r="523">
          <cell r="A523" t="str">
            <v>NIESPX</v>
          </cell>
          <cell r="B523" t="str">
            <v>Nitellopsis sp.</v>
          </cell>
          <cell r="C523" t="str">
            <v/>
          </cell>
          <cell r="D523" t="str">
            <v/>
          </cell>
          <cell r="E523" t="str">
            <v>Hy</v>
          </cell>
          <cell r="M523" t="str">
            <v>ALG</v>
          </cell>
          <cell r="N523">
            <v>2</v>
          </cell>
          <cell r="S523">
            <v>5271</v>
          </cell>
        </row>
        <row r="524">
          <cell r="A524" t="str">
            <v>NITCAP</v>
          </cell>
          <cell r="B524" t="str">
            <v>Nitella capillaris</v>
          </cell>
          <cell r="C524" t="str">
            <v/>
          </cell>
          <cell r="D524" t="str">
            <v/>
          </cell>
          <cell r="E524" t="str">
            <v>(Krok.) J. groves &amp; Bullock Webster </v>
          </cell>
          <cell r="M524" t="str">
            <v>ALG</v>
          </cell>
          <cell r="N524">
            <v>2</v>
          </cell>
          <cell r="P524" t="str">
            <v/>
          </cell>
          <cell r="S524">
            <v>5263</v>
          </cell>
        </row>
        <row r="525">
          <cell r="A525" t="str">
            <v>NITFLE</v>
          </cell>
          <cell r="B525" t="str">
            <v>Nitella flexilis</v>
          </cell>
          <cell r="C525">
            <v>14</v>
          </cell>
          <cell r="D525">
            <v>2</v>
          </cell>
          <cell r="E525" t="str">
            <v>L., Agardh     </v>
          </cell>
          <cell r="F525" t="str">
            <v>Chara flexilis L.</v>
          </cell>
          <cell r="G525" t="str">
            <v>Nitella opaca (Bruzelius) C.Agardh</v>
          </cell>
          <cell r="M525" t="str">
            <v>ALG</v>
          </cell>
          <cell r="N525">
            <v>2</v>
          </cell>
          <cell r="P525" t="str">
            <v>IBMR</v>
          </cell>
          <cell r="S525">
            <v>5264</v>
          </cell>
        </row>
        <row r="526">
          <cell r="A526" t="str">
            <v>NITGRA</v>
          </cell>
          <cell r="B526" t="str">
            <v>Nitella gracilis</v>
          </cell>
          <cell r="C526">
            <v>14</v>
          </cell>
          <cell r="D526">
            <v>2</v>
          </cell>
          <cell r="E526" t="str">
            <v>(Smith) Agardh     </v>
          </cell>
          <cell r="F526" t="str">
            <v>Chara gracilis Sm.</v>
          </cell>
          <cell r="M526" t="str">
            <v>ALG</v>
          </cell>
          <cell r="N526">
            <v>2</v>
          </cell>
          <cell r="P526" t="str">
            <v>IBMR</v>
          </cell>
          <cell r="S526">
            <v>5265</v>
          </cell>
        </row>
        <row r="527">
          <cell r="A527" t="str">
            <v>NITMUC</v>
          </cell>
          <cell r="B527" t="str">
            <v>Nitella mucronata</v>
          </cell>
          <cell r="C527">
            <v>14</v>
          </cell>
          <cell r="D527">
            <v>2</v>
          </cell>
          <cell r="E527" t="str">
            <v>(A. Braun) Miquel    </v>
          </cell>
          <cell r="F527" t="str">
            <v>Chara mucronata A. Braun</v>
          </cell>
          <cell r="G527" t="str">
            <v>Nitella furcata subsp mucronata (A.Braun) R.D.Wood</v>
          </cell>
          <cell r="M527" t="str">
            <v>ALG</v>
          </cell>
          <cell r="N527">
            <v>2</v>
          </cell>
          <cell r="P527" t="str">
            <v>IBMR</v>
          </cell>
          <cell r="S527">
            <v>5266</v>
          </cell>
        </row>
        <row r="528">
          <cell r="A528" t="str">
            <v>NITOPA</v>
          </cell>
          <cell r="B528" t="str">
            <v>Nitella opaca</v>
          </cell>
          <cell r="C528" t="str">
            <v/>
          </cell>
          <cell r="D528" t="str">
            <v/>
          </cell>
          <cell r="E528" t="str">
            <v>(Bruzelius) C.Agardh</v>
          </cell>
          <cell r="F528" t="str">
            <v>Chara opaca Bruzelius.</v>
          </cell>
          <cell r="M528" t="str">
            <v>ALG</v>
          </cell>
          <cell r="N528">
            <v>2</v>
          </cell>
          <cell r="P528" t="str">
            <v/>
          </cell>
          <cell r="S528">
            <v>5267</v>
          </cell>
        </row>
        <row r="529">
          <cell r="A529" t="str">
            <v>NITSPX</v>
          </cell>
          <cell r="B529" t="str">
            <v>Nitella sp.</v>
          </cell>
          <cell r="C529" t="str">
            <v/>
          </cell>
          <cell r="D529" t="str">
            <v/>
          </cell>
          <cell r="E529" t="str">
            <v>C. Agardh     </v>
          </cell>
          <cell r="M529" t="str">
            <v>ALG</v>
          </cell>
          <cell r="N529">
            <v>2</v>
          </cell>
          <cell r="P529" t="str">
            <v/>
          </cell>
          <cell r="S529">
            <v>1122</v>
          </cell>
        </row>
        <row r="530">
          <cell r="A530" t="str">
            <v>NITTEN</v>
          </cell>
          <cell r="B530" t="str">
            <v>Nitella tenuissima</v>
          </cell>
          <cell r="C530" t="str">
            <v/>
          </cell>
          <cell r="D530" t="str">
            <v/>
          </cell>
          <cell r="E530" t="str">
            <v>(Desv.) Kütz.</v>
          </cell>
          <cell r="F530" t="str">
            <v>Chara tenuissima Desv.</v>
          </cell>
          <cell r="M530" t="str">
            <v>ALG</v>
          </cell>
          <cell r="N530">
            <v>2</v>
          </cell>
          <cell r="P530" t="str">
            <v/>
          </cell>
          <cell r="S530">
            <v>5269</v>
          </cell>
        </row>
        <row r="531">
          <cell r="A531" t="str">
            <v>NITTRA</v>
          </cell>
          <cell r="B531" t="str">
            <v>Nitella translucens</v>
          </cell>
          <cell r="C531" t="str">
            <v/>
          </cell>
          <cell r="D531" t="str">
            <v/>
          </cell>
          <cell r="E531" t="str">
            <v>(Pers.) Agardh     </v>
          </cell>
          <cell r="F531" t="str">
            <v>Chara translucens Pers.</v>
          </cell>
          <cell r="M531" t="str">
            <v>ALG</v>
          </cell>
          <cell r="N531">
            <v>2</v>
          </cell>
          <cell r="P531" t="str">
            <v/>
          </cell>
          <cell r="S531">
            <v>527</v>
          </cell>
        </row>
        <row r="532">
          <cell r="A532" t="str">
            <v>NOSSPX</v>
          </cell>
          <cell r="B532" t="str">
            <v>Nostoc sp.</v>
          </cell>
          <cell r="C532">
            <v>9</v>
          </cell>
          <cell r="D532">
            <v>1</v>
          </cell>
          <cell r="E532" t="str">
            <v>Vaucher      </v>
          </cell>
          <cell r="M532" t="str">
            <v>ALG</v>
          </cell>
          <cell r="N532">
            <v>2</v>
          </cell>
          <cell r="P532" t="str">
            <v>IBMR</v>
          </cell>
          <cell r="S532">
            <v>115</v>
          </cell>
        </row>
        <row r="533">
          <cell r="A533" t="str">
            <v>NUPADV</v>
          </cell>
          <cell r="B533" t="str">
            <v>Nuphar advena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PHy</v>
          </cell>
          <cell r="N533">
            <v>7</v>
          </cell>
          <cell r="O533" t="str">
            <v>HYD</v>
          </cell>
          <cell r="P533" t="str">
            <v/>
          </cell>
          <cell r="Q533" t="str">
            <v>DICOT</v>
          </cell>
          <cell r="S533">
            <v>19891</v>
          </cell>
        </row>
        <row r="534">
          <cell r="A534" t="str">
            <v>NUPLUP</v>
          </cell>
          <cell r="B534" t="str">
            <v>Nuphar lutea x pumila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PHy</v>
          </cell>
          <cell r="N534">
            <v>7</v>
          </cell>
          <cell r="O534" t="str">
            <v>HYD</v>
          </cell>
          <cell r="P534" t="str">
            <v/>
          </cell>
          <cell r="Q534" t="str">
            <v>DICOT</v>
          </cell>
          <cell r="S534">
            <v>19892</v>
          </cell>
        </row>
        <row r="535">
          <cell r="A535" t="str">
            <v>NUPLUT</v>
          </cell>
          <cell r="B535" t="str">
            <v>Nuphar lutea</v>
          </cell>
          <cell r="C535">
            <v>9</v>
          </cell>
          <cell r="D535">
            <v>1</v>
          </cell>
          <cell r="E535" t="str">
            <v>(L.) Sibth. &amp; Sm.   </v>
          </cell>
          <cell r="M535" t="str">
            <v>PHy</v>
          </cell>
          <cell r="N535">
            <v>7</v>
          </cell>
          <cell r="O535" t="str">
            <v>HYD</v>
          </cell>
          <cell r="P535" t="str">
            <v>IBMR</v>
          </cell>
          <cell r="Q535" t="str">
            <v>DICOT</v>
          </cell>
          <cell r="S535">
            <v>1839</v>
          </cell>
        </row>
        <row r="536">
          <cell r="A536" t="str">
            <v>NUPPUM</v>
          </cell>
          <cell r="B536" t="str">
            <v>Nuphar pumila</v>
          </cell>
          <cell r="C536" t="str">
            <v/>
          </cell>
          <cell r="D536" t="str">
            <v/>
          </cell>
          <cell r="E536" t="str">
            <v>(Timm) DC.     </v>
          </cell>
          <cell r="M536" t="str">
            <v>PHy</v>
          </cell>
          <cell r="N536">
            <v>7</v>
          </cell>
          <cell r="O536" t="str">
            <v>HYD</v>
          </cell>
          <cell r="P536" t="str">
            <v/>
          </cell>
          <cell r="Q536" t="str">
            <v>DICOT</v>
          </cell>
          <cell r="S536">
            <v>184</v>
          </cell>
        </row>
        <row r="537">
          <cell r="A537" t="str">
            <v>NUPSPE</v>
          </cell>
          <cell r="B537" t="str">
            <v>Nuphar x spenneriana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PHy</v>
          </cell>
          <cell r="N537">
            <v>7</v>
          </cell>
          <cell r="O537" t="str">
            <v>HYD</v>
          </cell>
          <cell r="P537" t="str">
            <v/>
          </cell>
          <cell r="Q537" t="str">
            <v>DICOT</v>
          </cell>
          <cell r="S537">
            <v>19893</v>
          </cell>
        </row>
        <row r="538">
          <cell r="A538" t="str">
            <v>NUPSPX</v>
          </cell>
          <cell r="B538" t="str">
            <v>Nuphar sp.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PHy</v>
          </cell>
          <cell r="N538">
            <v>7</v>
          </cell>
          <cell r="O538" t="str">
            <v>HYD</v>
          </cell>
          <cell r="Q538" t="str">
            <v>DICOT</v>
          </cell>
          <cell r="S538">
            <v>1838</v>
          </cell>
        </row>
        <row r="539">
          <cell r="A539" t="str">
            <v>NYMALB</v>
          </cell>
          <cell r="B539" t="str">
            <v>Nymphaea alba</v>
          </cell>
          <cell r="C539">
            <v>12</v>
          </cell>
          <cell r="D539">
            <v>3</v>
          </cell>
          <cell r="E539" t="str">
            <v>L.      </v>
          </cell>
          <cell r="M539" t="str">
            <v>PHy</v>
          </cell>
          <cell r="N539">
            <v>7</v>
          </cell>
          <cell r="O539" t="str">
            <v>HYD</v>
          </cell>
          <cell r="P539" t="str">
            <v>IBMR</v>
          </cell>
          <cell r="Q539" t="str">
            <v>DICOT</v>
          </cell>
          <cell r="S539">
            <v>1842</v>
          </cell>
        </row>
        <row r="540">
          <cell r="A540" t="str">
            <v>NYMALC</v>
          </cell>
          <cell r="B540" t="str">
            <v>Nymphaea alba x candida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PHy</v>
          </cell>
          <cell r="N540">
            <v>7</v>
          </cell>
          <cell r="O540" t="str">
            <v>HYD</v>
          </cell>
          <cell r="P540" t="str">
            <v/>
          </cell>
          <cell r="Q540" t="str">
            <v>DICOT</v>
          </cell>
          <cell r="S540">
            <v>19894</v>
          </cell>
        </row>
        <row r="541">
          <cell r="A541" t="str">
            <v>NYMCAN</v>
          </cell>
          <cell r="B541" t="str">
            <v>Nymphaea candida</v>
          </cell>
          <cell r="C541" t="str">
            <v/>
          </cell>
          <cell r="D541" t="str">
            <v/>
          </cell>
          <cell r="E541" t="str">
            <v>      </v>
          </cell>
          <cell r="M541" t="str">
            <v>PHy</v>
          </cell>
          <cell r="N541">
            <v>7</v>
          </cell>
          <cell r="O541" t="str">
            <v>HYD</v>
          </cell>
          <cell r="P541" t="str">
            <v/>
          </cell>
          <cell r="Q541" t="str">
            <v>DICOT</v>
          </cell>
          <cell r="S541">
            <v>19895</v>
          </cell>
        </row>
        <row r="542">
          <cell r="A542" t="str">
            <v>NYMLOT</v>
          </cell>
          <cell r="B542" t="str">
            <v>Nymphaea lotus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PHy</v>
          </cell>
          <cell r="N542">
            <v>7</v>
          </cell>
          <cell r="O542" t="str">
            <v>HYD</v>
          </cell>
          <cell r="P542" t="str">
            <v/>
          </cell>
          <cell r="Q542" t="str">
            <v>DICOT</v>
          </cell>
          <cell r="S542">
            <v>19896</v>
          </cell>
        </row>
        <row r="543">
          <cell r="A543" t="str">
            <v>NYMRUB</v>
          </cell>
          <cell r="B543" t="str">
            <v>Nymphaea rubra</v>
          </cell>
          <cell r="C543" t="str">
            <v/>
          </cell>
          <cell r="D543" t="str">
            <v/>
          </cell>
          <cell r="E543" t="str">
            <v>      </v>
          </cell>
          <cell r="M543" t="str">
            <v>PHy</v>
          </cell>
          <cell r="N543">
            <v>7</v>
          </cell>
          <cell r="O543" t="str">
            <v>HYD</v>
          </cell>
          <cell r="P543" t="str">
            <v/>
          </cell>
          <cell r="Q543" t="str">
            <v>DICOT</v>
          </cell>
          <cell r="S543">
            <v>19897</v>
          </cell>
        </row>
        <row r="544">
          <cell r="A544" t="str">
            <v>NYMSPX</v>
          </cell>
          <cell r="B544" t="str">
            <v>Nymphaea sp.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PHy</v>
          </cell>
          <cell r="N544">
            <v>7</v>
          </cell>
          <cell r="O544" t="str">
            <v>HYD</v>
          </cell>
          <cell r="Q544" t="str">
            <v>DICOT</v>
          </cell>
          <cell r="S544">
            <v>1841</v>
          </cell>
        </row>
        <row r="545">
          <cell r="A545" t="str">
            <v>NYMTET</v>
          </cell>
          <cell r="B545" t="str">
            <v>Nymphaea tetragona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PHy</v>
          </cell>
          <cell r="N545">
            <v>7</v>
          </cell>
          <cell r="O545" t="str">
            <v>HYD</v>
          </cell>
          <cell r="P545" t="str">
            <v/>
          </cell>
          <cell r="Q545" t="str">
            <v>DICOT</v>
          </cell>
          <cell r="S545">
            <v>19898</v>
          </cell>
        </row>
        <row r="546">
          <cell r="A546" t="str">
            <v>NYPPEL</v>
          </cell>
          <cell r="B546" t="str">
            <v>Nymphoides peltata</v>
          </cell>
          <cell r="C546">
            <v>10</v>
          </cell>
          <cell r="D546">
            <v>2</v>
          </cell>
          <cell r="E546" t="str">
            <v>(S. G. Gmelin) O. Kuntze  </v>
          </cell>
          <cell r="M546" t="str">
            <v>PHy</v>
          </cell>
          <cell r="N546">
            <v>7</v>
          </cell>
          <cell r="O546" t="str">
            <v>HYD</v>
          </cell>
          <cell r="P546" t="str">
            <v>IBMR</v>
          </cell>
          <cell r="Q546" t="str">
            <v>DICOT</v>
          </cell>
          <cell r="S546">
            <v>1594</v>
          </cell>
        </row>
        <row r="547">
          <cell r="A547" t="str">
            <v>OCTFON</v>
          </cell>
          <cell r="B547" t="str">
            <v>Octodiceras fontanum</v>
          </cell>
          <cell r="C547">
            <v>7</v>
          </cell>
          <cell r="D547">
            <v>3</v>
          </cell>
          <cell r="E547" t="str">
            <v>(B. Pyl.) Lindb.</v>
          </cell>
          <cell r="F547" t="str">
            <v>Fissidens fontanus (B. Pyl.) Steud.</v>
          </cell>
          <cell r="G547" t="str">
            <v>Fissidens julianus (Savi ex Lam. &amp; DC.) Schimp.</v>
          </cell>
          <cell r="H547" t="str">
            <v>Octodiceras julianum (Savi ex Lam. &amp; DC.) Brid.</v>
          </cell>
          <cell r="M547" t="str">
            <v>BRm</v>
          </cell>
          <cell r="N547">
            <v>5</v>
          </cell>
          <cell r="P547" t="str">
            <v>IBMR</v>
          </cell>
          <cell r="S547">
            <v>133</v>
          </cell>
        </row>
        <row r="548">
          <cell r="A548" t="str">
            <v>OEDSPX</v>
          </cell>
          <cell r="B548" t="str">
            <v>Oedogonium sp.</v>
          </cell>
          <cell r="C548">
            <v>6</v>
          </cell>
          <cell r="D548">
            <v>2</v>
          </cell>
          <cell r="E548" t="str">
            <v>Link      </v>
          </cell>
          <cell r="M548" t="str">
            <v>ALG</v>
          </cell>
          <cell r="N548">
            <v>2</v>
          </cell>
          <cell r="P548" t="str">
            <v>IBMR</v>
          </cell>
          <cell r="S548">
            <v>1134</v>
          </cell>
        </row>
        <row r="549">
          <cell r="A549" t="str">
            <v>OENAQU</v>
          </cell>
          <cell r="B549" t="str">
            <v>Oenanthe aquatica</v>
          </cell>
          <cell r="C549">
            <v>11</v>
          </cell>
          <cell r="D549">
            <v>2</v>
          </cell>
          <cell r="E549" t="str">
            <v>(L.) Poiret     </v>
          </cell>
          <cell r="M549" t="str">
            <v>PHe</v>
          </cell>
          <cell r="N549">
            <v>8</v>
          </cell>
          <cell r="O549" t="str">
            <v>HYD/HEL</v>
          </cell>
          <cell r="P549" t="str">
            <v>IBMR</v>
          </cell>
          <cell r="Q549" t="str">
            <v>DICOT</v>
          </cell>
          <cell r="S549">
            <v>1985</v>
          </cell>
        </row>
        <row r="550">
          <cell r="A550" t="str">
            <v>OENCRO</v>
          </cell>
          <cell r="B550" t="str">
            <v>Oenanthe crocata</v>
          </cell>
          <cell r="C550">
            <v>12</v>
          </cell>
          <cell r="D550">
            <v>2</v>
          </cell>
          <cell r="E550" t="str">
            <v>L.      </v>
          </cell>
          <cell r="M550" t="str">
            <v>PHe</v>
          </cell>
          <cell r="N550">
            <v>8</v>
          </cell>
          <cell r="O550" t="str">
            <v>HYD/HEL</v>
          </cell>
          <cell r="P550" t="str">
            <v>IBMR</v>
          </cell>
          <cell r="Q550" t="str">
            <v>DICOT</v>
          </cell>
          <cell r="S550">
            <v>1986</v>
          </cell>
        </row>
        <row r="551">
          <cell r="A551" t="str">
            <v>OENFIS</v>
          </cell>
          <cell r="B551" t="str">
            <v>Oenanthe fistulosa</v>
          </cell>
          <cell r="C551" t="str">
            <v/>
          </cell>
          <cell r="D551" t="str">
            <v/>
          </cell>
          <cell r="E551" t="str">
            <v>L.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/>
          </cell>
          <cell r="Q551" t="str">
            <v>DICOT</v>
          </cell>
          <cell r="S551">
            <v>1987</v>
          </cell>
        </row>
        <row r="552">
          <cell r="A552" t="str">
            <v>OENFLU</v>
          </cell>
          <cell r="B552" t="str">
            <v>Oenanthe fluviatilis</v>
          </cell>
          <cell r="C552">
            <v>10</v>
          </cell>
          <cell r="D552">
            <v>2</v>
          </cell>
          <cell r="E552" t="str">
            <v>(Bab.) Coleman     </v>
          </cell>
          <cell r="M552" t="str">
            <v>PHe</v>
          </cell>
          <cell r="N552">
            <v>8</v>
          </cell>
          <cell r="O552" t="str">
            <v>HYD/HEL</v>
          </cell>
          <cell r="P552" t="str">
            <v>IBMR</v>
          </cell>
          <cell r="Q552" t="str">
            <v>DICOT</v>
          </cell>
          <cell r="S552">
            <v>1988</v>
          </cell>
        </row>
        <row r="553">
          <cell r="A553" t="str">
            <v>OENSPX</v>
          </cell>
          <cell r="B553" t="str">
            <v>Oenanthe sp.</v>
          </cell>
          <cell r="C553" t="str">
            <v/>
          </cell>
          <cell r="D553" t="str">
            <v/>
          </cell>
          <cell r="E553" t="str">
            <v>      </v>
          </cell>
          <cell r="M553" t="str">
            <v>PHe</v>
          </cell>
          <cell r="N553">
            <v>8</v>
          </cell>
          <cell r="O553" t="str">
            <v>HYD/HEL</v>
          </cell>
          <cell r="Q553" t="str">
            <v>DICOT</v>
          </cell>
          <cell r="S553">
            <v>1984</v>
          </cell>
        </row>
        <row r="554">
          <cell r="A554" t="str">
            <v>ORTRIV</v>
          </cell>
          <cell r="B554" t="str">
            <v>Orthotrichum rivulare</v>
          </cell>
          <cell r="C554">
            <v>15</v>
          </cell>
          <cell r="D554">
            <v>3</v>
          </cell>
          <cell r="E554" t="str">
            <v>Turn.      </v>
          </cell>
          <cell r="M554" t="str">
            <v>BRm</v>
          </cell>
          <cell r="N554">
            <v>5</v>
          </cell>
          <cell r="P554" t="str">
            <v>IBMR</v>
          </cell>
          <cell r="S554">
            <v>1352</v>
          </cell>
        </row>
        <row r="555">
          <cell r="A555" t="str">
            <v>ORTSPX</v>
          </cell>
          <cell r="B555" t="str">
            <v>Orthotrichum sp.</v>
          </cell>
          <cell r="C555" t="str">
            <v/>
          </cell>
          <cell r="D555" t="str">
            <v/>
          </cell>
          <cell r="E555" t="str">
            <v>Hedw.      </v>
          </cell>
          <cell r="M555" t="str">
            <v>BRm</v>
          </cell>
          <cell r="N555">
            <v>5</v>
          </cell>
          <cell r="P555" t="str">
            <v/>
          </cell>
          <cell r="S555">
            <v>1351</v>
          </cell>
        </row>
        <row r="556">
          <cell r="A556" t="str">
            <v>ORYSAT</v>
          </cell>
          <cell r="B556" t="str">
            <v>Oryza sativa</v>
          </cell>
          <cell r="C556" t="str">
            <v/>
          </cell>
          <cell r="D556" t="str">
            <v/>
          </cell>
          <cell r="E556" t="str">
            <v>      </v>
          </cell>
          <cell r="M556" t="str">
            <v>PHg</v>
          </cell>
          <cell r="N556">
            <v>9</v>
          </cell>
          <cell r="O556" t="str">
            <v>HYG</v>
          </cell>
          <cell r="P556" t="str">
            <v/>
          </cell>
          <cell r="Q556" t="str">
            <v>MONOCOT</v>
          </cell>
          <cell r="S556">
            <v>199</v>
          </cell>
        </row>
        <row r="557">
          <cell r="A557" t="str">
            <v>OSCSPX</v>
          </cell>
          <cell r="B557" t="str">
            <v>Oscillatoria sp.</v>
          </cell>
          <cell r="C557">
            <v>11</v>
          </cell>
          <cell r="D557">
            <v>1</v>
          </cell>
          <cell r="E557" t="str">
            <v>Vaucher      </v>
          </cell>
          <cell r="M557" t="str">
            <v>ALG</v>
          </cell>
          <cell r="N557">
            <v>2</v>
          </cell>
          <cell r="P557" t="str">
            <v>IBMR</v>
          </cell>
          <cell r="S557">
            <v>118</v>
          </cell>
        </row>
        <row r="558">
          <cell r="A558" t="str">
            <v>OSMREG</v>
          </cell>
          <cell r="B558" t="str">
            <v>Osmunda regalis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PTE</v>
          </cell>
          <cell r="N558">
            <v>6</v>
          </cell>
          <cell r="P558" t="str">
            <v/>
          </cell>
          <cell r="S558">
            <v>143</v>
          </cell>
        </row>
        <row r="559">
          <cell r="A559" t="str">
            <v>OTTALI</v>
          </cell>
          <cell r="B559" t="str">
            <v>Ottelia alismoides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PHx</v>
          </cell>
          <cell r="N559">
            <v>1</v>
          </cell>
          <cell r="P559" t="str">
            <v/>
          </cell>
          <cell r="Q559" t="str">
            <v>MONOCOT</v>
          </cell>
          <cell r="S559">
            <v>1991</v>
          </cell>
        </row>
        <row r="560">
          <cell r="A560" t="str">
            <v>OXAACE</v>
          </cell>
          <cell r="B560" t="str">
            <v>Oxalis acetosella</v>
          </cell>
          <cell r="C560" t="str">
            <v/>
          </cell>
          <cell r="D560" t="str">
            <v/>
          </cell>
          <cell r="E560" t="str">
            <v>L.      </v>
          </cell>
          <cell r="M560" t="str">
            <v>PHx</v>
          </cell>
          <cell r="N560">
            <v>1</v>
          </cell>
          <cell r="O560" t="str">
            <v>NA</v>
          </cell>
          <cell r="P560" t="str">
            <v/>
          </cell>
          <cell r="Q560" t="str">
            <v>DICOT</v>
          </cell>
          <cell r="S560">
            <v>1992</v>
          </cell>
        </row>
        <row r="561">
          <cell r="A561" t="str">
            <v>PASDIL</v>
          </cell>
          <cell r="B561" t="str">
            <v>Paspalum dilatatum</v>
          </cell>
          <cell r="C561" t="str">
            <v/>
          </cell>
          <cell r="D561" t="str">
            <v/>
          </cell>
          <cell r="E561" t="str">
            <v>      </v>
          </cell>
          <cell r="M561" t="str">
            <v>PHg</v>
          </cell>
          <cell r="N561">
            <v>9</v>
          </cell>
          <cell r="O561" t="str">
            <v>HYG</v>
          </cell>
          <cell r="P561" t="str">
            <v/>
          </cell>
          <cell r="Q561" t="str">
            <v>MONOCOT</v>
          </cell>
          <cell r="S561">
            <v>1234</v>
          </cell>
        </row>
        <row r="562">
          <cell r="A562" t="str">
            <v>PASPAS</v>
          </cell>
          <cell r="B562" t="str">
            <v>Paspalum paspaloides</v>
          </cell>
          <cell r="C562" t="str">
            <v/>
          </cell>
          <cell r="D562" t="str">
            <v/>
          </cell>
          <cell r="E562" t="str">
            <v>      </v>
          </cell>
          <cell r="M562" t="str">
            <v>PHg</v>
          </cell>
          <cell r="N562">
            <v>9</v>
          </cell>
          <cell r="O562" t="str">
            <v>HYG</v>
          </cell>
          <cell r="P562" t="str">
            <v/>
          </cell>
          <cell r="Q562" t="str">
            <v>MONOCOT</v>
          </cell>
          <cell r="S562">
            <v>1575</v>
          </cell>
        </row>
        <row r="563">
          <cell r="A563" t="str">
            <v>PASURV</v>
          </cell>
          <cell r="B563" t="str">
            <v>Paspalum urvillei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PHg</v>
          </cell>
          <cell r="N563">
            <v>9</v>
          </cell>
          <cell r="O563" t="str">
            <v>HYG</v>
          </cell>
          <cell r="P563" t="str">
            <v/>
          </cell>
          <cell r="Q563" t="str">
            <v>MONOCOT</v>
          </cell>
          <cell r="S563">
            <v>1995</v>
          </cell>
        </row>
        <row r="564">
          <cell r="A564" t="str">
            <v>PASVAG</v>
          </cell>
          <cell r="B564" t="str">
            <v>Paspalum vaginatum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PHg</v>
          </cell>
          <cell r="N564">
            <v>9</v>
          </cell>
          <cell r="O564" t="str">
            <v>HYG</v>
          </cell>
          <cell r="P564" t="str">
            <v/>
          </cell>
          <cell r="Q564" t="str">
            <v>MONOCOT</v>
          </cell>
          <cell r="S564">
            <v>1996</v>
          </cell>
        </row>
        <row r="565">
          <cell r="A565" t="str">
            <v>PELEND</v>
          </cell>
          <cell r="B565" t="str">
            <v>Pellia endiviifolia</v>
          </cell>
          <cell r="C565" t="str">
            <v/>
          </cell>
          <cell r="D565" t="str">
            <v/>
          </cell>
          <cell r="E565" t="str">
            <v>(Dicks) Dumort.     </v>
          </cell>
          <cell r="F565" t="str">
            <v>Pellia fabbroniana auct.</v>
          </cell>
          <cell r="G565" t="str">
            <v>Jungermannia endiviifolia Dicks.</v>
          </cell>
          <cell r="M565" t="str">
            <v>BRh</v>
          </cell>
          <cell r="N565">
            <v>4</v>
          </cell>
          <cell r="P565" t="str">
            <v/>
          </cell>
          <cell r="S565">
            <v>1197</v>
          </cell>
        </row>
        <row r="566">
          <cell r="A566" t="str">
            <v>PELEPI</v>
          </cell>
          <cell r="B566" t="str">
            <v>Pellia epiphylla</v>
          </cell>
          <cell r="C566" t="str">
            <v/>
          </cell>
          <cell r="D566" t="str">
            <v/>
          </cell>
          <cell r="E566" t="str">
            <v>(L.) Corda     </v>
          </cell>
          <cell r="F566" t="str">
            <v>Jungermannia epiphylla L.</v>
          </cell>
          <cell r="G566" t="str">
            <v>Pellia borealis Lorb.</v>
          </cell>
          <cell r="M566" t="str">
            <v>BRh</v>
          </cell>
          <cell r="N566">
            <v>4</v>
          </cell>
          <cell r="P566" t="str">
            <v/>
          </cell>
          <cell r="S566">
            <v>1198</v>
          </cell>
        </row>
        <row r="567">
          <cell r="A567" t="str">
            <v>PELNEE</v>
          </cell>
          <cell r="B567" t="str">
            <v>Pellia neesiana</v>
          </cell>
          <cell r="C567" t="str">
            <v/>
          </cell>
          <cell r="D567" t="str">
            <v/>
          </cell>
          <cell r="E567" t="str">
            <v>(Gottsche) Limpr.     </v>
          </cell>
          <cell r="F567" t="str">
            <v>Pellia epiphylla fo. neesiana Gottsche</v>
          </cell>
          <cell r="M567" t="str">
            <v>BRh</v>
          </cell>
          <cell r="N567">
            <v>4</v>
          </cell>
          <cell r="P567" t="str">
            <v/>
          </cell>
          <cell r="S567">
            <v>12</v>
          </cell>
        </row>
        <row r="568">
          <cell r="A568" t="str">
            <v>PELSPX</v>
          </cell>
          <cell r="B568" t="str">
            <v>Pellia sp.</v>
          </cell>
          <cell r="C568" t="str">
            <v/>
          </cell>
          <cell r="D568" t="str">
            <v/>
          </cell>
          <cell r="E568" t="str">
            <v>Raddi</v>
          </cell>
          <cell r="M568" t="str">
            <v>BRh</v>
          </cell>
          <cell r="N568">
            <v>4</v>
          </cell>
          <cell r="S568">
            <v>1196</v>
          </cell>
        </row>
        <row r="569">
          <cell r="A569" t="str">
            <v>PETHYB</v>
          </cell>
          <cell r="B569" t="str">
            <v>Petasites hybridus</v>
          </cell>
          <cell r="C569" t="str">
            <v/>
          </cell>
          <cell r="D569" t="str">
            <v/>
          </cell>
          <cell r="E569" t="str">
            <v>(L.) Gaertn.,Mey. &amp; Scherb.   </v>
          </cell>
          <cell r="M569" t="str">
            <v>PHg</v>
          </cell>
          <cell r="N569">
            <v>9</v>
          </cell>
          <cell r="O569" t="str">
            <v>HYG</v>
          </cell>
          <cell r="P569" t="str">
            <v/>
          </cell>
          <cell r="Q569" t="str">
            <v>DICOT</v>
          </cell>
          <cell r="S569">
            <v>1745</v>
          </cell>
        </row>
        <row r="570">
          <cell r="A570" t="str">
            <v>PEUPAL</v>
          </cell>
          <cell r="B570" t="str">
            <v>Peucedanum palustre</v>
          </cell>
          <cell r="C570" t="str">
            <v/>
          </cell>
          <cell r="D570" t="str">
            <v/>
          </cell>
          <cell r="E570" t="str">
            <v>(L.) Moench     </v>
          </cell>
          <cell r="M570" t="str">
            <v>PHg</v>
          </cell>
          <cell r="N570">
            <v>9</v>
          </cell>
          <cell r="O570" t="str">
            <v>HYG/HEL</v>
          </cell>
          <cell r="P570" t="str">
            <v/>
          </cell>
          <cell r="Q570" t="str">
            <v>DICOT</v>
          </cell>
          <cell r="S570">
            <v>1994</v>
          </cell>
        </row>
        <row r="571">
          <cell r="A571" t="str">
            <v>PHAARU</v>
          </cell>
          <cell r="B571" t="str">
            <v>Phalaris arundinacea</v>
          </cell>
          <cell r="C571">
            <v>10</v>
          </cell>
          <cell r="D571">
            <v>1</v>
          </cell>
          <cell r="E571" t="str">
            <v>L.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MONOCOT</v>
          </cell>
          <cell r="S571">
            <v>1577</v>
          </cell>
        </row>
        <row r="572">
          <cell r="A572" t="str">
            <v>PHCDIG</v>
          </cell>
          <cell r="B572" t="str">
            <v>Phacelurus digitatus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PHx</v>
          </cell>
          <cell r="N572">
            <v>1</v>
          </cell>
          <cell r="P572" t="str">
            <v/>
          </cell>
          <cell r="Q572" t="str">
            <v>MONOCOT</v>
          </cell>
          <cell r="S572">
            <v>1998</v>
          </cell>
        </row>
        <row r="573">
          <cell r="A573" t="str">
            <v>PHICAL</v>
          </cell>
          <cell r="B573" t="str">
            <v>Philonotis calcarea</v>
          </cell>
          <cell r="C573">
            <v>18</v>
          </cell>
          <cell r="D573">
            <v>2</v>
          </cell>
          <cell r="E573" t="str">
            <v>(B. &amp; S.) Schimp.    </v>
          </cell>
          <cell r="F573" t="str">
            <v>Bartramia calcarea B.E.</v>
          </cell>
          <cell r="M573" t="str">
            <v>BRm</v>
          </cell>
          <cell r="N573">
            <v>5</v>
          </cell>
          <cell r="P573" t="str">
            <v>IBMR</v>
          </cell>
          <cell r="S573">
            <v>979</v>
          </cell>
        </row>
        <row r="574">
          <cell r="A574" t="str">
            <v>PHIFON</v>
          </cell>
          <cell r="B574" t="str">
            <v>Philonotis gr. fontana</v>
          </cell>
          <cell r="C574">
            <v>18</v>
          </cell>
          <cell r="D574">
            <v>3</v>
          </cell>
          <cell r="E574" t="str">
            <v>(Hedw.) Brid.</v>
          </cell>
          <cell r="F574" t="str">
            <v>Philonotis seriata Mitt.</v>
          </cell>
          <cell r="G574" t="str">
            <v>Philonotis arnellii Husn.</v>
          </cell>
          <cell r="H574" t="str">
            <v>Philonotis caespitosa Jur.</v>
          </cell>
          <cell r="I574" t="str">
            <v>Philonotis marchica (Hedw.) Brid.  </v>
          </cell>
          <cell r="J574" t="str">
            <v>Philonotis rigida Brid.  </v>
          </cell>
          <cell r="M574" t="str">
            <v>BRm</v>
          </cell>
          <cell r="N574">
            <v>5</v>
          </cell>
          <cell r="P574" t="str">
            <v>IBMR</v>
          </cell>
          <cell r="S574">
            <v>1999</v>
          </cell>
        </row>
        <row r="575">
          <cell r="A575" t="str">
            <v>PHISPX</v>
          </cell>
          <cell r="B575" t="str">
            <v>Philonotis sp.</v>
          </cell>
          <cell r="C575" t="str">
            <v/>
          </cell>
          <cell r="D575" t="str">
            <v/>
          </cell>
          <cell r="E575" t="str">
            <v>Brid.</v>
          </cell>
          <cell r="M575" t="str">
            <v>BRm</v>
          </cell>
          <cell r="N575">
            <v>5</v>
          </cell>
          <cell r="S575">
            <v>1253</v>
          </cell>
        </row>
        <row r="576">
          <cell r="A576" t="str">
            <v>PHOSPX</v>
          </cell>
          <cell r="B576" t="str">
            <v>Phormidium sp.</v>
          </cell>
          <cell r="C576">
            <v>13</v>
          </cell>
          <cell r="D576">
            <v>2</v>
          </cell>
          <cell r="E576" t="str">
            <v>Kützing      </v>
          </cell>
          <cell r="M576" t="str">
            <v>ALG</v>
          </cell>
          <cell r="N576">
            <v>2</v>
          </cell>
          <cell r="P576" t="str">
            <v>IBMR</v>
          </cell>
          <cell r="S576">
            <v>6414</v>
          </cell>
        </row>
        <row r="577">
          <cell r="A577" t="str">
            <v>PHRAUS</v>
          </cell>
          <cell r="B577" t="str">
            <v>Phragmites australis</v>
          </cell>
          <cell r="C577">
            <v>9</v>
          </cell>
          <cell r="D577">
            <v>2</v>
          </cell>
          <cell r="E577" t="str">
            <v>Cav. Trin. Ex Steud   </v>
          </cell>
          <cell r="F577" t="str">
            <v>Phragmites communis Trin.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>IBMR</v>
          </cell>
          <cell r="Q577" t="str">
            <v>MONOCOT</v>
          </cell>
          <cell r="S577">
            <v>1579</v>
          </cell>
        </row>
        <row r="578">
          <cell r="A578" t="str">
            <v>PILGLO</v>
          </cell>
          <cell r="B578" t="str">
            <v>Pilularia globulifera</v>
          </cell>
          <cell r="C578" t="str">
            <v/>
          </cell>
          <cell r="D578" t="str">
            <v/>
          </cell>
          <cell r="E578" t="str">
            <v>L.      </v>
          </cell>
          <cell r="M578" t="str">
            <v>PTE</v>
          </cell>
          <cell r="N578">
            <v>6</v>
          </cell>
          <cell r="P578" t="str">
            <v/>
          </cell>
          <cell r="S578">
            <v>1395</v>
          </cell>
        </row>
        <row r="579">
          <cell r="A579" t="str">
            <v>PILMIN</v>
          </cell>
          <cell r="B579" t="str">
            <v>Pilularia minuta</v>
          </cell>
          <cell r="C579" t="str">
            <v/>
          </cell>
          <cell r="D579" t="str">
            <v/>
          </cell>
          <cell r="E579" t="str">
            <v>      </v>
          </cell>
          <cell r="M579" t="str">
            <v>PTE</v>
          </cell>
          <cell r="N579">
            <v>6</v>
          </cell>
          <cell r="P579" t="str">
            <v/>
          </cell>
          <cell r="S579">
            <v>19912</v>
          </cell>
        </row>
        <row r="580">
          <cell r="A580" t="str">
            <v>PISSTR</v>
          </cell>
          <cell r="B580" t="str">
            <v>Pistia stratiotes</v>
          </cell>
          <cell r="C580" t="str">
            <v/>
          </cell>
          <cell r="D580" t="str">
            <v/>
          </cell>
          <cell r="E580" t="str">
            <v>L.      </v>
          </cell>
          <cell r="M580" t="str">
            <v>PHy</v>
          </cell>
          <cell r="N580">
            <v>7</v>
          </cell>
          <cell r="O580" t="str">
            <v>HYD</v>
          </cell>
          <cell r="P580" t="str">
            <v/>
          </cell>
          <cell r="Q580" t="str">
            <v>MONOCOT</v>
          </cell>
          <cell r="S580">
            <v>19913</v>
          </cell>
        </row>
        <row r="581">
          <cell r="A581" t="str">
            <v>PLADEN</v>
          </cell>
          <cell r="B581" t="str">
            <v>Plagiothecium denticulatum</v>
          </cell>
          <cell r="C581" t="str">
            <v/>
          </cell>
          <cell r="D581" t="str">
            <v/>
          </cell>
          <cell r="E581" t="str">
            <v>(Hedw.) B., S. &amp; G.  </v>
          </cell>
          <cell r="F581" t="str">
            <v>Plagiothecium donnianum (Sm.) Mitt.</v>
          </cell>
          <cell r="M581" t="str">
            <v>BRm</v>
          </cell>
          <cell r="N581">
            <v>5</v>
          </cell>
          <cell r="S581">
            <v>19922</v>
          </cell>
        </row>
        <row r="582">
          <cell r="A582" t="str">
            <v>PLANEM</v>
          </cell>
          <cell r="B582" t="str">
            <v>Plagiothecium nemorale</v>
          </cell>
          <cell r="C582" t="str">
            <v/>
          </cell>
          <cell r="D582" t="str">
            <v/>
          </cell>
          <cell r="E582" t="str">
            <v>(Mitt.) Jaeg.     </v>
          </cell>
          <cell r="F582" t="str">
            <v>Plagiothecium sylvaticum auct.</v>
          </cell>
          <cell r="G582" t="str">
            <v>Plagiothecium neglectum Mönk.</v>
          </cell>
          <cell r="M582" t="str">
            <v>BRm</v>
          </cell>
          <cell r="N582">
            <v>5</v>
          </cell>
          <cell r="S582">
            <v>1355</v>
          </cell>
        </row>
        <row r="583">
          <cell r="A583" t="str">
            <v>PLAPLA</v>
          </cell>
          <cell r="B583" t="str">
            <v>Plagiothecium platyphyllum</v>
          </cell>
          <cell r="C583" t="str">
            <v/>
          </cell>
          <cell r="D583" t="str">
            <v/>
          </cell>
          <cell r="E583" t="str">
            <v>Mönk.      </v>
          </cell>
          <cell r="M583" t="str">
            <v>BRm</v>
          </cell>
          <cell r="N583">
            <v>5</v>
          </cell>
          <cell r="S583">
            <v>19923</v>
          </cell>
        </row>
        <row r="584">
          <cell r="A584" t="str">
            <v>PLASPX</v>
          </cell>
          <cell r="B584" t="str">
            <v>Plagiothecium sp.</v>
          </cell>
          <cell r="C584" t="str">
            <v/>
          </cell>
          <cell r="D584" t="str">
            <v/>
          </cell>
          <cell r="E584" t="str">
            <v>B., S. &amp; G.</v>
          </cell>
          <cell r="M584" t="str">
            <v>BRm</v>
          </cell>
          <cell r="N584">
            <v>5</v>
          </cell>
          <cell r="S584">
            <v>1354</v>
          </cell>
        </row>
        <row r="585">
          <cell r="A585" t="str">
            <v>PLAUND</v>
          </cell>
          <cell r="B585" t="str">
            <v>Plagiothecium undulatum</v>
          </cell>
          <cell r="C585" t="str">
            <v/>
          </cell>
          <cell r="D585" t="str">
            <v/>
          </cell>
          <cell r="E585" t="str">
            <v>(Hedw.) B., S. &amp; G.  </v>
          </cell>
          <cell r="M585" t="str">
            <v>BRm</v>
          </cell>
          <cell r="N585">
            <v>5</v>
          </cell>
          <cell r="S585">
            <v>19925</v>
          </cell>
        </row>
        <row r="586">
          <cell r="A586" t="str">
            <v>PLESPX</v>
          </cell>
          <cell r="B586" t="str">
            <v>Plectonema sp.</v>
          </cell>
          <cell r="C586" t="str">
            <v/>
          </cell>
          <cell r="D586" t="str">
            <v/>
          </cell>
          <cell r="E586" t="str">
            <v>Thuret      </v>
          </cell>
          <cell r="M586" t="str">
            <v>ALG</v>
          </cell>
          <cell r="N586">
            <v>2</v>
          </cell>
          <cell r="P586" t="str">
            <v/>
          </cell>
          <cell r="S586">
            <v>1113</v>
          </cell>
        </row>
        <row r="587">
          <cell r="A587" t="str">
            <v>PLGASP</v>
          </cell>
          <cell r="B587" t="str">
            <v>Plagiochila asplenioides</v>
          </cell>
          <cell r="C587" t="str">
            <v/>
          </cell>
          <cell r="D587" t="str">
            <v/>
          </cell>
          <cell r="E587" t="str">
            <v>(L. emend. Taylor) Dumort.     </v>
          </cell>
          <cell r="F587" t="str">
            <v>Plagiochila asplenioides var. major Lindenb.</v>
          </cell>
          <cell r="G587" t="str">
            <v>Plagiochila major (L.) S.W. Arnell</v>
          </cell>
          <cell r="H587" t="str">
            <v>Jungermannia asplenioides L.</v>
          </cell>
          <cell r="M587" t="str">
            <v>BRh</v>
          </cell>
          <cell r="N587">
            <v>4</v>
          </cell>
          <cell r="P587" t="str">
            <v/>
          </cell>
          <cell r="S587">
            <v>19914</v>
          </cell>
        </row>
        <row r="588">
          <cell r="A588" t="str">
            <v>PLGSPX</v>
          </cell>
          <cell r="B588" t="str">
            <v>Plagiochila sp.</v>
          </cell>
          <cell r="C588" t="str">
            <v/>
          </cell>
          <cell r="D588" t="str">
            <v/>
          </cell>
          <cell r="E588" t="str">
            <v>Dumort.</v>
          </cell>
          <cell r="M588" t="str">
            <v>BRh</v>
          </cell>
          <cell r="N588">
            <v>4</v>
          </cell>
          <cell r="P588" t="str">
            <v/>
          </cell>
          <cell r="S588">
            <v>19915</v>
          </cell>
        </row>
        <row r="589">
          <cell r="A589" t="str">
            <v>PLIAFF</v>
          </cell>
          <cell r="B589" t="str">
            <v>Plagiomnium affine</v>
          </cell>
          <cell r="C589" t="str">
            <v/>
          </cell>
          <cell r="D589" t="str">
            <v/>
          </cell>
          <cell r="E589" t="str">
            <v>(Bland.) T. Kop.    </v>
          </cell>
          <cell r="F589" t="str">
            <v>Mnium affine Bland.  </v>
          </cell>
          <cell r="M589" t="str">
            <v>BRm</v>
          </cell>
          <cell r="N589">
            <v>5</v>
          </cell>
          <cell r="P589" t="str">
            <v/>
          </cell>
          <cell r="S589">
            <v>19916</v>
          </cell>
        </row>
        <row r="590">
          <cell r="A590" t="str">
            <v>PLIMED</v>
          </cell>
          <cell r="B590" t="str">
            <v>Plagiomnium medium</v>
          </cell>
          <cell r="C590" t="str">
            <v/>
          </cell>
          <cell r="D590" t="str">
            <v/>
          </cell>
          <cell r="E590" t="str">
            <v>(B. &amp; S.) T. Kop.    </v>
          </cell>
          <cell r="F590" t="str">
            <v>Mnium medium B. &amp; S.   </v>
          </cell>
          <cell r="M590" t="str">
            <v>BRm</v>
          </cell>
          <cell r="N590">
            <v>5</v>
          </cell>
          <cell r="S590">
            <v>19918</v>
          </cell>
        </row>
        <row r="591">
          <cell r="A591" t="str">
            <v>PLIROS</v>
          </cell>
          <cell r="B591" t="str">
            <v>Plagiomnium rostratum</v>
          </cell>
          <cell r="C591" t="str">
            <v/>
          </cell>
          <cell r="D591" t="str">
            <v/>
          </cell>
          <cell r="E591" t="str">
            <v>(Schrad.) T. Kop.    </v>
          </cell>
          <cell r="F591" t="str">
            <v>Mnium rostratum Schrad.</v>
          </cell>
          <cell r="G591" t="str">
            <v>Mnium longirostre Brid.</v>
          </cell>
          <cell r="M591" t="str">
            <v>BRm</v>
          </cell>
          <cell r="N591">
            <v>5</v>
          </cell>
          <cell r="S591">
            <v>19919</v>
          </cell>
        </row>
        <row r="592">
          <cell r="A592" t="str">
            <v>PLISPX</v>
          </cell>
          <cell r="B592" t="str">
            <v>Plagiomnium sp.</v>
          </cell>
          <cell r="C592" t="str">
            <v/>
          </cell>
          <cell r="D592" t="str">
            <v/>
          </cell>
          <cell r="E592" t="str">
            <v>T. Kop.    </v>
          </cell>
          <cell r="M592" t="str">
            <v>BRm</v>
          </cell>
          <cell r="N592">
            <v>5</v>
          </cell>
          <cell r="P592" t="str">
            <v/>
          </cell>
          <cell r="S592">
            <v>1992</v>
          </cell>
        </row>
        <row r="593">
          <cell r="A593" t="str">
            <v>PLIUND</v>
          </cell>
          <cell r="B593" t="str">
            <v>Plagiomnium undulatum</v>
          </cell>
          <cell r="C593" t="str">
            <v/>
          </cell>
          <cell r="D593" t="str">
            <v/>
          </cell>
          <cell r="E593" t="str">
            <v>(Hedw.) T. Kop.    </v>
          </cell>
          <cell r="F593" t="str">
            <v>Mnium undulatum Hedw.       </v>
          </cell>
          <cell r="M593" t="str">
            <v>BRm</v>
          </cell>
          <cell r="N593">
            <v>5</v>
          </cell>
          <cell r="S593">
            <v>19921</v>
          </cell>
        </row>
        <row r="594">
          <cell r="A594" t="str">
            <v>PLUSAB</v>
          </cell>
          <cell r="B594" t="str">
            <v>Pleuropogon sabinei</v>
          </cell>
          <cell r="C594" t="str">
            <v/>
          </cell>
          <cell r="D594" t="str">
            <v/>
          </cell>
          <cell r="E594" t="str">
            <v>      </v>
          </cell>
          <cell r="M594" t="str">
            <v>PHx</v>
          </cell>
          <cell r="N594">
            <v>1</v>
          </cell>
          <cell r="P594" t="str">
            <v/>
          </cell>
          <cell r="Q594" t="str">
            <v>MONOCOT</v>
          </cell>
          <cell r="S594">
            <v>19927</v>
          </cell>
        </row>
        <row r="595">
          <cell r="A595" t="str">
            <v>POAANN</v>
          </cell>
          <cell r="B595" t="str">
            <v>Poa annua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PHg</v>
          </cell>
          <cell r="N595">
            <v>9</v>
          </cell>
          <cell r="O595" t="str">
            <v>HYG</v>
          </cell>
          <cell r="P595" t="str">
            <v/>
          </cell>
          <cell r="Q595" t="str">
            <v>MONOCOT</v>
          </cell>
          <cell r="S595">
            <v>1581</v>
          </cell>
        </row>
        <row r="596">
          <cell r="A596" t="str">
            <v>POAPAL</v>
          </cell>
          <cell r="B596" t="str">
            <v>Poa palustris</v>
          </cell>
          <cell r="C596" t="str">
            <v/>
          </cell>
          <cell r="D596" t="str">
            <v/>
          </cell>
          <cell r="E596" t="str">
            <v>L.      </v>
          </cell>
          <cell r="M596" t="str">
            <v>PHg</v>
          </cell>
          <cell r="N596">
            <v>9</v>
          </cell>
          <cell r="O596" t="str">
            <v>HYG</v>
          </cell>
          <cell r="P596" t="str">
            <v/>
          </cell>
          <cell r="Q596" t="str">
            <v>MONOCOT</v>
          </cell>
          <cell r="S596">
            <v>1582</v>
          </cell>
        </row>
        <row r="597">
          <cell r="A597" t="str">
            <v>POAPRA</v>
          </cell>
          <cell r="B597" t="str">
            <v>Poa pratensis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PHg</v>
          </cell>
          <cell r="N597">
            <v>9</v>
          </cell>
          <cell r="O597" t="str">
            <v>HYG</v>
          </cell>
          <cell r="P597" t="str">
            <v/>
          </cell>
          <cell r="Q597" t="str">
            <v>MONOCOT</v>
          </cell>
          <cell r="S597">
            <v>19928</v>
          </cell>
        </row>
        <row r="598">
          <cell r="A598" t="str">
            <v>POASPX</v>
          </cell>
          <cell r="B598" t="str">
            <v>Poa sp.</v>
          </cell>
          <cell r="C598" t="str">
            <v/>
          </cell>
          <cell r="D598" t="str">
            <v/>
          </cell>
          <cell r="E598" t="str">
            <v>      </v>
          </cell>
          <cell r="M598" t="str">
            <v>PHg</v>
          </cell>
          <cell r="N598">
            <v>9</v>
          </cell>
          <cell r="O598" t="str">
            <v>HYG</v>
          </cell>
          <cell r="Q598" t="str">
            <v>MONOCOT</v>
          </cell>
          <cell r="S598">
            <v>158</v>
          </cell>
        </row>
        <row r="599">
          <cell r="A599" t="str">
            <v>POATRI</v>
          </cell>
          <cell r="B599" t="str">
            <v>Poa trivialis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PHg</v>
          </cell>
          <cell r="N599">
            <v>9</v>
          </cell>
          <cell r="O599" t="str">
            <v>HYG</v>
          </cell>
          <cell r="P599" t="str">
            <v/>
          </cell>
          <cell r="Q599" t="str">
            <v>MONOCOT</v>
          </cell>
          <cell r="S599">
            <v>1583</v>
          </cell>
        </row>
        <row r="600">
          <cell r="A600" t="str">
            <v>POEANS</v>
          </cell>
          <cell r="B600" t="str">
            <v>Potentiella anserina</v>
          </cell>
          <cell r="C600" t="str">
            <v/>
          </cell>
          <cell r="D600" t="str">
            <v/>
          </cell>
          <cell r="E600" t="str">
            <v>(L.)      </v>
          </cell>
          <cell r="M600" t="str">
            <v>PHg</v>
          </cell>
          <cell r="N600">
            <v>9</v>
          </cell>
          <cell r="O600" t="str">
            <v>HYG</v>
          </cell>
          <cell r="P600" t="str">
            <v/>
          </cell>
          <cell r="Q600" t="str">
            <v>DICOT</v>
          </cell>
          <cell r="S600">
            <v>1921</v>
          </cell>
        </row>
        <row r="601">
          <cell r="A601" t="str">
            <v>POEERE</v>
          </cell>
          <cell r="B601" t="str">
            <v>Potentilla erecta</v>
          </cell>
          <cell r="C601" t="str">
            <v/>
          </cell>
          <cell r="D601" t="str">
            <v/>
          </cell>
          <cell r="E601" t="str">
            <v>(L.) Räuschel     </v>
          </cell>
          <cell r="M601" t="str">
            <v>PHg</v>
          </cell>
          <cell r="N601">
            <v>9</v>
          </cell>
          <cell r="O601" t="str">
            <v>HYG</v>
          </cell>
          <cell r="P601" t="str">
            <v/>
          </cell>
          <cell r="Q601" t="str">
            <v>DICOT</v>
          </cell>
          <cell r="S601">
            <v>1922</v>
          </cell>
        </row>
        <row r="602">
          <cell r="A602" t="str">
            <v>POEPAL</v>
          </cell>
          <cell r="B602" t="str">
            <v>Potentilla palustris</v>
          </cell>
          <cell r="C602">
            <v>16</v>
          </cell>
          <cell r="D602">
            <v>3</v>
          </cell>
          <cell r="E602" t="str">
            <v>(L.) Scop.     </v>
          </cell>
          <cell r="M602" t="str">
            <v>PHe</v>
          </cell>
          <cell r="N602">
            <v>8</v>
          </cell>
          <cell r="O602" t="str">
            <v>HEL</v>
          </cell>
          <cell r="P602" t="str">
            <v>IBMR</v>
          </cell>
          <cell r="Q602" t="str">
            <v>DICOT</v>
          </cell>
          <cell r="S602">
            <v>1923</v>
          </cell>
        </row>
        <row r="603">
          <cell r="A603" t="str">
            <v>POESPX</v>
          </cell>
          <cell r="B603" t="str">
            <v>Potentilla sp.</v>
          </cell>
          <cell r="C603" t="str">
            <v/>
          </cell>
          <cell r="D603" t="str">
            <v/>
          </cell>
          <cell r="E603" t="str">
            <v>      </v>
          </cell>
          <cell r="M603" t="str">
            <v>PHe</v>
          </cell>
          <cell r="N603">
            <v>8</v>
          </cell>
          <cell r="O603" t="str">
            <v>HEL</v>
          </cell>
          <cell r="Q603" t="str">
            <v>DICOT</v>
          </cell>
          <cell r="S603">
            <v>192</v>
          </cell>
        </row>
        <row r="604">
          <cell r="A604" t="str">
            <v>POLAMP</v>
          </cell>
          <cell r="B604" t="str">
            <v>Polygonum amphibium</v>
          </cell>
          <cell r="C604">
            <v>9</v>
          </cell>
          <cell r="D604">
            <v>2</v>
          </cell>
          <cell r="E604" t="str">
            <v>L.      </v>
          </cell>
          <cell r="F604" t="str">
            <v>Persicaria amphibia L. Gray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>IBMR</v>
          </cell>
          <cell r="Q604" t="str">
            <v>DICOT</v>
          </cell>
          <cell r="S604">
            <v>1864</v>
          </cell>
        </row>
        <row r="605">
          <cell r="A605" t="str">
            <v>POLFOL</v>
          </cell>
          <cell r="B605" t="str">
            <v>Polygonum foliosa</v>
          </cell>
          <cell r="C605" t="str">
            <v/>
          </cell>
          <cell r="D605" t="str">
            <v/>
          </cell>
          <cell r="E605" t="str">
            <v>      </v>
          </cell>
          <cell r="F605" t="str">
            <v>Persicaria foliosa</v>
          </cell>
          <cell r="M605" t="str">
            <v>PHg</v>
          </cell>
          <cell r="N605">
            <v>9</v>
          </cell>
          <cell r="O605" t="str">
            <v>HYG</v>
          </cell>
          <cell r="P605" t="str">
            <v/>
          </cell>
          <cell r="Q605" t="str">
            <v>DICOT</v>
          </cell>
          <cell r="S605">
            <v>1993</v>
          </cell>
        </row>
        <row r="606">
          <cell r="A606" t="str">
            <v>POLHYD</v>
          </cell>
          <cell r="B606" t="str">
            <v>Polygonum hydropiper</v>
          </cell>
          <cell r="C606">
            <v>8</v>
          </cell>
          <cell r="D606">
            <v>2</v>
          </cell>
          <cell r="E606" t="str">
            <v>L. fo. Aq.    </v>
          </cell>
          <cell r="F606" t="str">
            <v>Persicaria hydropiper L. Delarbe</v>
          </cell>
          <cell r="M606" t="str">
            <v>PHe</v>
          </cell>
          <cell r="N606">
            <v>8</v>
          </cell>
          <cell r="O606" t="str">
            <v>HEL</v>
          </cell>
          <cell r="P606" t="str">
            <v>IBMR</v>
          </cell>
          <cell r="Q606" t="str">
            <v>DICOT</v>
          </cell>
          <cell r="S606">
            <v>1865</v>
          </cell>
        </row>
        <row r="607">
          <cell r="A607" t="str">
            <v>POLLAP</v>
          </cell>
          <cell r="B607" t="str">
            <v>Polygonum lapathifolia</v>
          </cell>
          <cell r="C607" t="str">
            <v/>
          </cell>
          <cell r="D607" t="str">
            <v/>
          </cell>
          <cell r="E607" t="str">
            <v>      </v>
          </cell>
          <cell r="F607" t="str">
            <v>Persicaria lapathifolia L. Gray</v>
          </cell>
          <cell r="M607" t="str">
            <v>PHg</v>
          </cell>
          <cell r="N607">
            <v>9</v>
          </cell>
          <cell r="O607" t="str">
            <v>HYG</v>
          </cell>
          <cell r="P607" t="str">
            <v/>
          </cell>
          <cell r="Q607" t="str">
            <v>DICOT</v>
          </cell>
          <cell r="S607">
            <v>1866</v>
          </cell>
        </row>
        <row r="608">
          <cell r="A608" t="str">
            <v>POLMAC</v>
          </cell>
          <cell r="B608" t="str">
            <v>Polygonum maculosa</v>
          </cell>
          <cell r="C608" t="str">
            <v/>
          </cell>
          <cell r="D608" t="str">
            <v/>
          </cell>
          <cell r="E608" t="str">
            <v>      </v>
          </cell>
          <cell r="F608" t="str">
            <v>Persicaria maculosa</v>
          </cell>
          <cell r="M608" t="str">
            <v>PHg</v>
          </cell>
          <cell r="N608">
            <v>9</v>
          </cell>
          <cell r="O608" t="str">
            <v>HYG</v>
          </cell>
          <cell r="P608" t="str">
            <v/>
          </cell>
          <cell r="Q608" t="str">
            <v>DICOT</v>
          </cell>
          <cell r="S608">
            <v>357</v>
          </cell>
        </row>
        <row r="609">
          <cell r="A609" t="str">
            <v>POLMIT</v>
          </cell>
          <cell r="B609" t="str">
            <v>Polygonum mite</v>
          </cell>
          <cell r="C609" t="str">
            <v/>
          </cell>
          <cell r="D609" t="str">
            <v/>
          </cell>
          <cell r="E609" t="str">
            <v>Schrank      </v>
          </cell>
          <cell r="F609" t="str">
            <v>Persicaria mitis Schrank</v>
          </cell>
          <cell r="M609" t="str">
            <v>PHg</v>
          </cell>
          <cell r="N609">
            <v>9</v>
          </cell>
          <cell r="O609" t="str">
            <v>HYG</v>
          </cell>
          <cell r="P609" t="str">
            <v/>
          </cell>
          <cell r="Q609" t="str">
            <v>DICOT</v>
          </cell>
          <cell r="S609">
            <v>1868</v>
          </cell>
        </row>
        <row r="610">
          <cell r="A610" t="str">
            <v>POLSPX</v>
          </cell>
          <cell r="B610" t="str">
            <v>Polygonum sp.</v>
          </cell>
          <cell r="C610" t="str">
            <v/>
          </cell>
          <cell r="D610" t="str">
            <v/>
          </cell>
          <cell r="E610" t="str">
            <v>      </v>
          </cell>
          <cell r="F610" t="str">
            <v>Persicaria sp.</v>
          </cell>
          <cell r="M610" t="str">
            <v>PHg</v>
          </cell>
          <cell r="N610">
            <v>9</v>
          </cell>
          <cell r="O610" t="str">
            <v>HYG</v>
          </cell>
          <cell r="Q610" t="str">
            <v>DICOT</v>
          </cell>
          <cell r="S610">
            <v>1863</v>
          </cell>
        </row>
        <row r="611">
          <cell r="A611" t="str">
            <v>PONCOR</v>
          </cell>
          <cell r="B611" t="str">
            <v>Pontederia cordata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PHy</v>
          </cell>
          <cell r="N611">
            <v>7</v>
          </cell>
          <cell r="O611" t="str">
            <v>HYD</v>
          </cell>
          <cell r="P611" t="str">
            <v/>
          </cell>
          <cell r="Q611" t="str">
            <v>MONOCOT</v>
          </cell>
          <cell r="S611">
            <v>19931</v>
          </cell>
        </row>
        <row r="612">
          <cell r="A612" t="str">
            <v>PORCOR</v>
          </cell>
          <cell r="B612" t="str">
            <v>Porella cordaeana</v>
          </cell>
          <cell r="C612" t="str">
            <v/>
          </cell>
          <cell r="D612" t="str">
            <v/>
          </cell>
          <cell r="E612" t="str">
            <v>(Huebener) Moore</v>
          </cell>
          <cell r="F612" t="str">
            <v>Porella denta Lindberg</v>
          </cell>
          <cell r="G612" t="str">
            <v>Porella rivularis Nees</v>
          </cell>
          <cell r="H612" t="str">
            <v>Porella cordaeana var. simplicior (Zett.) Lindb.</v>
          </cell>
          <cell r="I612" t="str">
            <v>Madotheca cordaeana (Huebener) Dumort.</v>
          </cell>
          <cell r="J612" t="str">
            <v>Madotheca rivularis Nees</v>
          </cell>
          <cell r="K612" t="str">
            <v>Jungermannia cordaeana Huebener</v>
          </cell>
          <cell r="M612" t="str">
            <v>BRh</v>
          </cell>
          <cell r="N612">
            <v>4</v>
          </cell>
          <cell r="P612" t="str">
            <v/>
          </cell>
          <cell r="S612">
            <v>19932</v>
          </cell>
        </row>
        <row r="613">
          <cell r="A613" t="str">
            <v>PORPIN</v>
          </cell>
          <cell r="B613" t="str">
            <v>Porella pinnata</v>
          </cell>
          <cell r="C613">
            <v>12</v>
          </cell>
          <cell r="D613">
            <v>2</v>
          </cell>
          <cell r="E613" t="str">
            <v>L.     </v>
          </cell>
          <cell r="F613" t="str">
            <v>Madotheca porella (Dicks.) Nees</v>
          </cell>
          <cell r="G613" t="str">
            <v>Jungermannia porella Dicks.</v>
          </cell>
          <cell r="M613" t="str">
            <v>BRh</v>
          </cell>
          <cell r="N613">
            <v>4</v>
          </cell>
          <cell r="P613" t="str">
            <v>IBMR</v>
          </cell>
          <cell r="S613">
            <v>9788</v>
          </cell>
        </row>
        <row r="614">
          <cell r="A614" t="str">
            <v>PORSPX</v>
          </cell>
          <cell r="B614" t="str">
            <v>Porella sp.</v>
          </cell>
          <cell r="C614" t="str">
            <v/>
          </cell>
          <cell r="D614" t="str">
            <v/>
          </cell>
          <cell r="E614" t="str">
            <v>L.     </v>
          </cell>
          <cell r="M614" t="str">
            <v>BRh</v>
          </cell>
          <cell r="N614">
            <v>4</v>
          </cell>
          <cell r="P614" t="str">
            <v/>
          </cell>
          <cell r="S614">
            <v>124</v>
          </cell>
        </row>
        <row r="615">
          <cell r="A615" t="str">
            <v>POTACU</v>
          </cell>
          <cell r="B615" t="str">
            <v>Potamogeton acutifolius</v>
          </cell>
          <cell r="C615">
            <v>12</v>
          </cell>
          <cell r="D615">
            <v>3</v>
          </cell>
          <cell r="E615" t="str">
            <v>Link      </v>
          </cell>
          <cell r="M615" t="str">
            <v>PHy</v>
          </cell>
          <cell r="N615">
            <v>7</v>
          </cell>
          <cell r="O615" t="str">
            <v>HYD</v>
          </cell>
          <cell r="P615" t="str">
            <v>IBMR</v>
          </cell>
          <cell r="Q615" t="str">
            <v>MONOCOT</v>
          </cell>
          <cell r="S615">
            <v>164</v>
          </cell>
        </row>
        <row r="616">
          <cell r="A616" t="str">
            <v>POTALP</v>
          </cell>
          <cell r="B616" t="str">
            <v>Potamogeton alpinus</v>
          </cell>
          <cell r="C616">
            <v>13</v>
          </cell>
          <cell r="D616">
            <v>2</v>
          </cell>
          <cell r="E616" t="str">
            <v>Balbis      </v>
          </cell>
          <cell r="M616" t="str">
            <v>PHy</v>
          </cell>
          <cell r="N616">
            <v>7</v>
          </cell>
          <cell r="O616" t="str">
            <v>HYD</v>
          </cell>
          <cell r="P616" t="str">
            <v>IBMR</v>
          </cell>
          <cell r="Q616" t="str">
            <v>MONOCOT</v>
          </cell>
          <cell r="S616">
            <v>1641</v>
          </cell>
        </row>
        <row r="617">
          <cell r="A617" t="str">
            <v>POTANG</v>
          </cell>
          <cell r="B617" t="str">
            <v>Potamogeton x angustifolius</v>
          </cell>
          <cell r="C617" t="str">
            <v/>
          </cell>
          <cell r="D617" t="str">
            <v/>
          </cell>
          <cell r="E617" t="str">
            <v>J. S. Presl    </v>
          </cell>
          <cell r="M617" t="str">
            <v>PHy</v>
          </cell>
          <cell r="N617">
            <v>7</v>
          </cell>
          <cell r="O617" t="str">
            <v>HYD</v>
          </cell>
          <cell r="P617" t="str">
            <v/>
          </cell>
          <cell r="Q617" t="str">
            <v>MONOCOT</v>
          </cell>
          <cell r="S617">
            <v>19943</v>
          </cell>
        </row>
        <row r="618">
          <cell r="A618" t="str">
            <v>POTBEN</v>
          </cell>
          <cell r="B618" t="str">
            <v>Potamogeton x bennettii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PHy</v>
          </cell>
          <cell r="N618">
            <v>7</v>
          </cell>
          <cell r="O618" t="str">
            <v>HYD</v>
          </cell>
          <cell r="P618" t="str">
            <v/>
          </cell>
          <cell r="Q618" t="str">
            <v>MONOCOT</v>
          </cell>
          <cell r="S618">
            <v>19944</v>
          </cell>
        </row>
        <row r="619">
          <cell r="A619" t="str">
            <v>POTBER</v>
          </cell>
          <cell r="B619" t="str">
            <v>Potamogeton berchtoldii</v>
          </cell>
          <cell r="C619">
            <v>9</v>
          </cell>
          <cell r="D619">
            <v>2</v>
          </cell>
          <cell r="E619" t="str">
            <v>Fieber      </v>
          </cell>
          <cell r="M619" t="str">
            <v>PHy</v>
          </cell>
          <cell r="N619">
            <v>7</v>
          </cell>
          <cell r="O619" t="str">
            <v>HYD</v>
          </cell>
          <cell r="P619" t="str">
            <v>IBMR</v>
          </cell>
          <cell r="Q619" t="str">
            <v>MONOCOT</v>
          </cell>
          <cell r="S619">
            <v>1642</v>
          </cell>
        </row>
        <row r="620">
          <cell r="A620" t="str">
            <v>POTBOT</v>
          </cell>
          <cell r="B620" t="str">
            <v>Potamogeton x bottnicus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PHy</v>
          </cell>
          <cell r="N620">
            <v>7</v>
          </cell>
          <cell r="O620" t="str">
            <v>HYD</v>
          </cell>
          <cell r="P620" t="str">
            <v/>
          </cell>
          <cell r="Q620" t="str">
            <v>MONOCOT</v>
          </cell>
          <cell r="S620">
            <v>19945</v>
          </cell>
        </row>
        <row r="621">
          <cell r="A621" t="str">
            <v>POTCOG</v>
          </cell>
          <cell r="B621" t="str">
            <v>Potamogeton x cognatus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PHy</v>
          </cell>
          <cell r="N621">
            <v>7</v>
          </cell>
          <cell r="O621" t="str">
            <v>HYD</v>
          </cell>
          <cell r="P621" t="str">
            <v/>
          </cell>
          <cell r="Q621" t="str">
            <v>MONOCOT</v>
          </cell>
          <cell r="S621">
            <v>19946</v>
          </cell>
        </row>
        <row r="622">
          <cell r="A622" t="str">
            <v>POTCOL</v>
          </cell>
          <cell r="B622" t="str">
            <v>Potamogeton coloratus</v>
          </cell>
          <cell r="C622">
            <v>20</v>
          </cell>
          <cell r="D622">
            <v>3</v>
          </cell>
          <cell r="E622" t="str">
            <v>Hornem.      </v>
          </cell>
          <cell r="M622" t="str">
            <v>PHy</v>
          </cell>
          <cell r="N622">
            <v>7</v>
          </cell>
          <cell r="O622" t="str">
            <v>HYD</v>
          </cell>
          <cell r="P622" t="str">
            <v>IBMR</v>
          </cell>
          <cell r="Q622" t="str">
            <v>MONOCOT</v>
          </cell>
          <cell r="S622">
            <v>1643</v>
          </cell>
        </row>
        <row r="623">
          <cell r="A623" t="str">
            <v>POTCOM</v>
          </cell>
          <cell r="B623" t="str">
            <v>Potamogeton compressus</v>
          </cell>
          <cell r="C623">
            <v>6</v>
          </cell>
          <cell r="D623">
            <v>3</v>
          </cell>
          <cell r="E623" t="str">
            <v>L.      </v>
          </cell>
          <cell r="M623" t="str">
            <v>PHy</v>
          </cell>
          <cell r="N623">
            <v>7</v>
          </cell>
          <cell r="O623" t="str">
            <v>HYD</v>
          </cell>
          <cell r="P623" t="str">
            <v>IBMR</v>
          </cell>
          <cell r="Q623" t="str">
            <v>MONOCOT</v>
          </cell>
          <cell r="S623">
            <v>1644</v>
          </cell>
        </row>
        <row r="624">
          <cell r="A624" t="str">
            <v>POTCOO</v>
          </cell>
          <cell r="B624" t="str">
            <v>Potamogeton x cooperi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PHy</v>
          </cell>
          <cell r="N624">
            <v>7</v>
          </cell>
          <cell r="O624" t="str">
            <v>HYD</v>
          </cell>
          <cell r="P624" t="str">
            <v/>
          </cell>
          <cell r="Q624" t="str">
            <v>MONOCOT</v>
          </cell>
          <cell r="S624">
            <v>19947</v>
          </cell>
        </row>
        <row r="625">
          <cell r="A625" t="str">
            <v>POTCRI</v>
          </cell>
          <cell r="B625" t="str">
            <v>Potamogeton crispus</v>
          </cell>
          <cell r="C625">
            <v>7</v>
          </cell>
          <cell r="D625">
            <v>2</v>
          </cell>
          <cell r="E625" t="str">
            <v>L.      </v>
          </cell>
          <cell r="M625" t="str">
            <v>PHy</v>
          </cell>
          <cell r="N625">
            <v>7</v>
          </cell>
          <cell r="O625" t="str">
            <v>HYD</v>
          </cell>
          <cell r="P625" t="str">
            <v>IBMR</v>
          </cell>
          <cell r="Q625" t="str">
            <v>MONOCOT</v>
          </cell>
          <cell r="S625">
            <v>1645</v>
          </cell>
        </row>
        <row r="626">
          <cell r="A626" t="str">
            <v>POTEPI</v>
          </cell>
          <cell r="B626" t="str">
            <v>Potamogeton epihydrus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PHy</v>
          </cell>
          <cell r="N626">
            <v>7</v>
          </cell>
          <cell r="O626" t="str">
            <v>HYD</v>
          </cell>
          <cell r="P626" t="str">
            <v/>
          </cell>
          <cell r="Q626" t="str">
            <v>MONOCOT</v>
          </cell>
          <cell r="S626">
            <v>19933</v>
          </cell>
        </row>
        <row r="627">
          <cell r="A627" t="str">
            <v>POTFEN</v>
          </cell>
          <cell r="B627" t="str">
            <v>Potamogeton x fennicus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PHy</v>
          </cell>
          <cell r="N627">
            <v>7</v>
          </cell>
          <cell r="O627" t="str">
            <v>HYD</v>
          </cell>
          <cell r="P627" t="str">
            <v/>
          </cell>
          <cell r="Q627" t="str">
            <v>MONOCOT</v>
          </cell>
          <cell r="S627">
            <v>19948</v>
          </cell>
        </row>
        <row r="628">
          <cell r="A628" t="str">
            <v>POTFIL</v>
          </cell>
          <cell r="B628" t="str">
            <v>Potamogeton filiformis</v>
          </cell>
          <cell r="C628" t="str">
            <v/>
          </cell>
          <cell r="D628" t="str">
            <v/>
          </cell>
          <cell r="E628" t="str">
            <v>Pers.      </v>
          </cell>
          <cell r="M628" t="str">
            <v>PHy</v>
          </cell>
          <cell r="N628">
            <v>7</v>
          </cell>
          <cell r="O628" t="str">
            <v>HYD</v>
          </cell>
          <cell r="P628" t="str">
            <v/>
          </cell>
          <cell r="Q628" t="str">
            <v>MONOCOT</v>
          </cell>
          <cell r="S628">
            <v>19934</v>
          </cell>
        </row>
        <row r="629">
          <cell r="A629" t="str">
            <v>POTFLU</v>
          </cell>
          <cell r="B629" t="str">
            <v>Potamogeton x fluitans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PHy</v>
          </cell>
          <cell r="N629">
            <v>7</v>
          </cell>
          <cell r="O629" t="str">
            <v>HYD</v>
          </cell>
          <cell r="P629" t="str">
            <v/>
          </cell>
          <cell r="Q629" t="str">
            <v>MONOCOT</v>
          </cell>
          <cell r="S629">
            <v>19949</v>
          </cell>
        </row>
        <row r="630">
          <cell r="A630" t="str">
            <v>POTFRI</v>
          </cell>
          <cell r="B630" t="str">
            <v>Potamogeton friesii</v>
          </cell>
          <cell r="C630">
            <v>10</v>
          </cell>
          <cell r="D630">
            <v>1</v>
          </cell>
          <cell r="E630" t="str">
            <v>Rupr.      </v>
          </cell>
          <cell r="F630" t="str">
            <v>Potamogeton mucronatus</v>
          </cell>
          <cell r="M630" t="str">
            <v>PHy</v>
          </cell>
          <cell r="N630">
            <v>7</v>
          </cell>
          <cell r="O630" t="str">
            <v>HYD</v>
          </cell>
          <cell r="P630" t="str">
            <v>IBMR</v>
          </cell>
          <cell r="Q630" t="str">
            <v>MONOCOT</v>
          </cell>
          <cell r="S630">
            <v>1646</v>
          </cell>
        </row>
        <row r="631">
          <cell r="A631" t="str">
            <v>POTGES</v>
          </cell>
          <cell r="B631" t="str">
            <v>Potamogeton x gessnacensis</v>
          </cell>
          <cell r="C631" t="str">
            <v/>
          </cell>
          <cell r="D631" t="str">
            <v/>
          </cell>
          <cell r="E631" t="str">
            <v>      </v>
          </cell>
          <cell r="M631" t="str">
            <v>PHy</v>
          </cell>
          <cell r="N631">
            <v>7</v>
          </cell>
          <cell r="O631" t="str">
            <v>HYD</v>
          </cell>
          <cell r="P631" t="str">
            <v/>
          </cell>
          <cell r="Q631" t="str">
            <v>MONOCOT</v>
          </cell>
          <cell r="S631">
            <v>1995</v>
          </cell>
        </row>
        <row r="632">
          <cell r="A632" t="str">
            <v>POTGRA</v>
          </cell>
          <cell r="B632" t="str">
            <v>Potamogeton gramineus</v>
          </cell>
          <cell r="C632">
            <v>13</v>
          </cell>
          <cell r="D632">
            <v>2</v>
          </cell>
          <cell r="E632" t="str">
            <v>L.      </v>
          </cell>
          <cell r="M632" t="str">
            <v>PHy</v>
          </cell>
          <cell r="N632">
            <v>7</v>
          </cell>
          <cell r="O632" t="str">
            <v>HYD</v>
          </cell>
          <cell r="P632" t="str">
            <v>IBMR</v>
          </cell>
          <cell r="Q632" t="str">
            <v>MONOCOT</v>
          </cell>
          <cell r="S632">
            <v>1647</v>
          </cell>
        </row>
        <row r="633">
          <cell r="A633" t="str">
            <v>POTGRI</v>
          </cell>
          <cell r="B633" t="str">
            <v>Potamogeton x griffithii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PHy</v>
          </cell>
          <cell r="N633">
            <v>7</v>
          </cell>
          <cell r="O633" t="str">
            <v>HYD</v>
          </cell>
          <cell r="P633" t="str">
            <v/>
          </cell>
          <cell r="Q633" t="str">
            <v>MONOCOT</v>
          </cell>
          <cell r="S633">
            <v>19951</v>
          </cell>
        </row>
        <row r="634">
          <cell r="A634" t="str">
            <v>POTHEL</v>
          </cell>
          <cell r="B634" t="str">
            <v>Potamogeton helveticus</v>
          </cell>
          <cell r="C634" t="str">
            <v/>
          </cell>
          <cell r="D634" t="str">
            <v/>
          </cell>
          <cell r="E634" t="str">
            <v>(G. Fischer) E. Baumann   </v>
          </cell>
          <cell r="M634" t="str">
            <v>PHy</v>
          </cell>
          <cell r="N634">
            <v>7</v>
          </cell>
          <cell r="O634" t="str">
            <v>HYD</v>
          </cell>
          <cell r="P634" t="str">
            <v/>
          </cell>
          <cell r="Q634" t="str">
            <v>MONOCOT</v>
          </cell>
          <cell r="S634">
            <v>1648</v>
          </cell>
        </row>
        <row r="635">
          <cell r="A635" t="str">
            <v>POTLIN</v>
          </cell>
          <cell r="B635" t="str">
            <v>Potamogeton x lintonii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PHy</v>
          </cell>
          <cell r="N635">
            <v>7</v>
          </cell>
          <cell r="O635" t="str">
            <v>HYD</v>
          </cell>
          <cell r="P635" t="str">
            <v/>
          </cell>
          <cell r="Q635" t="str">
            <v>MONOCOT</v>
          </cell>
          <cell r="S635">
            <v>19953</v>
          </cell>
        </row>
        <row r="636">
          <cell r="A636" t="str">
            <v>POTLUC</v>
          </cell>
          <cell r="B636" t="str">
            <v>Potamogeton lucens</v>
          </cell>
          <cell r="C636">
            <v>7</v>
          </cell>
          <cell r="D636">
            <v>3</v>
          </cell>
          <cell r="E636" t="str">
            <v>L.      </v>
          </cell>
          <cell r="M636" t="str">
            <v>PHy</v>
          </cell>
          <cell r="N636">
            <v>7</v>
          </cell>
          <cell r="O636" t="str">
            <v>HYD</v>
          </cell>
          <cell r="P636" t="str">
            <v>IBMR</v>
          </cell>
          <cell r="Q636" t="str">
            <v>MONOCOT</v>
          </cell>
          <cell r="S636">
            <v>1649</v>
          </cell>
        </row>
        <row r="637">
          <cell r="A637" t="str">
            <v>POTNAT</v>
          </cell>
          <cell r="B637" t="str">
            <v>Potamogeton natans</v>
          </cell>
          <cell r="C637">
            <v>12</v>
          </cell>
          <cell r="D637">
            <v>1</v>
          </cell>
          <cell r="E637" t="str">
            <v>L.      </v>
          </cell>
          <cell r="M637" t="str">
            <v>PHy</v>
          </cell>
          <cell r="N637">
            <v>7</v>
          </cell>
          <cell r="O637" t="str">
            <v>HYD</v>
          </cell>
          <cell r="P637" t="str">
            <v>IBMR</v>
          </cell>
          <cell r="Q637" t="str">
            <v>MONOCOT</v>
          </cell>
          <cell r="S637">
            <v>165</v>
          </cell>
        </row>
        <row r="638">
          <cell r="A638" t="str">
            <v>POTNER</v>
          </cell>
          <cell r="B638" t="str">
            <v>Potamogeton x nerviger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PHy</v>
          </cell>
          <cell r="N638">
            <v>7</v>
          </cell>
          <cell r="O638" t="str">
            <v>HYD</v>
          </cell>
          <cell r="P638" t="str">
            <v/>
          </cell>
          <cell r="Q638" t="str">
            <v>MONOCOT</v>
          </cell>
          <cell r="S638">
            <v>19954</v>
          </cell>
        </row>
        <row r="639">
          <cell r="A639" t="str">
            <v>POTNIT</v>
          </cell>
          <cell r="B639" t="str">
            <v>Potamogeton x nitens</v>
          </cell>
          <cell r="C639" t="str">
            <v/>
          </cell>
          <cell r="D639" t="str">
            <v/>
          </cell>
          <cell r="E639" t="str">
            <v>Weber      </v>
          </cell>
          <cell r="M639" t="str">
            <v>PHy</v>
          </cell>
          <cell r="N639">
            <v>7</v>
          </cell>
          <cell r="O639" t="str">
            <v>HYD</v>
          </cell>
          <cell r="P639" t="str">
            <v/>
          </cell>
          <cell r="Q639" t="str">
            <v>MONOCOT</v>
          </cell>
          <cell r="S639">
            <v>223</v>
          </cell>
        </row>
        <row r="640">
          <cell r="A640" t="str">
            <v>POTNOD</v>
          </cell>
          <cell r="B640" t="str">
            <v>Potamogeton nodosus</v>
          </cell>
          <cell r="C640">
            <v>4</v>
          </cell>
          <cell r="D640">
            <v>3</v>
          </cell>
          <cell r="E640" t="str">
            <v>Poiret      </v>
          </cell>
          <cell r="F640" t="str">
            <v>Potamogeton fluitans</v>
          </cell>
          <cell r="M640" t="str">
            <v>PHy</v>
          </cell>
          <cell r="N640">
            <v>7</v>
          </cell>
          <cell r="O640" t="str">
            <v>HYD</v>
          </cell>
          <cell r="P640" t="str">
            <v>IBMR</v>
          </cell>
          <cell r="Q640" t="str">
            <v>MONOCOT</v>
          </cell>
          <cell r="S640">
            <v>1652</v>
          </cell>
        </row>
        <row r="641">
          <cell r="A641" t="str">
            <v>POTOBT</v>
          </cell>
          <cell r="B641" t="str">
            <v>Potamogeton obtusifolius</v>
          </cell>
          <cell r="C641">
            <v>10</v>
          </cell>
          <cell r="D641">
            <v>2</v>
          </cell>
          <cell r="E641" t="str">
            <v>Mert. &amp; Koch    </v>
          </cell>
          <cell r="M641" t="str">
            <v>PHy</v>
          </cell>
          <cell r="N641">
            <v>7</v>
          </cell>
          <cell r="O641" t="str">
            <v>HYD</v>
          </cell>
          <cell r="P641" t="str">
            <v>IBMR</v>
          </cell>
          <cell r="Q641" t="str">
            <v>MONOCOT</v>
          </cell>
          <cell r="S641">
            <v>1653</v>
          </cell>
        </row>
        <row r="642">
          <cell r="A642" t="str">
            <v>POTOLI</v>
          </cell>
          <cell r="B642" t="str">
            <v>Potamogeton x olivaceus</v>
          </cell>
          <cell r="C642" t="str">
            <v/>
          </cell>
          <cell r="D642" t="str">
            <v/>
          </cell>
          <cell r="E642" t="str">
            <v>      </v>
          </cell>
          <cell r="M642" t="str">
            <v>PHy</v>
          </cell>
          <cell r="N642">
            <v>7</v>
          </cell>
          <cell r="O642" t="str">
            <v>HYD</v>
          </cell>
          <cell r="P642" t="str">
            <v/>
          </cell>
          <cell r="Q642" t="str">
            <v>MONOCOT</v>
          </cell>
          <cell r="S642">
            <v>19955</v>
          </cell>
        </row>
        <row r="643">
          <cell r="A643" t="str">
            <v>POTPAN</v>
          </cell>
          <cell r="B643" t="str">
            <v>Potamogeton panormitanus</v>
          </cell>
          <cell r="C643">
            <v>9</v>
          </cell>
          <cell r="D643">
            <v>2</v>
          </cell>
          <cell r="E643" t="str">
            <v>      </v>
          </cell>
          <cell r="F643" t="str">
            <v>potamogeton pusillus L.</v>
          </cell>
          <cell r="M643" t="str">
            <v>PHy</v>
          </cell>
          <cell r="N643">
            <v>7</v>
          </cell>
          <cell r="O643" t="str">
            <v>HYD</v>
          </cell>
          <cell r="P643" t="str">
            <v>IBMR</v>
          </cell>
          <cell r="Q643" t="str">
            <v>MONOCOT</v>
          </cell>
          <cell r="S643">
            <v>1654</v>
          </cell>
        </row>
        <row r="644">
          <cell r="A644" t="str">
            <v>POTPEC</v>
          </cell>
          <cell r="B644" t="str">
            <v>Potamogeton pectinatus</v>
          </cell>
          <cell r="C644">
            <v>2</v>
          </cell>
          <cell r="D644">
            <v>2</v>
          </cell>
          <cell r="E644" t="str">
            <v>L.      </v>
          </cell>
          <cell r="M644" t="str">
            <v>PHy</v>
          </cell>
          <cell r="N644">
            <v>7</v>
          </cell>
          <cell r="O644" t="str">
            <v>HYD</v>
          </cell>
          <cell r="P644" t="str">
            <v>IBMR</v>
          </cell>
          <cell r="Q644" t="str">
            <v>MONOCOT</v>
          </cell>
          <cell r="S644">
            <v>1655</v>
          </cell>
        </row>
        <row r="645">
          <cell r="A645" t="str">
            <v>POTPER</v>
          </cell>
          <cell r="B645" t="str">
            <v>Potamogeton perfoliatus</v>
          </cell>
          <cell r="C645">
            <v>9</v>
          </cell>
          <cell r="D645">
            <v>2</v>
          </cell>
          <cell r="E645" t="str">
            <v>L.      </v>
          </cell>
          <cell r="M645" t="str">
            <v>PHy</v>
          </cell>
          <cell r="N645">
            <v>7</v>
          </cell>
          <cell r="O645" t="str">
            <v>HYD</v>
          </cell>
          <cell r="P645" t="str">
            <v>IBMR</v>
          </cell>
          <cell r="Q645" t="str">
            <v>MONOCOT</v>
          </cell>
          <cell r="S645">
            <v>1656</v>
          </cell>
        </row>
        <row r="646">
          <cell r="A646" t="str">
            <v>POTPOL</v>
          </cell>
          <cell r="B646" t="str">
            <v>Potamogeton polygonifolius</v>
          </cell>
          <cell r="C646">
            <v>17</v>
          </cell>
          <cell r="D646">
            <v>3</v>
          </cell>
          <cell r="E646" t="str">
            <v>Pourret      </v>
          </cell>
          <cell r="M646" t="str">
            <v>PHy</v>
          </cell>
          <cell r="N646">
            <v>7</v>
          </cell>
          <cell r="O646" t="str">
            <v>HYD</v>
          </cell>
          <cell r="P646" t="str">
            <v>IBMR</v>
          </cell>
          <cell r="Q646" t="str">
            <v>MONOCOT</v>
          </cell>
          <cell r="S646">
            <v>1657</v>
          </cell>
        </row>
        <row r="647">
          <cell r="A647" t="str">
            <v>POTPRA</v>
          </cell>
          <cell r="B647" t="str">
            <v>Potamogeton praelongus</v>
          </cell>
          <cell r="C647">
            <v>13</v>
          </cell>
          <cell r="D647">
            <v>2</v>
          </cell>
          <cell r="E647" t="str">
            <v>Wulfen      </v>
          </cell>
          <cell r="M647" t="str">
            <v>PHy</v>
          </cell>
          <cell r="N647">
            <v>7</v>
          </cell>
          <cell r="O647" t="str">
            <v>HYD</v>
          </cell>
          <cell r="P647" t="str">
            <v>IBMR</v>
          </cell>
          <cell r="Q647" t="str">
            <v>MONOCOT</v>
          </cell>
          <cell r="S647">
            <v>1658</v>
          </cell>
        </row>
        <row r="648">
          <cell r="A648" t="str">
            <v>POTPRO</v>
          </cell>
          <cell r="B648" t="str">
            <v>Potamogeton natans var. prolixus</v>
          </cell>
          <cell r="C648" t="str">
            <v/>
          </cell>
          <cell r="D648" t="str">
            <v/>
          </cell>
          <cell r="E648" t="str">
            <v>Koch      </v>
          </cell>
          <cell r="M648" t="str">
            <v>PHy</v>
          </cell>
          <cell r="N648">
            <v>7</v>
          </cell>
          <cell r="O648" t="str">
            <v>HYD</v>
          </cell>
          <cell r="P648" t="str">
            <v/>
          </cell>
          <cell r="Q648" t="str">
            <v>MONOCOT</v>
          </cell>
          <cell r="S648">
            <v>19937</v>
          </cell>
        </row>
        <row r="649">
          <cell r="A649" t="str">
            <v>POTRUT</v>
          </cell>
          <cell r="B649" t="str">
            <v>Potamogeton rutilus</v>
          </cell>
          <cell r="C649" t="str">
            <v/>
          </cell>
          <cell r="D649" t="str">
            <v/>
          </cell>
          <cell r="E649" t="str">
            <v>Wolfg.      </v>
          </cell>
          <cell r="M649" t="str">
            <v>PHy</v>
          </cell>
          <cell r="N649">
            <v>7</v>
          </cell>
          <cell r="O649" t="str">
            <v>HYD</v>
          </cell>
          <cell r="P649" t="str">
            <v/>
          </cell>
          <cell r="Q649" t="str">
            <v>MONOCOT</v>
          </cell>
          <cell r="S649">
            <v>19939</v>
          </cell>
        </row>
        <row r="650">
          <cell r="A650" t="str">
            <v>POTSAL</v>
          </cell>
          <cell r="B650" t="str">
            <v>Potamogeton x saliciifolius</v>
          </cell>
          <cell r="C650" t="str">
            <v/>
          </cell>
          <cell r="D650" t="str">
            <v/>
          </cell>
          <cell r="E650" t="str">
            <v>Wolfgang      </v>
          </cell>
          <cell r="M650" t="str">
            <v>PHy</v>
          </cell>
          <cell r="N650">
            <v>7</v>
          </cell>
          <cell r="O650" t="str">
            <v>HYD</v>
          </cell>
          <cell r="P650" t="str">
            <v/>
          </cell>
          <cell r="Q650" t="str">
            <v>MONOCOT</v>
          </cell>
          <cell r="S650">
            <v>19956</v>
          </cell>
        </row>
        <row r="651">
          <cell r="A651" t="str">
            <v>POTSCH</v>
          </cell>
          <cell r="B651" t="str">
            <v>Potamogeton schweinfurthii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PHy</v>
          </cell>
          <cell r="N651">
            <v>7</v>
          </cell>
          <cell r="O651" t="str">
            <v>HYD</v>
          </cell>
          <cell r="P651" t="str">
            <v/>
          </cell>
          <cell r="Q651" t="str">
            <v>MONOCOT</v>
          </cell>
          <cell r="S651">
            <v>1994</v>
          </cell>
        </row>
        <row r="652">
          <cell r="A652" t="str">
            <v>POTSCR</v>
          </cell>
          <cell r="B652" t="str">
            <v>Potamogeton x schreberi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PHy</v>
          </cell>
          <cell r="N652">
            <v>7</v>
          </cell>
          <cell r="O652" t="str">
            <v>HYD</v>
          </cell>
          <cell r="P652" t="str">
            <v/>
          </cell>
          <cell r="Q652" t="str">
            <v>MONOCOT</v>
          </cell>
          <cell r="S652">
            <v>19957</v>
          </cell>
        </row>
        <row r="653">
          <cell r="A653" t="str">
            <v>POTSIC</v>
          </cell>
          <cell r="B653" t="str">
            <v>Potamogeton siculus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PHy</v>
          </cell>
          <cell r="N653">
            <v>7</v>
          </cell>
          <cell r="O653" t="str">
            <v>HYD</v>
          </cell>
          <cell r="P653" t="str">
            <v/>
          </cell>
          <cell r="Q653" t="str">
            <v>MONOCOT</v>
          </cell>
          <cell r="S653">
            <v>19941</v>
          </cell>
        </row>
        <row r="654">
          <cell r="A654" t="str">
            <v>POTSPA</v>
          </cell>
          <cell r="B654" t="str">
            <v>Potamogeton x sparganiifolius</v>
          </cell>
          <cell r="C654" t="str">
            <v/>
          </cell>
          <cell r="D654" t="str">
            <v/>
          </cell>
          <cell r="E654" t="str">
            <v>Laestad ex Fries    </v>
          </cell>
          <cell r="M654" t="str">
            <v>PHy</v>
          </cell>
          <cell r="N654">
            <v>7</v>
          </cell>
          <cell r="O654" t="str">
            <v>HYD</v>
          </cell>
          <cell r="P654" t="str">
            <v/>
          </cell>
          <cell r="Q654" t="str">
            <v>MONOCOT</v>
          </cell>
          <cell r="S654">
            <v>19958</v>
          </cell>
        </row>
        <row r="655">
          <cell r="A655" t="str">
            <v>POTSPX</v>
          </cell>
          <cell r="B655" t="str">
            <v>Potamogeton sp.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PHy</v>
          </cell>
          <cell r="N655">
            <v>7</v>
          </cell>
          <cell r="O655" t="str">
            <v>HYD</v>
          </cell>
          <cell r="Q655" t="str">
            <v>MONOCOT</v>
          </cell>
          <cell r="S655">
            <v>1639</v>
          </cell>
        </row>
        <row r="656">
          <cell r="A656" t="str">
            <v>POTSUD</v>
          </cell>
          <cell r="B656" t="str">
            <v>Potamogeton x sudermanicus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PHy</v>
          </cell>
          <cell r="N656">
            <v>7</v>
          </cell>
          <cell r="O656" t="str">
            <v>HYD</v>
          </cell>
          <cell r="P656" t="str">
            <v/>
          </cell>
          <cell r="Q656" t="str">
            <v>MONOCOT</v>
          </cell>
          <cell r="S656">
            <v>19959</v>
          </cell>
        </row>
        <row r="657">
          <cell r="A657" t="str">
            <v>POTSUE</v>
          </cell>
          <cell r="B657" t="str">
            <v>Potamogeton x suecicus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PHy</v>
          </cell>
          <cell r="N657">
            <v>7</v>
          </cell>
          <cell r="O657" t="str">
            <v>HYD</v>
          </cell>
          <cell r="P657" t="str">
            <v/>
          </cell>
          <cell r="Q657" t="str">
            <v>MONOCOT</v>
          </cell>
          <cell r="S657">
            <v>1996</v>
          </cell>
        </row>
        <row r="658">
          <cell r="A658" t="str">
            <v>POTTRI</v>
          </cell>
          <cell r="B658" t="str">
            <v>Potamogeton trichoides</v>
          </cell>
          <cell r="C658">
            <v>7</v>
          </cell>
          <cell r="D658">
            <v>2</v>
          </cell>
          <cell r="E658" t="str">
            <v>Cham. &amp; Schelcht    </v>
          </cell>
          <cell r="M658" t="str">
            <v>PHy</v>
          </cell>
          <cell r="N658">
            <v>7</v>
          </cell>
          <cell r="O658" t="str">
            <v>HYD</v>
          </cell>
          <cell r="P658" t="str">
            <v>IBMR</v>
          </cell>
          <cell r="Q658" t="str">
            <v>MONOCOT</v>
          </cell>
          <cell r="S658">
            <v>1661</v>
          </cell>
        </row>
        <row r="659">
          <cell r="A659" t="str">
            <v>POTUND</v>
          </cell>
          <cell r="B659" t="str">
            <v>Potamogeton x undulatus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PHy</v>
          </cell>
          <cell r="N659">
            <v>7</v>
          </cell>
          <cell r="O659" t="str">
            <v>HYD</v>
          </cell>
          <cell r="P659" t="str">
            <v/>
          </cell>
          <cell r="Q659" t="str">
            <v>MONOCOT</v>
          </cell>
          <cell r="S659">
            <v>19961</v>
          </cell>
        </row>
        <row r="660">
          <cell r="A660" t="str">
            <v>POTVAG</v>
          </cell>
          <cell r="B660" t="str">
            <v>Potamogeton vaginatus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PHy</v>
          </cell>
          <cell r="N660">
            <v>7</v>
          </cell>
          <cell r="O660" t="str">
            <v>HYD</v>
          </cell>
          <cell r="P660" t="str">
            <v/>
          </cell>
          <cell r="Q660" t="str">
            <v>MONOCOT</v>
          </cell>
          <cell r="S660">
            <v>19942</v>
          </cell>
        </row>
        <row r="661">
          <cell r="A661" t="str">
            <v>POTZIZ</v>
          </cell>
          <cell r="B661" t="str">
            <v>Potamogeton zizii</v>
          </cell>
          <cell r="C661" t="str">
            <v/>
          </cell>
          <cell r="D661" t="str">
            <v/>
          </cell>
          <cell r="E661" t="str">
            <v>Koch ex Roth    </v>
          </cell>
          <cell r="M661" t="str">
            <v>PHy</v>
          </cell>
          <cell r="N661">
            <v>7</v>
          </cell>
          <cell r="O661" t="str">
            <v>HYD</v>
          </cell>
          <cell r="P661" t="str">
            <v/>
          </cell>
          <cell r="Q661" t="str">
            <v>MONOCOT</v>
          </cell>
          <cell r="S661">
            <v>225</v>
          </cell>
        </row>
        <row r="662">
          <cell r="A662" t="str">
            <v>PREQUA</v>
          </cell>
          <cell r="B662" t="str">
            <v>Preissia quadrata</v>
          </cell>
          <cell r="C662" t="str">
            <v/>
          </cell>
          <cell r="D662" t="str">
            <v/>
          </cell>
          <cell r="E662" t="str">
            <v>(Scop.) Nees     </v>
          </cell>
          <cell r="F662" t="str">
            <v>Preissia commutata Nees</v>
          </cell>
          <cell r="G662" t="str">
            <v>Preissia hemisphaerica Cogn.</v>
          </cell>
          <cell r="H662" t="str">
            <v>Marchantia quadrata Scop.</v>
          </cell>
          <cell r="I662" t="str">
            <v>Conocephalum hemisphaericum Dumort.</v>
          </cell>
          <cell r="J662" t="str">
            <v>Cyathophora commutata Trevis.</v>
          </cell>
          <cell r="M662" t="str">
            <v>BRh</v>
          </cell>
          <cell r="N662">
            <v>4</v>
          </cell>
          <cell r="P662" t="str">
            <v/>
          </cell>
          <cell r="S662">
            <v>19962</v>
          </cell>
        </row>
        <row r="663">
          <cell r="A663" t="str">
            <v>PSESPX</v>
          </cell>
          <cell r="B663" t="str">
            <v>Pseudanabaena sp.</v>
          </cell>
          <cell r="C663" t="str">
            <v/>
          </cell>
          <cell r="D663" t="str">
            <v/>
          </cell>
          <cell r="E663" t="str">
            <v>Lauterborn      </v>
          </cell>
          <cell r="M663" t="str">
            <v>ALG</v>
          </cell>
          <cell r="N663">
            <v>2</v>
          </cell>
          <cell r="P663" t="str">
            <v/>
          </cell>
          <cell r="S663">
            <v>6453</v>
          </cell>
        </row>
        <row r="664">
          <cell r="A664" t="str">
            <v>PSUSPX</v>
          </cell>
          <cell r="B664" t="str">
            <v>Pseudendoclonium sp.</v>
          </cell>
          <cell r="C664" t="str">
            <v/>
          </cell>
          <cell r="D664" t="str">
            <v/>
          </cell>
          <cell r="E664" t="str">
            <v>Wille      </v>
          </cell>
          <cell r="M664" t="str">
            <v>ALG</v>
          </cell>
          <cell r="N664">
            <v>2</v>
          </cell>
          <cell r="P664" t="str">
            <v/>
          </cell>
          <cell r="S664">
            <v>5576</v>
          </cell>
        </row>
        <row r="665">
          <cell r="A665" t="str">
            <v>PULDYS</v>
          </cell>
          <cell r="B665" t="str">
            <v>Pulicaria dysenterica</v>
          </cell>
          <cell r="C665" t="str">
            <v/>
          </cell>
          <cell r="D665" t="str">
            <v/>
          </cell>
          <cell r="E665" t="str">
            <v>(L.) Bernh.     </v>
          </cell>
          <cell r="M665" t="str">
            <v>PHg</v>
          </cell>
          <cell r="N665">
            <v>9</v>
          </cell>
          <cell r="O665" t="str">
            <v>HYG</v>
          </cell>
          <cell r="P665" t="str">
            <v/>
          </cell>
          <cell r="Q665" t="str">
            <v>DICOT</v>
          </cell>
          <cell r="S665">
            <v>1748</v>
          </cell>
        </row>
        <row r="666">
          <cell r="A666" t="str">
            <v>RACACI</v>
          </cell>
          <cell r="B666" t="str">
            <v>Racomitrium aciculare</v>
          </cell>
          <cell r="C666">
            <v>18</v>
          </cell>
          <cell r="D666">
            <v>3</v>
          </cell>
          <cell r="E666" t="str">
            <v>(Hedw.) Brid.     </v>
          </cell>
          <cell r="F666" t="str">
            <v>Rhacomitrium aciculare (Hedw.) Brid.</v>
          </cell>
          <cell r="M666" t="str">
            <v>BRm</v>
          </cell>
          <cell r="N666">
            <v>5</v>
          </cell>
          <cell r="P666" t="str">
            <v>IBMR</v>
          </cell>
          <cell r="S666">
            <v>1323</v>
          </cell>
        </row>
        <row r="667">
          <cell r="A667" t="str">
            <v>RACAQU</v>
          </cell>
          <cell r="B667" t="str">
            <v>Racomitrium aquaticum</v>
          </cell>
          <cell r="C667" t="str">
            <v/>
          </cell>
          <cell r="D667" t="str">
            <v/>
          </cell>
          <cell r="E667" t="str">
            <v>(Schrad.) Brid.</v>
          </cell>
          <cell r="F667" t="str">
            <v>Racomitrium protensum (A. Braun) Hüb.</v>
          </cell>
          <cell r="G667" t="str">
            <v>Rhacomitrium aquaticum        </v>
          </cell>
          <cell r="M667" t="str">
            <v>BRm</v>
          </cell>
          <cell r="N667">
            <v>5</v>
          </cell>
          <cell r="P667" t="str">
            <v/>
          </cell>
          <cell r="S667">
            <v>19963</v>
          </cell>
        </row>
        <row r="668">
          <cell r="A668" t="str">
            <v>RACSPX</v>
          </cell>
          <cell r="B668" t="str">
            <v>Racomitrium sp.</v>
          </cell>
          <cell r="C668" t="str">
            <v/>
          </cell>
          <cell r="D668" t="str">
            <v/>
          </cell>
          <cell r="E668" t="str">
            <v>Brid.     </v>
          </cell>
          <cell r="F668" t="str">
            <v>Rhacomitrium sp. auct.</v>
          </cell>
          <cell r="M668" t="str">
            <v>BRm</v>
          </cell>
          <cell r="N668">
            <v>5</v>
          </cell>
          <cell r="P668" t="str">
            <v/>
          </cell>
          <cell r="S668">
            <v>1322</v>
          </cell>
        </row>
        <row r="669">
          <cell r="A669" t="str">
            <v>RADSPX</v>
          </cell>
          <cell r="B669" t="str">
            <v>Radiofilum sp.</v>
          </cell>
          <cell r="C669" t="str">
            <v/>
          </cell>
          <cell r="D669" t="str">
            <v/>
          </cell>
          <cell r="E669" t="str">
            <v>Scmidle      </v>
          </cell>
          <cell r="M669" t="str">
            <v>ALG</v>
          </cell>
          <cell r="N669">
            <v>2</v>
          </cell>
          <cell r="P669" t="str">
            <v/>
          </cell>
          <cell r="S669">
            <v>61</v>
          </cell>
        </row>
        <row r="670">
          <cell r="A670" t="str">
            <v>RANAQU</v>
          </cell>
          <cell r="B670" t="str">
            <v>Ranunculus aquatilis</v>
          </cell>
          <cell r="C670">
            <v>11</v>
          </cell>
          <cell r="D670">
            <v>2</v>
          </cell>
          <cell r="E670" t="str">
            <v>L.      </v>
          </cell>
          <cell r="M670" t="str">
            <v>PHy</v>
          </cell>
          <cell r="N670">
            <v>7</v>
          </cell>
          <cell r="O670" t="str">
            <v>HYD</v>
          </cell>
          <cell r="P670" t="str">
            <v>IBMR</v>
          </cell>
          <cell r="Q670" t="str">
            <v>DICOT</v>
          </cell>
          <cell r="S670">
            <v>1898</v>
          </cell>
        </row>
        <row r="671">
          <cell r="A671" t="str">
            <v>RANBAC</v>
          </cell>
          <cell r="B671" t="str">
            <v>Ranunculus x bachii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PHy</v>
          </cell>
          <cell r="N671">
            <v>7</v>
          </cell>
          <cell r="O671" t="str">
            <v>HYD</v>
          </cell>
          <cell r="P671" t="str">
            <v/>
          </cell>
          <cell r="Q671" t="str">
            <v>DICOT</v>
          </cell>
          <cell r="S671">
            <v>19983</v>
          </cell>
        </row>
        <row r="672">
          <cell r="A672" t="str">
            <v>RANBAT</v>
          </cell>
          <cell r="B672" t="str">
            <v>Ranunculus batrachoides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PHy</v>
          </cell>
          <cell r="N672">
            <v>7</v>
          </cell>
          <cell r="O672" t="str">
            <v>HYD</v>
          </cell>
          <cell r="P672" t="str">
            <v/>
          </cell>
          <cell r="Q672" t="str">
            <v>DICOT</v>
          </cell>
          <cell r="S672">
            <v>19964</v>
          </cell>
        </row>
        <row r="673">
          <cell r="A673" t="str">
            <v>RANBAU</v>
          </cell>
          <cell r="B673" t="str">
            <v>Ranunculus baudoti</v>
          </cell>
          <cell r="C673" t="str">
            <v/>
          </cell>
          <cell r="D673" t="str">
            <v/>
          </cell>
          <cell r="E673" t="str">
            <v>Godron      </v>
          </cell>
          <cell r="M673" t="str">
            <v>PHy</v>
          </cell>
          <cell r="N673">
            <v>7</v>
          </cell>
          <cell r="O673" t="str">
            <v>HYD</v>
          </cell>
          <cell r="P673" t="str">
            <v/>
          </cell>
          <cell r="Q673" t="str">
            <v>DICOT</v>
          </cell>
          <cell r="S673">
            <v>1899</v>
          </cell>
        </row>
        <row r="674">
          <cell r="A674" t="str">
            <v>RANCAL</v>
          </cell>
          <cell r="B674" t="str">
            <v>Ranunculus penicillatus varcalcareus</v>
          </cell>
          <cell r="C674">
            <v>13</v>
          </cell>
          <cell r="D674">
            <v>2</v>
          </cell>
          <cell r="E674" t="str">
            <v>(Dumort.) Bab.     </v>
          </cell>
          <cell r="F674" t="str">
            <v>Ranunculus penicillatus subsp. calcareus</v>
          </cell>
          <cell r="M674" t="str">
            <v>PHy</v>
          </cell>
          <cell r="N674">
            <v>7</v>
          </cell>
          <cell r="O674" t="str">
            <v>HYD</v>
          </cell>
          <cell r="P674" t="str">
            <v>IBMR</v>
          </cell>
          <cell r="Q674" t="str">
            <v>DICOT</v>
          </cell>
          <cell r="S674">
            <v>29941</v>
          </cell>
        </row>
        <row r="675">
          <cell r="A675" t="str">
            <v>RANCIR</v>
          </cell>
          <cell r="B675" t="str">
            <v>Ranunculus circinatus</v>
          </cell>
          <cell r="C675">
            <v>10</v>
          </cell>
          <cell r="D675">
            <v>2</v>
          </cell>
          <cell r="E675" t="str">
            <v>Sibth.      </v>
          </cell>
          <cell r="F675" t="str">
            <v>Ranunculus divaricatus</v>
          </cell>
          <cell r="M675" t="str">
            <v>PHy</v>
          </cell>
          <cell r="N675">
            <v>7</v>
          </cell>
          <cell r="O675" t="str">
            <v>HYD</v>
          </cell>
          <cell r="P675" t="str">
            <v>IBMR</v>
          </cell>
          <cell r="Q675" t="str">
            <v>DICOT</v>
          </cell>
          <cell r="S675">
            <v>191</v>
          </cell>
        </row>
        <row r="676">
          <cell r="A676" t="str">
            <v>RANERA</v>
          </cell>
          <cell r="B676" t="str">
            <v>Ranunculus trichophyllus subsp. eradicatus</v>
          </cell>
          <cell r="C676">
            <v>11</v>
          </cell>
          <cell r="D676">
            <v>2</v>
          </cell>
          <cell r="E676" t="str">
            <v>      </v>
          </cell>
          <cell r="M676" t="str">
            <v>PHy</v>
          </cell>
          <cell r="N676">
            <v>7</v>
          </cell>
          <cell r="O676" t="str">
            <v>HYD</v>
          </cell>
          <cell r="P676" t="str">
            <v/>
          </cell>
          <cell r="Q676" t="str">
            <v>DICOT</v>
          </cell>
          <cell r="S676">
            <v>1998</v>
          </cell>
        </row>
        <row r="677">
          <cell r="A677" t="str">
            <v>RANFLA</v>
          </cell>
          <cell r="B677" t="str">
            <v>Ranunculus flammula</v>
          </cell>
          <cell r="C677">
            <v>16</v>
          </cell>
          <cell r="D677">
            <v>3</v>
          </cell>
          <cell r="E677" t="str">
            <v>L.      </v>
          </cell>
          <cell r="M677" t="str">
            <v>PHy</v>
          </cell>
          <cell r="N677">
            <v>7</v>
          </cell>
          <cell r="O677" t="str">
            <v>HYD</v>
          </cell>
          <cell r="P677" t="str">
            <v>IBMR</v>
          </cell>
          <cell r="Q677" t="str">
            <v>DICOT</v>
          </cell>
          <cell r="S677">
            <v>192</v>
          </cell>
        </row>
        <row r="678">
          <cell r="A678" t="str">
            <v>RANFLF</v>
          </cell>
          <cell r="B678" t="str">
            <v>Ranunculus flammula subsp. flammula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DICOT</v>
          </cell>
          <cell r="S678">
            <v>19965</v>
          </cell>
        </row>
        <row r="679">
          <cell r="A679" t="str">
            <v>RANFLU</v>
          </cell>
          <cell r="B679" t="str">
            <v>Ranunculus fluitans</v>
          </cell>
          <cell r="C679">
            <v>10</v>
          </cell>
          <cell r="D679">
            <v>2</v>
          </cell>
          <cell r="E679" t="str">
            <v>Lam.      </v>
          </cell>
          <cell r="M679" t="str">
            <v>PHy</v>
          </cell>
          <cell r="N679">
            <v>7</v>
          </cell>
          <cell r="O679" t="str">
            <v>HYD</v>
          </cell>
          <cell r="P679" t="str">
            <v>IBMR</v>
          </cell>
          <cell r="Q679" t="str">
            <v>DICOT</v>
          </cell>
          <cell r="S679">
            <v>193</v>
          </cell>
        </row>
        <row r="680">
          <cell r="A680" t="str">
            <v>RANFUC</v>
          </cell>
          <cell r="B680" t="str">
            <v>Ranunculus peltatus subsp. fucoides</v>
          </cell>
          <cell r="C680">
            <v>12</v>
          </cell>
          <cell r="D680">
            <v>2</v>
          </cell>
          <cell r="E680" t="str">
            <v>      </v>
          </cell>
          <cell r="M680" t="str">
            <v>PHy</v>
          </cell>
          <cell r="N680">
            <v>7</v>
          </cell>
          <cell r="O680" t="str">
            <v>HYD</v>
          </cell>
          <cell r="P680" t="str">
            <v/>
          </cell>
          <cell r="Q680" t="str">
            <v>DICOT</v>
          </cell>
          <cell r="S680">
            <v>19972</v>
          </cell>
        </row>
        <row r="681">
          <cell r="A681" t="str">
            <v>RANHED</v>
          </cell>
          <cell r="B681" t="str">
            <v>Ranunculus hederaceus</v>
          </cell>
          <cell r="C681">
            <v>12</v>
          </cell>
          <cell r="D681">
            <v>3</v>
          </cell>
          <cell r="E681" t="str">
            <v>L.      </v>
          </cell>
          <cell r="M681" t="str">
            <v>PHy</v>
          </cell>
          <cell r="N681">
            <v>7</v>
          </cell>
          <cell r="O681" t="str">
            <v>HYD</v>
          </cell>
          <cell r="P681" t="str">
            <v>IBMR</v>
          </cell>
          <cell r="Q681" t="str">
            <v>DICOT</v>
          </cell>
          <cell r="S681">
            <v>194</v>
          </cell>
        </row>
        <row r="682">
          <cell r="A682" t="str">
            <v>RANHYP</v>
          </cell>
          <cell r="B682" t="str">
            <v>Ranunculus hyperboreus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PHx</v>
          </cell>
          <cell r="N682">
            <v>1</v>
          </cell>
          <cell r="P682" t="str">
            <v/>
          </cell>
          <cell r="Q682" t="str">
            <v>DICOT</v>
          </cell>
          <cell r="S682">
            <v>1997</v>
          </cell>
        </row>
        <row r="683">
          <cell r="A683" t="str">
            <v>RANKEL</v>
          </cell>
          <cell r="B683" t="str">
            <v>Ranunculus x kelchoensis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PHy</v>
          </cell>
          <cell r="N683">
            <v>7</v>
          </cell>
          <cell r="O683" t="str">
            <v>HYD</v>
          </cell>
          <cell r="P683" t="str">
            <v/>
          </cell>
          <cell r="Q683" t="str">
            <v>DICOT</v>
          </cell>
          <cell r="S683">
            <v>19985</v>
          </cell>
        </row>
        <row r="684">
          <cell r="A684" t="str">
            <v>RANLEV</v>
          </cell>
          <cell r="B684" t="str">
            <v>Ranunculus x levenensis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PHy</v>
          </cell>
          <cell r="N684">
            <v>7</v>
          </cell>
          <cell r="O684" t="str">
            <v>HYD</v>
          </cell>
          <cell r="P684" t="str">
            <v/>
          </cell>
          <cell r="Q684" t="str">
            <v>DICOT</v>
          </cell>
          <cell r="S684">
            <v>19986</v>
          </cell>
        </row>
        <row r="685">
          <cell r="A685" t="str">
            <v>RANLIN</v>
          </cell>
          <cell r="B685" t="str">
            <v>Ranunculus lingua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DICOT</v>
          </cell>
          <cell r="S685">
            <v>19971</v>
          </cell>
        </row>
        <row r="686">
          <cell r="A686" t="str">
            <v>RANLUT</v>
          </cell>
          <cell r="B686" t="str">
            <v>Ranunculus trichophyllus subsp. lutulentus</v>
          </cell>
          <cell r="C686">
            <v>11</v>
          </cell>
          <cell r="D686">
            <v>2</v>
          </cell>
          <cell r="E686" t="str">
            <v>      </v>
          </cell>
          <cell r="M686" t="str">
            <v>PHy</v>
          </cell>
          <cell r="N686">
            <v>7</v>
          </cell>
          <cell r="O686" t="str">
            <v>HYD</v>
          </cell>
          <cell r="P686" t="str">
            <v/>
          </cell>
          <cell r="Q686" t="str">
            <v>DICOT</v>
          </cell>
          <cell r="S686">
            <v>19981</v>
          </cell>
        </row>
        <row r="687">
          <cell r="A687" t="str">
            <v>RANMIN</v>
          </cell>
          <cell r="B687" t="str">
            <v>Ranunculus flammula subsp. minimus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  <cell r="Q687" t="str">
            <v>DICOT</v>
          </cell>
          <cell r="S687">
            <v>19966</v>
          </cell>
        </row>
        <row r="688">
          <cell r="A688" t="str">
            <v>RANNOV</v>
          </cell>
          <cell r="B688" t="str">
            <v>Ranunculus x novae-forestae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PHy</v>
          </cell>
          <cell r="N688">
            <v>7</v>
          </cell>
          <cell r="O688" t="str">
            <v>HYD</v>
          </cell>
          <cell r="P688" t="str">
            <v/>
          </cell>
          <cell r="Q688" t="str">
            <v>DICOT</v>
          </cell>
          <cell r="S688">
            <v>19987</v>
          </cell>
        </row>
        <row r="689">
          <cell r="A689" t="str">
            <v>RANOLO</v>
          </cell>
          <cell r="B689" t="str">
            <v>Ranunculus ololeucos</v>
          </cell>
          <cell r="C689">
            <v>19</v>
          </cell>
          <cell r="D689">
            <v>3</v>
          </cell>
          <cell r="E689" t="str">
            <v>Lloyd      </v>
          </cell>
          <cell r="M689" t="str">
            <v>PHy</v>
          </cell>
          <cell r="N689">
            <v>7</v>
          </cell>
          <cell r="O689" t="str">
            <v>HYD</v>
          </cell>
          <cell r="P689" t="str">
            <v>IBMR</v>
          </cell>
          <cell r="Q689" t="str">
            <v>DICOT</v>
          </cell>
          <cell r="S689">
            <v>195</v>
          </cell>
        </row>
        <row r="690">
          <cell r="A690" t="str">
            <v>RANOMI</v>
          </cell>
          <cell r="B690" t="str">
            <v>Ranunculus omiophyllus</v>
          </cell>
          <cell r="C690">
            <v>19</v>
          </cell>
          <cell r="D690">
            <v>3</v>
          </cell>
          <cell r="E690" t="str">
            <v>Ten.      </v>
          </cell>
          <cell r="M690" t="str">
            <v>PHy</v>
          </cell>
          <cell r="N690">
            <v>7</v>
          </cell>
          <cell r="O690" t="str">
            <v>HYD</v>
          </cell>
          <cell r="P690" t="str">
            <v>IBMR</v>
          </cell>
          <cell r="Q690" t="str">
            <v>DICOT</v>
          </cell>
          <cell r="S690">
            <v>196</v>
          </cell>
        </row>
        <row r="691">
          <cell r="A691" t="str">
            <v>RANPEL</v>
          </cell>
          <cell r="B691" t="str">
            <v>Ranunculus peltatus</v>
          </cell>
          <cell r="C691">
            <v>12</v>
          </cell>
          <cell r="D691">
            <v>2</v>
          </cell>
          <cell r="E691" t="str">
            <v>Schrank.      </v>
          </cell>
          <cell r="M691" t="str">
            <v>PHy</v>
          </cell>
          <cell r="N691">
            <v>7</v>
          </cell>
          <cell r="O691" t="str">
            <v>HYD</v>
          </cell>
          <cell r="P691" t="str">
            <v>IBMR</v>
          </cell>
          <cell r="Q691" t="str">
            <v>DICOT</v>
          </cell>
          <cell r="S691">
            <v>198</v>
          </cell>
        </row>
        <row r="692">
          <cell r="A692" t="str">
            <v>RANPEN</v>
          </cell>
          <cell r="B692" t="str">
            <v>Ranunculus penicillatus </v>
          </cell>
          <cell r="C692">
            <v>12</v>
          </cell>
          <cell r="D692">
            <v>1</v>
          </cell>
          <cell r="E692" t="str">
            <v>(Dumort.) Bab.     </v>
          </cell>
          <cell r="F692" t="str">
            <v>Ranunculus penicillatus subsp. penicillatus</v>
          </cell>
          <cell r="M692" t="str">
            <v>PHy</v>
          </cell>
          <cell r="N692">
            <v>7</v>
          </cell>
          <cell r="O692" t="str">
            <v>HYD</v>
          </cell>
          <cell r="P692" t="str">
            <v>IBMR</v>
          </cell>
          <cell r="Q692" t="str">
            <v>DICOT</v>
          </cell>
          <cell r="S692">
            <v>199</v>
          </cell>
        </row>
        <row r="693">
          <cell r="A693" t="str">
            <v>RANPEP</v>
          </cell>
          <cell r="B693" t="str">
            <v>Ranunculus peltatus subsp. peltatus</v>
          </cell>
          <cell r="C693">
            <v>12</v>
          </cell>
          <cell r="D693">
            <v>2</v>
          </cell>
          <cell r="E693" t="str">
            <v>      </v>
          </cell>
          <cell r="M693" t="str">
            <v>PHy</v>
          </cell>
          <cell r="N693">
            <v>7</v>
          </cell>
          <cell r="O693" t="str">
            <v>HYD</v>
          </cell>
          <cell r="P693" t="str">
            <v/>
          </cell>
          <cell r="Q693" t="str">
            <v>DICOT</v>
          </cell>
          <cell r="S693">
            <v>19973</v>
          </cell>
        </row>
        <row r="694">
          <cell r="A694" t="str">
            <v>RANPOL</v>
          </cell>
          <cell r="B694" t="str">
            <v>Ranunculus polyphyllus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PHx</v>
          </cell>
          <cell r="N694">
            <v>1</v>
          </cell>
          <cell r="P694" t="str">
            <v/>
          </cell>
          <cell r="Q694" t="str">
            <v>DICOT</v>
          </cell>
          <cell r="S694">
            <v>19977</v>
          </cell>
        </row>
        <row r="695">
          <cell r="A695" t="str">
            <v>RANPSE</v>
          </cell>
          <cell r="B695" t="str">
            <v>Ranunculus penicillatus subsp. pseudofluitans</v>
          </cell>
          <cell r="C695">
            <v>12</v>
          </cell>
          <cell r="D695">
            <v>2</v>
          </cell>
          <cell r="E695" t="str">
            <v>(Syme) S. D. Webster   </v>
          </cell>
          <cell r="M695" t="str">
            <v>PHy</v>
          </cell>
          <cell r="N695">
            <v>7</v>
          </cell>
          <cell r="O695" t="str">
            <v>HYD</v>
          </cell>
          <cell r="P695" t="str">
            <v/>
          </cell>
          <cell r="Q695" t="str">
            <v>DICOT</v>
          </cell>
          <cell r="S695">
            <v>19974</v>
          </cell>
        </row>
        <row r="696">
          <cell r="A696" t="str">
            <v>RANREP</v>
          </cell>
          <cell r="B696" t="str">
            <v>Ranunculus repens</v>
          </cell>
          <cell r="C696" t="str">
            <v/>
          </cell>
          <cell r="D696" t="str">
            <v/>
          </cell>
          <cell r="E696" t="str">
            <v>L.      </v>
          </cell>
          <cell r="M696" t="str">
            <v>PHg</v>
          </cell>
          <cell r="N696">
            <v>9</v>
          </cell>
          <cell r="O696" t="str">
            <v>HYG</v>
          </cell>
          <cell r="P696" t="str">
            <v/>
          </cell>
          <cell r="Q696" t="str">
            <v>DICOT</v>
          </cell>
          <cell r="S696">
            <v>191</v>
          </cell>
        </row>
        <row r="697">
          <cell r="A697" t="str">
            <v>RANRET</v>
          </cell>
          <cell r="B697" t="str">
            <v>Ranunculus reptans</v>
          </cell>
          <cell r="C697" t="str">
            <v/>
          </cell>
          <cell r="D697" t="str">
            <v/>
          </cell>
          <cell r="E697" t="str">
            <v>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DICOT</v>
          </cell>
          <cell r="S697">
            <v>19978</v>
          </cell>
        </row>
        <row r="698">
          <cell r="A698" t="str">
            <v>RANRIO</v>
          </cell>
          <cell r="B698" t="str">
            <v>Ranunculus rionii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PHy</v>
          </cell>
          <cell r="N698">
            <v>7</v>
          </cell>
          <cell r="O698" t="str">
            <v>HYD</v>
          </cell>
          <cell r="P698" t="str">
            <v/>
          </cell>
          <cell r="Q698" t="str">
            <v>DICOT</v>
          </cell>
          <cell r="S698">
            <v>1911</v>
          </cell>
        </row>
        <row r="699">
          <cell r="A699" t="str">
            <v>RANSAR</v>
          </cell>
          <cell r="B699" t="str">
            <v>Ranunculus sardous</v>
          </cell>
          <cell r="C699" t="str">
            <v/>
          </cell>
          <cell r="D699" t="str">
            <v/>
          </cell>
          <cell r="E699" t="str">
            <v>Crantz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DICOT</v>
          </cell>
          <cell r="S699">
            <v>1912</v>
          </cell>
        </row>
        <row r="700">
          <cell r="A700" t="str">
            <v>RANSCE</v>
          </cell>
          <cell r="B700" t="str">
            <v>Ranunculus sceleratus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DICOT</v>
          </cell>
          <cell r="S700">
            <v>1913</v>
          </cell>
        </row>
        <row r="701">
          <cell r="A701" t="str">
            <v>RANSCO</v>
          </cell>
          <cell r="B701" t="str">
            <v>Ranunculus flammula subsp. scoticus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PHe</v>
          </cell>
          <cell r="N701">
            <v>8</v>
          </cell>
          <cell r="O701" t="str">
            <v>HYD/HEL</v>
          </cell>
          <cell r="P701" t="str">
            <v/>
          </cell>
          <cell r="Q701" t="str">
            <v>DICOT</v>
          </cell>
          <cell r="S701">
            <v>19967</v>
          </cell>
        </row>
        <row r="702">
          <cell r="A702" t="str">
            <v>RANSPH</v>
          </cell>
          <cell r="B702" t="str">
            <v>Ranunculus sphaerosphermus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PHx</v>
          </cell>
          <cell r="N702">
            <v>1</v>
          </cell>
          <cell r="P702" t="str">
            <v/>
          </cell>
          <cell r="Q702" t="str">
            <v>DICOT</v>
          </cell>
          <cell r="S702">
            <v>19979</v>
          </cell>
        </row>
        <row r="703">
          <cell r="A703" t="str">
            <v>RANSPX</v>
          </cell>
          <cell r="B703" t="str">
            <v>Ranunculus sp.</v>
          </cell>
          <cell r="C703" t="str">
            <v/>
          </cell>
          <cell r="D703" t="str">
            <v/>
          </cell>
          <cell r="E703" t="str">
            <v>      </v>
          </cell>
          <cell r="M703" t="str">
            <v>PHy</v>
          </cell>
          <cell r="N703">
            <v>7</v>
          </cell>
          <cell r="O703" t="str">
            <v>HYD</v>
          </cell>
          <cell r="Q703" t="str">
            <v>DICOT</v>
          </cell>
          <cell r="S703">
            <v>1896</v>
          </cell>
        </row>
        <row r="704">
          <cell r="A704" t="str">
            <v>RANTRC</v>
          </cell>
          <cell r="B704" t="str">
            <v>Ranunculus trichophyllus x circinatus</v>
          </cell>
          <cell r="C704" t="str">
            <v/>
          </cell>
          <cell r="D704" t="str">
            <v/>
          </cell>
          <cell r="E704" t="str">
            <v>      </v>
          </cell>
          <cell r="M704" t="str">
            <v>PHy</v>
          </cell>
          <cell r="N704">
            <v>7</v>
          </cell>
          <cell r="O704" t="str">
            <v>HYD</v>
          </cell>
          <cell r="P704" t="str">
            <v/>
          </cell>
          <cell r="Q704" t="str">
            <v>DICOT</v>
          </cell>
          <cell r="S704">
            <v>19982</v>
          </cell>
        </row>
        <row r="705">
          <cell r="A705" t="str">
            <v>RANTRI</v>
          </cell>
          <cell r="B705" t="str">
            <v>Ranunculus trichophyllus</v>
          </cell>
          <cell r="C705">
            <v>11</v>
          </cell>
          <cell r="D705">
            <v>2</v>
          </cell>
          <cell r="E705" t="str">
            <v>Chaix      </v>
          </cell>
          <cell r="M705" t="str">
            <v>PHy</v>
          </cell>
          <cell r="N705">
            <v>7</v>
          </cell>
          <cell r="O705" t="str">
            <v>HYD</v>
          </cell>
          <cell r="P705" t="str">
            <v>IBMR</v>
          </cell>
          <cell r="Q705" t="str">
            <v>DICOT</v>
          </cell>
          <cell r="S705">
            <v>1914</v>
          </cell>
        </row>
        <row r="706">
          <cell r="A706" t="str">
            <v>RANTRP</v>
          </cell>
          <cell r="B706" t="str">
            <v>Ranunculus tripartitus</v>
          </cell>
          <cell r="C706" t="str">
            <v/>
          </cell>
          <cell r="D706" t="str">
            <v/>
          </cell>
          <cell r="E706" t="str">
            <v>DC      </v>
          </cell>
          <cell r="M706" t="str">
            <v>PHy</v>
          </cell>
          <cell r="N706">
            <v>7</v>
          </cell>
          <cell r="O706" t="str">
            <v>HYD</v>
          </cell>
          <cell r="P706" t="str">
            <v/>
          </cell>
          <cell r="Q706" t="str">
            <v>DICOT</v>
          </cell>
          <cell r="S706">
            <v>1915</v>
          </cell>
        </row>
        <row r="707">
          <cell r="A707" t="str">
            <v>REYJAP</v>
          </cell>
          <cell r="B707" t="str">
            <v>Reynoutria japonica</v>
          </cell>
          <cell r="C707" t="str">
            <v/>
          </cell>
          <cell r="D707" t="str">
            <v/>
          </cell>
          <cell r="E707" t="str">
            <v>Houtt.      </v>
          </cell>
          <cell r="F707" t="str">
            <v>Blyxa japonica</v>
          </cell>
          <cell r="M707" t="str">
            <v>PHe</v>
          </cell>
          <cell r="N707">
            <v>8</v>
          </cell>
          <cell r="O707" t="str">
            <v>HYD/HEL</v>
          </cell>
          <cell r="Q707" t="str">
            <v>MONOCOT</v>
          </cell>
          <cell r="S707">
            <v>19988</v>
          </cell>
        </row>
        <row r="708">
          <cell r="A708" t="str">
            <v>RHISPX</v>
          </cell>
          <cell r="B708" t="str">
            <v>Rhizoclonium sp.</v>
          </cell>
          <cell r="C708">
            <v>4</v>
          </cell>
          <cell r="D708">
            <v>2</v>
          </cell>
          <cell r="E708" t="str">
            <v>Kützing      </v>
          </cell>
          <cell r="M708" t="str">
            <v>ALG</v>
          </cell>
          <cell r="N708">
            <v>2</v>
          </cell>
          <cell r="P708" t="str">
            <v>IBMR</v>
          </cell>
          <cell r="S708">
            <v>1125</v>
          </cell>
        </row>
        <row r="709">
          <cell r="A709" t="str">
            <v>RHNRUG</v>
          </cell>
          <cell r="B709" t="str">
            <v>Rhynchospora rugosa</v>
          </cell>
          <cell r="C709" t="str">
            <v/>
          </cell>
          <cell r="D709" t="str">
            <v/>
          </cell>
          <cell r="E709" t="str">
            <v>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MONOCOT</v>
          </cell>
          <cell r="S709">
            <v>19995</v>
          </cell>
        </row>
        <row r="710">
          <cell r="A710" t="str">
            <v>RHYALO</v>
          </cell>
          <cell r="B710" t="str">
            <v>Rhynchostegium alopecuroides</v>
          </cell>
          <cell r="C710" t="str">
            <v/>
          </cell>
          <cell r="D710" t="str">
            <v/>
          </cell>
          <cell r="E710" t="str">
            <v>(Brid.) A.J.E. Sm.    </v>
          </cell>
          <cell r="F710" t="str">
            <v>Rhynchostegium lusitanicum (Schimp.) A.J.E. Sm.</v>
          </cell>
          <cell r="G710" t="str">
            <v>Hygrohypnum lusitanicum (Schimp.) Corb.</v>
          </cell>
          <cell r="H710" t="str">
            <v>Eurhynchium alopecuroides (Brid.) P. Rich. &amp; Wallace</v>
          </cell>
          <cell r="M710" t="str">
            <v>BRm</v>
          </cell>
          <cell r="N710">
            <v>5</v>
          </cell>
          <cell r="S710">
            <v>19996</v>
          </cell>
        </row>
        <row r="711">
          <cell r="A711" t="str">
            <v>RHYRIP</v>
          </cell>
          <cell r="B711" t="str">
            <v>Rhynchostegium riparioides</v>
          </cell>
          <cell r="C711">
            <v>12</v>
          </cell>
          <cell r="D711">
            <v>1</v>
          </cell>
          <cell r="E711" t="str">
            <v>(Hedw.) Card.</v>
          </cell>
          <cell r="F711" t="str">
            <v>Platyhypnidium rusciforme Fleisch.</v>
          </cell>
          <cell r="G711" t="str">
            <v>Rhynchostegium rusciforme B., S. &amp; G.</v>
          </cell>
          <cell r="H711" t="str">
            <v>Platyhypnidium riparioides (Hedw.) Dix.</v>
          </cell>
          <cell r="I711" t="str">
            <v>Eurynchium riparioides (Hedw.) P. Rich.</v>
          </cell>
          <cell r="M711" t="str">
            <v>BRm</v>
          </cell>
          <cell r="N711">
            <v>5</v>
          </cell>
          <cell r="P711" t="str">
            <v>IBMR</v>
          </cell>
          <cell r="S711">
            <v>1268</v>
          </cell>
        </row>
        <row r="712">
          <cell r="A712" t="str">
            <v>RHYSPX</v>
          </cell>
          <cell r="B712" t="str">
            <v>Rhynchostegium sp.</v>
          </cell>
          <cell r="C712" t="str">
            <v/>
          </cell>
          <cell r="D712" t="str">
            <v/>
          </cell>
          <cell r="E712" t="str">
            <v>B., S. &amp; G.  </v>
          </cell>
          <cell r="F712" t="str">
            <v>Platyhypnidium sp. Fleisch.</v>
          </cell>
          <cell r="M712" t="str">
            <v>BRm</v>
          </cell>
          <cell r="N712">
            <v>5</v>
          </cell>
          <cell r="S712">
            <v>1266</v>
          </cell>
        </row>
        <row r="713">
          <cell r="A713" t="str">
            <v>RHZMAG</v>
          </cell>
          <cell r="B713" t="str">
            <v>Rhizomnium magnifolium</v>
          </cell>
          <cell r="C713" t="str">
            <v/>
          </cell>
          <cell r="D713" t="str">
            <v/>
          </cell>
          <cell r="E713" t="str">
            <v>(Horica) T. Kop.    </v>
          </cell>
          <cell r="F713" t="str">
            <v>Mnium punctatum Hedw. var. elatum Schimp.</v>
          </cell>
          <cell r="G713" t="str">
            <v>Rhizomnium perssonii T. Kop.</v>
          </cell>
          <cell r="M713" t="str">
            <v>BRm</v>
          </cell>
          <cell r="N713">
            <v>5</v>
          </cell>
          <cell r="S713">
            <v>19989</v>
          </cell>
        </row>
        <row r="714">
          <cell r="A714" t="str">
            <v>RHZPSE</v>
          </cell>
          <cell r="B714" t="str">
            <v>Rhizomnium pseudopunctatum</v>
          </cell>
          <cell r="C714" t="str">
            <v/>
          </cell>
          <cell r="D714" t="str">
            <v/>
          </cell>
          <cell r="E714" t="str">
            <v>(B. &amp; S.) T. Kop.  </v>
          </cell>
          <cell r="F714" t="str">
            <v>Mnium pseudopunctatum B. &amp; S.</v>
          </cell>
          <cell r="M714" t="str">
            <v>BRm</v>
          </cell>
          <cell r="N714">
            <v>5</v>
          </cell>
          <cell r="S714">
            <v>1999</v>
          </cell>
        </row>
        <row r="715">
          <cell r="A715" t="str">
            <v>RHZPUN</v>
          </cell>
          <cell r="B715" t="str">
            <v>Rhizomnium punctatum</v>
          </cell>
          <cell r="C715" t="str">
            <v/>
          </cell>
          <cell r="D715" t="str">
            <v/>
          </cell>
          <cell r="E715" t="str">
            <v>(Hedw.) T. Kop.</v>
          </cell>
          <cell r="F715" t="str">
            <v>Mnium punctatum Hedw. var. punctatum Hedw.</v>
          </cell>
          <cell r="M715" t="str">
            <v>BRm</v>
          </cell>
          <cell r="N715">
            <v>5</v>
          </cell>
          <cell r="S715">
            <v>19991</v>
          </cell>
        </row>
        <row r="716">
          <cell r="A716" t="str">
            <v>RHZSPX</v>
          </cell>
          <cell r="B716" t="str">
            <v>Rhizomnium sp.</v>
          </cell>
          <cell r="C716" t="str">
            <v/>
          </cell>
          <cell r="D716" t="str">
            <v/>
          </cell>
          <cell r="E716" t="str">
            <v>T. Kop.</v>
          </cell>
          <cell r="M716" t="str">
            <v>BRm</v>
          </cell>
          <cell r="N716">
            <v>5</v>
          </cell>
          <cell r="S716">
            <v>19992</v>
          </cell>
        </row>
        <row r="717">
          <cell r="A717" t="str">
            <v>RICCHA</v>
          </cell>
          <cell r="B717" t="str">
            <v>Riccardia chamaedryfolia</v>
          </cell>
          <cell r="C717">
            <v>15</v>
          </cell>
          <cell r="D717">
            <v>2</v>
          </cell>
          <cell r="E717" t="str">
            <v>(With.) Grolle</v>
          </cell>
          <cell r="F717" t="str">
            <v>Riccardia sinuata (Hook.) Trevis</v>
          </cell>
          <cell r="G717" t="str">
            <v>Aneura pinnatifida Dumort.</v>
          </cell>
          <cell r="H717" t="str">
            <v>Jungermannia sinuata Dicks.</v>
          </cell>
          <cell r="I717" t="str">
            <v>Jungermannia chamaedryfolia With.</v>
          </cell>
          <cell r="M717" t="str">
            <v>BRh</v>
          </cell>
          <cell r="N717">
            <v>4</v>
          </cell>
          <cell r="P717" t="str">
            <v>IBMR</v>
          </cell>
          <cell r="S717">
            <v>1173</v>
          </cell>
        </row>
        <row r="718">
          <cell r="A718" t="str">
            <v>RICMUL</v>
          </cell>
          <cell r="B718" t="str">
            <v>Riccardia multifida</v>
          </cell>
          <cell r="C718">
            <v>15</v>
          </cell>
          <cell r="D718">
            <v>2</v>
          </cell>
          <cell r="E718" t="str">
            <v>(L.) Gray    </v>
          </cell>
          <cell r="F718" t="str">
            <v>Aneura multifida (L.) Dumort.</v>
          </cell>
          <cell r="G718" t="str">
            <v>Jungermannia multifida L.</v>
          </cell>
          <cell r="H718" t="str">
            <v>Roemeria multifida (L.) Raddi</v>
          </cell>
          <cell r="M718" t="str">
            <v>BRh</v>
          </cell>
          <cell r="N718">
            <v>4</v>
          </cell>
          <cell r="P718" t="str">
            <v>IBMR</v>
          </cell>
          <cell r="S718">
            <v>125</v>
          </cell>
        </row>
        <row r="719">
          <cell r="A719" t="str">
            <v>RICSPX</v>
          </cell>
          <cell r="B719" t="str">
            <v>Riccardia sp.</v>
          </cell>
          <cell r="C719" t="str">
            <v/>
          </cell>
          <cell r="D719" t="str">
            <v/>
          </cell>
          <cell r="E719" t="str">
            <v>Gray</v>
          </cell>
          <cell r="M719" t="str">
            <v>BRh</v>
          </cell>
          <cell r="N719">
            <v>4</v>
          </cell>
          <cell r="P719" t="str">
            <v/>
          </cell>
          <cell r="S719">
            <v>1172</v>
          </cell>
        </row>
        <row r="720">
          <cell r="A720" t="str">
            <v>RIIFLU</v>
          </cell>
          <cell r="B720" t="str">
            <v>Riccia fluitans</v>
          </cell>
          <cell r="C720">
            <v>8</v>
          </cell>
          <cell r="D720">
            <v>3</v>
          </cell>
          <cell r="E720" t="str">
            <v>L.      </v>
          </cell>
          <cell r="F720" t="str">
            <v>Ricciella fluitans (L.) A. Braun</v>
          </cell>
          <cell r="G720" t="str">
            <v>Riciella centrifuga Arnell</v>
          </cell>
          <cell r="M720" t="str">
            <v>BRh</v>
          </cell>
          <cell r="N720">
            <v>4</v>
          </cell>
          <cell r="P720" t="str">
            <v>IBMR</v>
          </cell>
          <cell r="S720">
            <v>121</v>
          </cell>
        </row>
        <row r="721">
          <cell r="A721" t="str">
            <v>RIIHUE</v>
          </cell>
          <cell r="B721" t="str">
            <v>Riccia huebeneriana</v>
          </cell>
          <cell r="C721" t="str">
            <v/>
          </cell>
          <cell r="D721" t="str">
            <v/>
          </cell>
          <cell r="E721" t="str">
            <v>Lindenb.      </v>
          </cell>
          <cell r="F721" t="str">
            <v>Ricciella huebeneriana (Lindenb.) Dumort.</v>
          </cell>
          <cell r="G721" t="str">
            <v>Ricciella pseudofrostii Schiffn. ex Müll. Frib.</v>
          </cell>
          <cell r="M721" t="str">
            <v>BRh</v>
          </cell>
          <cell r="N721">
            <v>4</v>
          </cell>
          <cell r="S721">
            <v>19998</v>
          </cell>
        </row>
        <row r="722">
          <cell r="A722" t="str">
            <v>RIIRHE</v>
          </cell>
          <cell r="B722" t="str">
            <v>Riccia rhenana</v>
          </cell>
          <cell r="C722" t="str">
            <v/>
          </cell>
          <cell r="D722" t="str">
            <v/>
          </cell>
          <cell r="E722" t="str">
            <v>Lorb.     </v>
          </cell>
          <cell r="M722" t="str">
            <v>BRh</v>
          </cell>
          <cell r="N722">
            <v>4</v>
          </cell>
          <cell r="P722" t="str">
            <v/>
          </cell>
          <cell r="S722">
            <v>19999</v>
          </cell>
        </row>
        <row r="723">
          <cell r="A723" t="str">
            <v>RIISPX</v>
          </cell>
          <cell r="B723" t="str">
            <v>Riccia sp.</v>
          </cell>
          <cell r="C723" t="str">
            <v/>
          </cell>
          <cell r="D723" t="str">
            <v/>
          </cell>
          <cell r="E723" t="str">
            <v>L.</v>
          </cell>
          <cell r="M723" t="str">
            <v>BRh</v>
          </cell>
          <cell r="N723">
            <v>4</v>
          </cell>
          <cell r="P723" t="str">
            <v/>
          </cell>
          <cell r="S723">
            <v>129</v>
          </cell>
        </row>
        <row r="724">
          <cell r="A724" t="str">
            <v>RIONAT</v>
          </cell>
          <cell r="B724" t="str">
            <v>Ricciocarpos natans</v>
          </cell>
          <cell r="C724" t="str">
            <v/>
          </cell>
          <cell r="D724" t="str">
            <v/>
          </cell>
          <cell r="E724" t="str">
            <v>(L.) Corda     </v>
          </cell>
          <cell r="F724" t="str">
            <v>Riccia natans L.</v>
          </cell>
          <cell r="G724" t="str">
            <v>Riccia capillata Schmidel</v>
          </cell>
          <cell r="H724" t="str">
            <v>Riccia velutina Wilson</v>
          </cell>
          <cell r="I724" t="str">
            <v>Ricciocarpos velutinus (Wilson) Steph.</v>
          </cell>
          <cell r="M724" t="str">
            <v>BRh</v>
          </cell>
          <cell r="N724">
            <v>4</v>
          </cell>
          <cell r="P724" t="str">
            <v/>
          </cell>
          <cell r="S724">
            <v>2</v>
          </cell>
        </row>
        <row r="725">
          <cell r="A725" t="str">
            <v>RIVSPX</v>
          </cell>
          <cell r="B725" t="str">
            <v>Rivularia sp.</v>
          </cell>
          <cell r="C725" t="str">
            <v/>
          </cell>
          <cell r="D725" t="str">
            <v/>
          </cell>
          <cell r="E725" t="str">
            <v>Roth.      </v>
          </cell>
          <cell r="M725" t="str">
            <v>ALG</v>
          </cell>
          <cell r="N725">
            <v>2</v>
          </cell>
          <cell r="P725" t="str">
            <v/>
          </cell>
          <cell r="S725">
            <v>63</v>
          </cell>
        </row>
        <row r="726">
          <cell r="A726" t="str">
            <v>RORAMP</v>
          </cell>
          <cell r="B726" t="str">
            <v>Rorippa amphibia</v>
          </cell>
          <cell r="C726">
            <v>9</v>
          </cell>
          <cell r="D726">
            <v>1</v>
          </cell>
          <cell r="E726" t="str">
            <v>(L.) Besser     </v>
          </cell>
          <cell r="M726" t="str">
            <v>PHe</v>
          </cell>
          <cell r="N726">
            <v>8</v>
          </cell>
          <cell r="O726" t="str">
            <v>HEL</v>
          </cell>
          <cell r="P726" t="str">
            <v>IBMR</v>
          </cell>
          <cell r="Q726" t="str">
            <v>DICOT</v>
          </cell>
          <cell r="S726">
            <v>1765</v>
          </cell>
        </row>
        <row r="727">
          <cell r="A727" t="str">
            <v>RORANC</v>
          </cell>
          <cell r="B727" t="str">
            <v>Rorippa x anceps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PHx</v>
          </cell>
          <cell r="N727">
            <v>1</v>
          </cell>
          <cell r="P727" t="str">
            <v/>
          </cell>
          <cell r="Q727" t="str">
            <v>DICOT</v>
          </cell>
          <cell r="S727">
            <v>23</v>
          </cell>
        </row>
        <row r="728">
          <cell r="A728" t="str">
            <v>RORARM</v>
          </cell>
          <cell r="B728" t="str">
            <v>Rorippa cf x armoracioides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PHe</v>
          </cell>
          <cell r="N728">
            <v>8</v>
          </cell>
          <cell r="O728" t="str">
            <v>HYD/HEL</v>
          </cell>
          <cell r="P728" t="str">
            <v/>
          </cell>
          <cell r="Q728" t="str">
            <v>DICOT</v>
          </cell>
          <cell r="S728">
            <v>24</v>
          </cell>
        </row>
        <row r="729">
          <cell r="A729" t="str">
            <v>RORERY</v>
          </cell>
          <cell r="B729" t="str">
            <v>Rorippa x erythrocaulis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PHe</v>
          </cell>
          <cell r="N729">
            <v>8</v>
          </cell>
          <cell r="O729" t="str">
            <v>HYD/HEL</v>
          </cell>
          <cell r="P729" t="str">
            <v/>
          </cell>
          <cell r="Q729" t="str">
            <v>DICOT</v>
          </cell>
          <cell r="S729">
            <v>25</v>
          </cell>
        </row>
        <row r="730">
          <cell r="A730" t="str">
            <v>RORISL</v>
          </cell>
          <cell r="B730" t="str">
            <v>Rorippa islandica</v>
          </cell>
          <cell r="C730" t="str">
            <v/>
          </cell>
          <cell r="D730" t="str">
            <v/>
          </cell>
          <cell r="E730" t="str">
            <v>(Oeder) Borbas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DICOT</v>
          </cell>
          <cell r="S730">
            <v>1766</v>
          </cell>
        </row>
        <row r="731">
          <cell r="A731" t="str">
            <v>RORMIC</v>
          </cell>
          <cell r="B731" t="str">
            <v>Rorippa microphylla</v>
          </cell>
          <cell r="C731" t="str">
            <v/>
          </cell>
          <cell r="D731" t="str">
            <v/>
          </cell>
          <cell r="E731" t="str">
            <v>Boenn      </v>
          </cell>
          <cell r="M731" t="str">
            <v>PHe</v>
          </cell>
          <cell r="N731">
            <v>8</v>
          </cell>
          <cell r="O731" t="str">
            <v>HYD/HEL</v>
          </cell>
          <cell r="P731" t="str">
            <v/>
          </cell>
          <cell r="Q731" t="str">
            <v>DICOT</v>
          </cell>
          <cell r="S731">
            <v>21</v>
          </cell>
        </row>
        <row r="732">
          <cell r="A732" t="str">
            <v>RORPAL</v>
          </cell>
          <cell r="B732" t="str">
            <v>Rorippa palustris</v>
          </cell>
          <cell r="C732" t="str">
            <v/>
          </cell>
          <cell r="D732" t="str">
            <v/>
          </cell>
          <cell r="E732" t="str">
            <v>(L.) Besser     </v>
          </cell>
          <cell r="M732" t="str">
            <v>PHx</v>
          </cell>
          <cell r="N732">
            <v>1</v>
          </cell>
          <cell r="P732" t="str">
            <v/>
          </cell>
          <cell r="Q732" t="str">
            <v>DICOT</v>
          </cell>
          <cell r="S732">
            <v>22</v>
          </cell>
        </row>
        <row r="733">
          <cell r="A733" t="str">
            <v>RORSPX</v>
          </cell>
          <cell r="B733" t="str">
            <v>Rorippa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PHe</v>
          </cell>
          <cell r="N733">
            <v>8</v>
          </cell>
          <cell r="O733" t="str">
            <v>HYD/HEL</v>
          </cell>
          <cell r="Q733" t="str">
            <v>DICOT</v>
          </cell>
          <cell r="S733">
            <v>1764</v>
          </cell>
        </row>
        <row r="734">
          <cell r="A734" t="str">
            <v>RORSTE</v>
          </cell>
          <cell r="B734" t="str">
            <v>Rorippa x sterilis</v>
          </cell>
          <cell r="C734" t="str">
            <v/>
          </cell>
          <cell r="D734" t="str">
            <v/>
          </cell>
          <cell r="E734" t="str">
            <v>      </v>
          </cell>
          <cell r="M734" t="str">
            <v>PHx</v>
          </cell>
          <cell r="N734">
            <v>1</v>
          </cell>
          <cell r="P734" t="str">
            <v/>
          </cell>
          <cell r="Q734" t="str">
            <v>DICOT</v>
          </cell>
          <cell r="S734">
            <v>26</v>
          </cell>
        </row>
        <row r="735">
          <cell r="A735" t="str">
            <v>ROTFIL</v>
          </cell>
          <cell r="B735" t="str">
            <v>Rotala filiformis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PHe</v>
          </cell>
          <cell r="N735">
            <v>8</v>
          </cell>
          <cell r="O735" t="str">
            <v>HYD/HEL</v>
          </cell>
          <cell r="P735" t="str">
            <v/>
          </cell>
          <cell r="Q735" t="str">
            <v>DICOT</v>
          </cell>
          <cell r="S735">
            <v>27</v>
          </cell>
        </row>
        <row r="736">
          <cell r="A736" t="str">
            <v>ROTIND</v>
          </cell>
          <cell r="B736" t="str">
            <v>Rotala indica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PHe</v>
          </cell>
          <cell r="N736">
            <v>8</v>
          </cell>
          <cell r="O736" t="str">
            <v>HYD/HEL</v>
          </cell>
          <cell r="P736" t="str">
            <v/>
          </cell>
          <cell r="Q736" t="str">
            <v>DICOT</v>
          </cell>
          <cell r="S736">
            <v>28</v>
          </cell>
        </row>
        <row r="737">
          <cell r="A737" t="str">
            <v>RUMAQU</v>
          </cell>
          <cell r="B737" t="str">
            <v>Rumex aquaticus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S737">
            <v>29</v>
          </cell>
        </row>
        <row r="738">
          <cell r="A738" t="str">
            <v>RUMCON</v>
          </cell>
          <cell r="B738" t="str">
            <v>Rumex conglomeratus</v>
          </cell>
          <cell r="C738" t="str">
            <v/>
          </cell>
          <cell r="D738" t="str">
            <v/>
          </cell>
          <cell r="E738" t="str">
            <v>Murray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S738">
            <v>1871</v>
          </cell>
        </row>
        <row r="739">
          <cell r="A739" t="str">
            <v>RUMCRI</v>
          </cell>
          <cell r="B739" t="str">
            <v>Rumex crispus</v>
          </cell>
          <cell r="C739" t="str">
            <v/>
          </cell>
          <cell r="D739" t="str">
            <v/>
          </cell>
          <cell r="E739" t="str">
            <v>L. 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S739">
            <v>1872</v>
          </cell>
        </row>
        <row r="740">
          <cell r="A740" t="str">
            <v>RUMHYD</v>
          </cell>
          <cell r="B740" t="str">
            <v>Rumex hydrolapathum</v>
          </cell>
          <cell r="C740" t="str">
            <v/>
          </cell>
          <cell r="D740" t="str">
            <v/>
          </cell>
          <cell r="E740" t="str">
            <v>Huds.      </v>
          </cell>
          <cell r="M740" t="str">
            <v>PHe</v>
          </cell>
          <cell r="N740">
            <v>8</v>
          </cell>
          <cell r="O740" t="str">
            <v>HEL</v>
          </cell>
          <cell r="P740" t="str">
            <v/>
          </cell>
          <cell r="Q740" t="str">
            <v>DICOT</v>
          </cell>
          <cell r="S740">
            <v>1873</v>
          </cell>
        </row>
        <row r="741">
          <cell r="A741" t="str">
            <v>RUMOBT</v>
          </cell>
          <cell r="B741" t="str">
            <v>Rumex obtusifolius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S741">
            <v>1875</v>
          </cell>
        </row>
        <row r="742">
          <cell r="A742" t="str">
            <v>RUMPAL</v>
          </cell>
          <cell r="B742" t="str">
            <v>Rumex palustris</v>
          </cell>
          <cell r="C742" t="str">
            <v/>
          </cell>
          <cell r="D742" t="str">
            <v/>
          </cell>
          <cell r="E742" t="str">
            <v>Sm.      </v>
          </cell>
          <cell r="M742" t="str">
            <v>PHx</v>
          </cell>
          <cell r="N742">
            <v>1</v>
          </cell>
          <cell r="P742" t="str">
            <v/>
          </cell>
          <cell r="Q742" t="str">
            <v>DICOT</v>
          </cell>
          <cell r="S742">
            <v>21</v>
          </cell>
        </row>
        <row r="743">
          <cell r="A743" t="str">
            <v>RUMSPX</v>
          </cell>
          <cell r="B743" t="str">
            <v>Rumex sp.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Q743" t="str">
            <v>DICOT</v>
          </cell>
          <cell r="S743">
            <v>187</v>
          </cell>
        </row>
        <row r="744">
          <cell r="A744" t="str">
            <v>RUPCIR</v>
          </cell>
          <cell r="B744" t="str">
            <v>Ruppia cirrhosa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PHy</v>
          </cell>
          <cell r="N744">
            <v>7</v>
          </cell>
          <cell r="O744" t="str">
            <v>HYD</v>
          </cell>
          <cell r="P744" t="str">
            <v/>
          </cell>
          <cell r="Q744" t="str">
            <v>MONOCOT</v>
          </cell>
          <cell r="S744">
            <v>211</v>
          </cell>
        </row>
        <row r="745">
          <cell r="A745" t="str">
            <v>RUPDRE</v>
          </cell>
          <cell r="B745" t="str">
            <v>Ruppia drepanensis</v>
          </cell>
          <cell r="C745" t="str">
            <v/>
          </cell>
          <cell r="D745" t="str">
            <v/>
          </cell>
          <cell r="E745" t="str">
            <v>      </v>
          </cell>
          <cell r="M745" t="str">
            <v>PHy</v>
          </cell>
          <cell r="N745">
            <v>7</v>
          </cell>
          <cell r="O745" t="str">
            <v>HYD</v>
          </cell>
          <cell r="P745" t="str">
            <v/>
          </cell>
          <cell r="Q745" t="str">
            <v>MONOCOT</v>
          </cell>
          <cell r="S745">
            <v>212</v>
          </cell>
        </row>
        <row r="746">
          <cell r="A746" t="str">
            <v>RUPMAR</v>
          </cell>
          <cell r="B746" t="str">
            <v>Ruppia maritima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PHy</v>
          </cell>
          <cell r="N746">
            <v>7</v>
          </cell>
          <cell r="O746" t="str">
            <v>HYD</v>
          </cell>
          <cell r="P746" t="str">
            <v/>
          </cell>
          <cell r="Q746" t="str">
            <v>MONOCOT</v>
          </cell>
          <cell r="S746">
            <v>1666</v>
          </cell>
        </row>
        <row r="747">
          <cell r="A747" t="str">
            <v>SACRAV</v>
          </cell>
          <cell r="B747" t="str">
            <v>Saccharum ravennae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PHx</v>
          </cell>
          <cell r="N747">
            <v>1</v>
          </cell>
          <cell r="P747" t="str">
            <v/>
          </cell>
          <cell r="Q747" t="str">
            <v>MONOCOT</v>
          </cell>
          <cell r="S747">
            <v>213</v>
          </cell>
        </row>
        <row r="748">
          <cell r="A748" t="str">
            <v>SACSPO</v>
          </cell>
          <cell r="B748" t="str">
            <v>Saccharum spontaneum</v>
          </cell>
          <cell r="C748" t="str">
            <v/>
          </cell>
          <cell r="D748" t="str">
            <v/>
          </cell>
          <cell r="E748" t="str">
            <v>      </v>
          </cell>
          <cell r="M748" t="str">
            <v>PHx</v>
          </cell>
          <cell r="N748">
            <v>1</v>
          </cell>
          <cell r="P748" t="str">
            <v/>
          </cell>
          <cell r="Q748" t="str">
            <v>MONOCOT</v>
          </cell>
          <cell r="S748">
            <v>214</v>
          </cell>
        </row>
        <row r="749">
          <cell r="A749" t="str">
            <v>SAGLAT</v>
          </cell>
          <cell r="B749" t="str">
            <v>Sagittaria latifolia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PHe</v>
          </cell>
          <cell r="N749">
            <v>8</v>
          </cell>
          <cell r="O749" t="str">
            <v>HYD/HEL</v>
          </cell>
          <cell r="P749" t="str">
            <v/>
          </cell>
          <cell r="Q749" t="str">
            <v>MONOCOT</v>
          </cell>
          <cell r="S749">
            <v>217</v>
          </cell>
        </row>
        <row r="750">
          <cell r="A750" t="str">
            <v>SAGNAT</v>
          </cell>
          <cell r="B750" t="str">
            <v>Sagittaria natans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PHe</v>
          </cell>
          <cell r="N750">
            <v>8</v>
          </cell>
          <cell r="O750" t="str">
            <v>HYD/HEL</v>
          </cell>
          <cell r="P750" t="str">
            <v/>
          </cell>
          <cell r="Q750" t="str">
            <v>MONOCOT</v>
          </cell>
          <cell r="S750">
            <v>218</v>
          </cell>
        </row>
        <row r="751">
          <cell r="A751" t="str">
            <v>SAGRIG</v>
          </cell>
          <cell r="B751" t="str">
            <v>Sagittaria rigida</v>
          </cell>
          <cell r="C751" t="str">
            <v/>
          </cell>
          <cell r="D751" t="str">
            <v/>
          </cell>
          <cell r="E751" t="str">
            <v>      </v>
          </cell>
          <cell r="M751" t="str">
            <v>PHe</v>
          </cell>
          <cell r="N751">
            <v>8</v>
          </cell>
          <cell r="O751" t="str">
            <v>HYD/HEL</v>
          </cell>
          <cell r="P751" t="str">
            <v/>
          </cell>
          <cell r="Q751" t="str">
            <v>MONOCOT</v>
          </cell>
          <cell r="S751">
            <v>219</v>
          </cell>
        </row>
        <row r="752">
          <cell r="A752" t="str">
            <v>SAGSAG</v>
          </cell>
          <cell r="B752" t="str">
            <v>Sagittaria sagittifolia</v>
          </cell>
          <cell r="C752">
            <v>6</v>
          </cell>
          <cell r="D752">
            <v>2</v>
          </cell>
          <cell r="E752" t="str">
            <v>L.      </v>
          </cell>
          <cell r="M752" t="str">
            <v>PHe</v>
          </cell>
          <cell r="N752">
            <v>8</v>
          </cell>
          <cell r="O752" t="str">
            <v>HYD/HEL</v>
          </cell>
          <cell r="P752" t="str">
            <v>IBMR</v>
          </cell>
          <cell r="Q752" t="str">
            <v>MONOCOT</v>
          </cell>
          <cell r="S752">
            <v>1453</v>
          </cell>
        </row>
        <row r="753">
          <cell r="A753" t="str">
            <v>SAGSUB</v>
          </cell>
          <cell r="B753" t="str">
            <v>Sagittaria subulata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PHe</v>
          </cell>
          <cell r="N753">
            <v>8</v>
          </cell>
          <cell r="O753" t="str">
            <v>HYD/HEL</v>
          </cell>
          <cell r="P753" t="str">
            <v/>
          </cell>
          <cell r="Q753" t="str">
            <v>MONOCOT</v>
          </cell>
          <cell r="S753">
            <v>22</v>
          </cell>
        </row>
        <row r="754">
          <cell r="A754" t="str">
            <v>SAIPRO</v>
          </cell>
          <cell r="B754" t="str">
            <v>Sagina procumbens</v>
          </cell>
          <cell r="C754" t="str">
            <v/>
          </cell>
          <cell r="D754" t="str">
            <v/>
          </cell>
          <cell r="E754" t="str">
            <v>L.      </v>
          </cell>
          <cell r="M754" t="str">
            <v>PHx</v>
          </cell>
          <cell r="N754">
            <v>1</v>
          </cell>
          <cell r="P754" t="str">
            <v/>
          </cell>
          <cell r="Q754" t="str">
            <v>DICOT</v>
          </cell>
          <cell r="S754">
            <v>1712</v>
          </cell>
        </row>
        <row r="755">
          <cell r="A755" t="str">
            <v>SALNAT</v>
          </cell>
          <cell r="B755" t="str">
            <v>Salvinia natans</v>
          </cell>
          <cell r="C755" t="str">
            <v/>
          </cell>
          <cell r="D755" t="str">
            <v/>
          </cell>
          <cell r="E755" t="str">
            <v>(L.) All.     </v>
          </cell>
          <cell r="M755" t="str">
            <v>PTE</v>
          </cell>
          <cell r="N755">
            <v>6</v>
          </cell>
          <cell r="P755" t="str">
            <v/>
          </cell>
          <cell r="S755">
            <v>1441</v>
          </cell>
        </row>
        <row r="756">
          <cell r="A756" t="str">
            <v>SAMVAL</v>
          </cell>
          <cell r="B756" t="str">
            <v>Samolus valerandi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PHe</v>
          </cell>
          <cell r="N756">
            <v>8</v>
          </cell>
          <cell r="O756" t="str">
            <v>HYD/HEL</v>
          </cell>
          <cell r="P756" t="str">
            <v/>
          </cell>
          <cell r="Q756" t="str">
            <v>DICOT</v>
          </cell>
          <cell r="S756">
            <v>1889</v>
          </cell>
        </row>
        <row r="757">
          <cell r="A757" t="str">
            <v>SAOVIT</v>
          </cell>
          <cell r="B757" t="str">
            <v>Saccogyna viticulosa</v>
          </cell>
          <cell r="C757" t="str">
            <v/>
          </cell>
          <cell r="D757" t="str">
            <v/>
          </cell>
          <cell r="E757" t="str">
            <v>(L.) Dumort.     </v>
          </cell>
          <cell r="F757" t="str">
            <v>Jungermannia viticulosa L.</v>
          </cell>
          <cell r="M757" t="str">
            <v>BRh</v>
          </cell>
          <cell r="N757">
            <v>4</v>
          </cell>
          <cell r="S757">
            <v>215</v>
          </cell>
        </row>
        <row r="758">
          <cell r="A758" t="str">
            <v>SCANEM</v>
          </cell>
          <cell r="B758" t="str">
            <v>Scapania nemorea</v>
          </cell>
          <cell r="C758" t="str">
            <v/>
          </cell>
          <cell r="D758" t="str">
            <v/>
          </cell>
          <cell r="E758" t="str">
            <v>(L.) Grolle     </v>
          </cell>
          <cell r="F758" t="str">
            <v>Scapania nemorosa (L.) Dumort.</v>
          </cell>
          <cell r="G758" t="str">
            <v>Scapania joergensenii Schiffn.</v>
          </cell>
          <cell r="H758" t="str">
            <v>Jungermannia nemorea L.</v>
          </cell>
          <cell r="I758" t="str">
            <v>Martinella nemorosa (Dumort.) Lindb.</v>
          </cell>
          <cell r="M758" t="str">
            <v>BRh</v>
          </cell>
          <cell r="N758">
            <v>4</v>
          </cell>
          <cell r="S758">
            <v>19673</v>
          </cell>
        </row>
        <row r="759">
          <cell r="A759" t="str">
            <v>SCAPAI</v>
          </cell>
          <cell r="B759" t="str">
            <v>Scapania paludicola</v>
          </cell>
          <cell r="C759" t="str">
            <v/>
          </cell>
          <cell r="D759" t="str">
            <v/>
          </cell>
          <cell r="E759" t="str">
            <v>Loeske &amp; Müll. Frib.   </v>
          </cell>
          <cell r="F759" t="str">
            <v>Scapania rotundata Warnst.</v>
          </cell>
          <cell r="G759" t="str">
            <v>Martinellia paludicola (Loeske &amp;  Müll. Frib.) C.E.O. Jensen</v>
          </cell>
          <cell r="M759" t="str">
            <v>BRh</v>
          </cell>
          <cell r="N759">
            <v>4</v>
          </cell>
          <cell r="S759">
            <v>19674</v>
          </cell>
        </row>
        <row r="760">
          <cell r="A760" t="str">
            <v>SCAPAL</v>
          </cell>
          <cell r="B760" t="str">
            <v>Scapania paludosa</v>
          </cell>
          <cell r="C760">
            <v>20</v>
          </cell>
          <cell r="D760">
            <v>3</v>
          </cell>
          <cell r="E760" t="str">
            <v>(Müll. Frib.) Müll. Frib.</v>
          </cell>
          <cell r="F760" t="str">
            <v>Scapania undulata var. paludosa Müll. Frib.</v>
          </cell>
          <cell r="G760" t="str">
            <v>Martinellia paludosa (Müll. Frib.) Arnell &amp; C.E.O. Jensen</v>
          </cell>
          <cell r="M760" t="str">
            <v>BRh</v>
          </cell>
          <cell r="N760">
            <v>4</v>
          </cell>
          <cell r="P760" t="str">
            <v>IBMR</v>
          </cell>
          <cell r="S760">
            <v>128</v>
          </cell>
        </row>
        <row r="761">
          <cell r="A761" t="str">
            <v>SCASPX</v>
          </cell>
          <cell r="B761" t="str">
            <v>Scapania sp.</v>
          </cell>
          <cell r="C761" t="str">
            <v/>
          </cell>
          <cell r="D761" t="str">
            <v/>
          </cell>
          <cell r="E761" t="str">
            <v>(Dumort.) Dumort.</v>
          </cell>
          <cell r="M761" t="str">
            <v>BRh</v>
          </cell>
          <cell r="N761">
            <v>4</v>
          </cell>
          <cell r="P761" t="str">
            <v/>
          </cell>
          <cell r="S761">
            <v>1212</v>
          </cell>
        </row>
        <row r="762">
          <cell r="A762" t="str">
            <v>SCAULI</v>
          </cell>
          <cell r="B762" t="str">
            <v>Scapania uliginosa</v>
          </cell>
          <cell r="C762" t="str">
            <v/>
          </cell>
          <cell r="D762" t="str">
            <v/>
          </cell>
          <cell r="E762" t="str">
            <v>(Sw. ex Lindenb.) Dumort.</v>
          </cell>
          <cell r="F762" t="str">
            <v>Scapania obliqua (Arnell) Schiffn.</v>
          </cell>
          <cell r="G762" t="str">
            <v>Martinellia obliqua Arnell</v>
          </cell>
          <cell r="H762" t="str">
            <v>Martinellia uliginosa (Sw. ex Lindenb.) Lindb.</v>
          </cell>
          <cell r="I762" t="str">
            <v>Jungermannia uliginosa Sw. ex Lindenb.</v>
          </cell>
          <cell r="M762" t="str">
            <v>BRh</v>
          </cell>
          <cell r="N762">
            <v>4</v>
          </cell>
          <cell r="S762">
            <v>19676</v>
          </cell>
        </row>
        <row r="763">
          <cell r="A763" t="str">
            <v>SCAUND</v>
          </cell>
          <cell r="B763" t="str">
            <v>Scapania undulata</v>
          </cell>
          <cell r="C763">
            <v>17</v>
          </cell>
          <cell r="D763">
            <v>3</v>
          </cell>
          <cell r="E763" t="str">
            <v>(L.) Dumort.    </v>
          </cell>
          <cell r="F763" t="str">
            <v>Scapania dentata (Dumort.) Dumort.</v>
          </cell>
          <cell r="G763" t="str">
            <v>Scapania intermedia (Husn.) Pearson</v>
          </cell>
          <cell r="H763" t="str">
            <v>Scapania oakesii Austin</v>
          </cell>
          <cell r="I763" t="str">
            <v>Scapania resupinata (L.) Dumort.</v>
          </cell>
          <cell r="J763" t="str">
            <v>Martinellia undulata (L.) Gray</v>
          </cell>
          <cell r="K763" t="str">
            <v>Jungermannia undulata L.</v>
          </cell>
          <cell r="M763" t="str">
            <v>BRh</v>
          </cell>
          <cell r="N763">
            <v>4</v>
          </cell>
          <cell r="P763" t="str">
            <v>IBMR</v>
          </cell>
          <cell r="S763">
            <v>1213</v>
          </cell>
        </row>
        <row r="764">
          <cell r="A764" t="str">
            <v>SCEPAL</v>
          </cell>
          <cell r="B764" t="str">
            <v>Scheuchzeria palustris</v>
          </cell>
          <cell r="C764" t="str">
            <v/>
          </cell>
          <cell r="D764" t="str">
            <v/>
          </cell>
          <cell r="E764" t="str">
            <v>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MONOCOT</v>
          </cell>
          <cell r="S764">
            <v>19677</v>
          </cell>
        </row>
        <row r="765">
          <cell r="A765" t="str">
            <v>SCHSPX</v>
          </cell>
          <cell r="B765" t="str">
            <v>Schizomeris sp.</v>
          </cell>
          <cell r="C765">
            <v>1</v>
          </cell>
          <cell r="D765">
            <v>3</v>
          </cell>
          <cell r="E765" t="str">
            <v>Kützing      </v>
          </cell>
          <cell r="M765" t="str">
            <v>ALG</v>
          </cell>
          <cell r="N765">
            <v>2</v>
          </cell>
          <cell r="P765" t="str">
            <v>IBMR</v>
          </cell>
          <cell r="S765">
            <v>5578</v>
          </cell>
        </row>
        <row r="766">
          <cell r="A766" t="str">
            <v>SCIFLU</v>
          </cell>
          <cell r="B766" t="str">
            <v>Scirpus fluitans</v>
          </cell>
          <cell r="C766">
            <v>18</v>
          </cell>
          <cell r="D766">
            <v>3</v>
          </cell>
          <cell r="E766" t="str">
            <v>L.      </v>
          </cell>
          <cell r="F766" t="str">
            <v>Eleogiton fluitans</v>
          </cell>
          <cell r="G766" t="str">
            <v>Isolepis fluitans L.</v>
          </cell>
          <cell r="M766" t="str">
            <v>PHy</v>
          </cell>
          <cell r="N766">
            <v>7</v>
          </cell>
          <cell r="O766" t="str">
            <v>HYD</v>
          </cell>
          <cell r="P766" t="str">
            <v>IBMR</v>
          </cell>
          <cell r="Q766" t="str">
            <v>MONOCOT</v>
          </cell>
          <cell r="S766">
            <v>1518</v>
          </cell>
        </row>
        <row r="767">
          <cell r="A767" t="str">
            <v>SCILAC</v>
          </cell>
          <cell r="B767" t="str">
            <v>Scirpus lacustris</v>
          </cell>
          <cell r="C767">
            <v>8</v>
          </cell>
          <cell r="D767">
            <v>2</v>
          </cell>
          <cell r="E767" t="str">
            <v>L.      </v>
          </cell>
          <cell r="F767" t="str">
            <v>Schoenoplectus lacustris</v>
          </cell>
          <cell r="M767" t="str">
            <v>PHe</v>
          </cell>
          <cell r="N767">
            <v>8</v>
          </cell>
          <cell r="O767" t="str">
            <v>HYD/HEL</v>
          </cell>
          <cell r="P767" t="str">
            <v>IBMR</v>
          </cell>
          <cell r="Q767" t="str">
            <v>MONOCOT</v>
          </cell>
          <cell r="S767">
            <v>152</v>
          </cell>
        </row>
        <row r="768">
          <cell r="A768" t="str">
            <v>SCIMAR</v>
          </cell>
          <cell r="B768" t="str">
            <v>Scirpus maritimus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PHx</v>
          </cell>
          <cell r="N768">
            <v>1</v>
          </cell>
          <cell r="P768" t="str">
            <v/>
          </cell>
          <cell r="Q768" t="str">
            <v>MONOCOT</v>
          </cell>
          <cell r="S768">
            <v>1522</v>
          </cell>
        </row>
        <row r="769">
          <cell r="A769" t="str">
            <v>SCISPX</v>
          </cell>
          <cell r="B769" t="str">
            <v>Scirpus sp.</v>
          </cell>
          <cell r="C769" t="str">
            <v/>
          </cell>
          <cell r="D769" t="str">
            <v/>
          </cell>
          <cell r="E769" t="str">
            <v>      </v>
          </cell>
          <cell r="M769" t="str">
            <v>PHe</v>
          </cell>
          <cell r="N769">
            <v>8</v>
          </cell>
          <cell r="O769" t="str">
            <v>HYD/HEL</v>
          </cell>
          <cell r="Q769" t="str">
            <v>MONOCOT</v>
          </cell>
          <cell r="S769">
            <v>1515</v>
          </cell>
        </row>
        <row r="770">
          <cell r="A770" t="str">
            <v>SCISYL</v>
          </cell>
          <cell r="B770" t="str">
            <v>Scirpus sylvaticus</v>
          </cell>
          <cell r="C770">
            <v>10</v>
          </cell>
          <cell r="D770">
            <v>2</v>
          </cell>
          <cell r="E770" t="str">
            <v>L.      </v>
          </cell>
          <cell r="M770" t="str">
            <v>PHe</v>
          </cell>
          <cell r="N770">
            <v>8</v>
          </cell>
          <cell r="O770" t="str">
            <v>HYG/HEL</v>
          </cell>
          <cell r="P770" t="str">
            <v>IBMR</v>
          </cell>
          <cell r="Q770" t="str">
            <v>MONOCOT</v>
          </cell>
          <cell r="S770">
            <v>1525</v>
          </cell>
        </row>
        <row r="771">
          <cell r="A771" t="str">
            <v>SCITRI</v>
          </cell>
          <cell r="B771" t="str">
            <v>Scirpus triquetrus</v>
          </cell>
          <cell r="C771" t="str">
            <v/>
          </cell>
          <cell r="D771" t="str">
            <v/>
          </cell>
          <cell r="E771" t="str">
            <v>      </v>
          </cell>
          <cell r="M771" t="str">
            <v>PHe</v>
          </cell>
          <cell r="N771">
            <v>8</v>
          </cell>
          <cell r="O771" t="str">
            <v>HEL</v>
          </cell>
          <cell r="P771" t="str">
            <v/>
          </cell>
          <cell r="Q771" t="str">
            <v>MONOCOT</v>
          </cell>
          <cell r="S771">
            <v>1527</v>
          </cell>
        </row>
        <row r="772">
          <cell r="A772" t="str">
            <v>SCNPUN</v>
          </cell>
          <cell r="B772" t="str">
            <v>Schoenoplectus pungens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PHe</v>
          </cell>
          <cell r="N772">
            <v>8</v>
          </cell>
          <cell r="O772" t="str">
            <v>HYD/HEL</v>
          </cell>
          <cell r="P772" t="str">
            <v/>
          </cell>
          <cell r="Q772" t="str">
            <v>MONOCOT</v>
          </cell>
          <cell r="S772">
            <v>1968</v>
          </cell>
        </row>
        <row r="773">
          <cell r="A773" t="str">
            <v>SCNSUP</v>
          </cell>
          <cell r="B773" t="str">
            <v>Schoenoplectus supinus</v>
          </cell>
          <cell r="C773" t="str">
            <v/>
          </cell>
          <cell r="D773" t="str">
            <v/>
          </cell>
          <cell r="E773" t="str">
            <v>      </v>
          </cell>
          <cell r="M773" t="str">
            <v>PHe</v>
          </cell>
          <cell r="N773">
            <v>8</v>
          </cell>
          <cell r="O773" t="str">
            <v>HYD/HEL</v>
          </cell>
          <cell r="P773" t="str">
            <v/>
          </cell>
          <cell r="Q773" t="str">
            <v>MONOCOT</v>
          </cell>
          <cell r="S773">
            <v>19682</v>
          </cell>
        </row>
        <row r="774">
          <cell r="A774" t="str">
            <v>SCNTAB</v>
          </cell>
          <cell r="B774" t="str">
            <v>Schoenoplectus tabernaemontani</v>
          </cell>
          <cell r="C774" t="str">
            <v/>
          </cell>
          <cell r="D774" t="str">
            <v/>
          </cell>
          <cell r="E774" t="str">
            <v>      </v>
          </cell>
          <cell r="F774" t="str">
            <v>Scirpus tabernaemontani </v>
          </cell>
          <cell r="M774" t="str">
            <v>PHe</v>
          </cell>
          <cell r="N774">
            <v>8</v>
          </cell>
          <cell r="O774" t="str">
            <v>HYD/HEL</v>
          </cell>
          <cell r="Q774" t="str">
            <v>MONOCOT</v>
          </cell>
          <cell r="S774">
            <v>29933</v>
          </cell>
        </row>
        <row r="775">
          <cell r="A775" t="str">
            <v>SCOFES</v>
          </cell>
          <cell r="B775" t="str">
            <v>Scolochloa festucacea</v>
          </cell>
          <cell r="C775" t="str">
            <v/>
          </cell>
          <cell r="D775" t="str">
            <v/>
          </cell>
          <cell r="E775" t="str">
            <v>      </v>
          </cell>
          <cell r="M775" t="str">
            <v>PHx</v>
          </cell>
          <cell r="N775">
            <v>1</v>
          </cell>
          <cell r="P775" t="str">
            <v/>
          </cell>
          <cell r="Q775" t="str">
            <v>MONOCOT</v>
          </cell>
          <cell r="S775">
            <v>19686</v>
          </cell>
        </row>
        <row r="776">
          <cell r="A776" t="str">
            <v>SCPHOL</v>
          </cell>
          <cell r="B776" t="str">
            <v>Scirpoides holoschoenus</v>
          </cell>
          <cell r="C776" t="str">
            <v/>
          </cell>
          <cell r="D776" t="str">
            <v/>
          </cell>
          <cell r="E776" t="str">
            <v>      </v>
          </cell>
          <cell r="M776" t="str">
            <v>PHe</v>
          </cell>
          <cell r="N776">
            <v>8</v>
          </cell>
          <cell r="O776" t="str">
            <v>HEL</v>
          </cell>
          <cell r="P776" t="str">
            <v/>
          </cell>
          <cell r="Q776" t="str">
            <v>MONOCOT</v>
          </cell>
          <cell r="S776" t="str">
            <v>Pas de cd_sandre</v>
          </cell>
        </row>
        <row r="777">
          <cell r="A777" t="str">
            <v>SCRAUR</v>
          </cell>
          <cell r="B777" t="str">
            <v>Scrophularia auriculata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DICOT</v>
          </cell>
          <cell r="S777">
            <v>195</v>
          </cell>
        </row>
        <row r="778">
          <cell r="A778" t="str">
            <v>SCRNOD</v>
          </cell>
          <cell r="B778" t="str">
            <v>Scrophularia nodosa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HYG/HEL</v>
          </cell>
          <cell r="P778" t="str">
            <v/>
          </cell>
          <cell r="Q778" t="str">
            <v>DICOT</v>
          </cell>
          <cell r="S778">
            <v>1952</v>
          </cell>
        </row>
        <row r="779">
          <cell r="A779" t="str">
            <v>SCRSPX</v>
          </cell>
          <cell r="B779" t="str">
            <v>Scrophularia sp.</v>
          </cell>
          <cell r="C779" t="str">
            <v/>
          </cell>
          <cell r="D779" t="str">
            <v/>
          </cell>
          <cell r="E779" t="str">
            <v>      </v>
          </cell>
          <cell r="M779" t="str">
            <v>PHg</v>
          </cell>
          <cell r="N779">
            <v>9</v>
          </cell>
          <cell r="O779" t="str">
            <v>HYG/HEL</v>
          </cell>
          <cell r="Q779" t="str">
            <v>DICOT</v>
          </cell>
          <cell r="S779">
            <v>1949</v>
          </cell>
        </row>
        <row r="780">
          <cell r="A780" t="str">
            <v>SCRUMB</v>
          </cell>
          <cell r="B780" t="str">
            <v>Scrophularia umbrosa</v>
          </cell>
          <cell r="C780" t="str">
            <v/>
          </cell>
          <cell r="D780" t="str">
            <v/>
          </cell>
          <cell r="E780" t="str">
            <v>Dum.      </v>
          </cell>
          <cell r="M780" t="str">
            <v>PHg</v>
          </cell>
          <cell r="N780">
            <v>9</v>
          </cell>
          <cell r="O780" t="str">
            <v>HYG/HEL</v>
          </cell>
          <cell r="P780" t="str">
            <v/>
          </cell>
          <cell r="Q780" t="str">
            <v>DICOT</v>
          </cell>
          <cell r="S780">
            <v>1953</v>
          </cell>
        </row>
        <row r="781">
          <cell r="A781" t="str">
            <v>SCSAGA</v>
          </cell>
          <cell r="B781" t="str">
            <v>Schistidium agassizii</v>
          </cell>
          <cell r="C781" t="str">
            <v/>
          </cell>
          <cell r="D781" t="str">
            <v/>
          </cell>
          <cell r="E781" t="str">
            <v>Sull. &amp; Lesq.    </v>
          </cell>
          <cell r="F781" t="str">
            <v>Grimmia agassizii (Sull. &amp; Lesq.) Jaeg.</v>
          </cell>
          <cell r="G781" t="str">
            <v>Grimmia alpicola Hedw.</v>
          </cell>
          <cell r="H781" t="str">
            <v>Schistidium alpicola (Hedw.) Limpr.</v>
          </cell>
          <cell r="M781" t="str">
            <v>BRm</v>
          </cell>
          <cell r="N781">
            <v>5</v>
          </cell>
          <cell r="S781">
            <v>1325</v>
          </cell>
        </row>
        <row r="782">
          <cell r="A782" t="str">
            <v>SCSRIV</v>
          </cell>
          <cell r="B782" t="str">
            <v>Schistidium rivulare</v>
          </cell>
          <cell r="C782">
            <v>15</v>
          </cell>
          <cell r="D782">
            <v>3</v>
          </cell>
          <cell r="E782" t="str">
            <v>(Brid.) Podp.</v>
          </cell>
          <cell r="F782" t="str">
            <v>Schistidium alpicola auct.</v>
          </cell>
          <cell r="G782" t="str">
            <v>Schistidium helveticum (Schkuhr) Deguchi</v>
          </cell>
          <cell r="H782" t="str">
            <v>Grimmia alpicola Auct.</v>
          </cell>
          <cell r="M782" t="str">
            <v>BRm</v>
          </cell>
          <cell r="N782">
            <v>5</v>
          </cell>
          <cell r="P782" t="str">
            <v>IBMR</v>
          </cell>
          <cell r="S782">
            <v>1327</v>
          </cell>
        </row>
        <row r="783">
          <cell r="A783" t="str">
            <v>SCSSPX</v>
          </cell>
          <cell r="B783" t="str">
            <v>Schistidium sp.</v>
          </cell>
          <cell r="C783" t="str">
            <v/>
          </cell>
          <cell r="D783" t="str">
            <v/>
          </cell>
          <cell r="E783" t="str">
            <v>Brid.</v>
          </cell>
          <cell r="M783" t="str">
            <v>BRm</v>
          </cell>
          <cell r="N783">
            <v>5</v>
          </cell>
          <cell r="S783">
            <v>1324</v>
          </cell>
        </row>
        <row r="784">
          <cell r="A784" t="str">
            <v>SCUGAL</v>
          </cell>
          <cell r="B784" t="str">
            <v>Scutellaria galericulata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S784">
            <v>1796</v>
          </cell>
        </row>
        <row r="785">
          <cell r="A785" t="str">
            <v>SCYSPX</v>
          </cell>
          <cell r="B785" t="str">
            <v>Scytonema sp.</v>
          </cell>
          <cell r="C785" t="str">
            <v/>
          </cell>
          <cell r="D785" t="str">
            <v/>
          </cell>
          <cell r="E785" t="str">
            <v>C. Agardh      </v>
          </cell>
          <cell r="M785" t="str">
            <v>ALG</v>
          </cell>
          <cell r="N785">
            <v>2</v>
          </cell>
          <cell r="S785">
            <v>1114</v>
          </cell>
        </row>
        <row r="786">
          <cell r="A786" t="str">
            <v>SCZSPX</v>
          </cell>
          <cell r="B786" t="str">
            <v>Schizothrix sp.</v>
          </cell>
          <cell r="C786" t="str">
            <v/>
          </cell>
          <cell r="D786" t="str">
            <v/>
          </cell>
          <cell r="E786" t="str">
            <v>Kützing      </v>
          </cell>
          <cell r="M786" t="str">
            <v>ALG</v>
          </cell>
          <cell r="N786">
            <v>2</v>
          </cell>
          <cell r="P786" t="str">
            <v/>
          </cell>
          <cell r="S786">
            <v>6436</v>
          </cell>
        </row>
        <row r="787">
          <cell r="A787" t="str">
            <v>SENAQU</v>
          </cell>
          <cell r="B787" t="str">
            <v>Senecio aquaticus</v>
          </cell>
          <cell r="C787" t="str">
            <v/>
          </cell>
          <cell r="D787" t="str">
            <v/>
          </cell>
          <cell r="E787" t="str">
            <v>Hill.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  <cell r="Q787" t="str">
            <v>DICOT</v>
          </cell>
          <cell r="S787">
            <v>175</v>
          </cell>
        </row>
        <row r="788">
          <cell r="A788" t="str">
            <v>SENSPX</v>
          </cell>
          <cell r="B788" t="str">
            <v>Senecio sp.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  <cell r="Q788" t="str">
            <v>DICOT</v>
          </cell>
          <cell r="S788">
            <v>1749</v>
          </cell>
        </row>
        <row r="789">
          <cell r="A789" t="str">
            <v>SHIRIV</v>
          </cell>
          <cell r="B789" t="str">
            <v>Shinnersia rivularis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PHe</v>
          </cell>
          <cell r="N789">
            <v>8</v>
          </cell>
          <cell r="O789" t="str">
            <v>HYD/HEL</v>
          </cell>
          <cell r="P789" t="str">
            <v/>
          </cell>
          <cell r="Q789" t="str">
            <v>DICOT</v>
          </cell>
          <cell r="S789">
            <v>1969</v>
          </cell>
        </row>
        <row r="790">
          <cell r="A790" t="str">
            <v>SIBEUR</v>
          </cell>
          <cell r="B790" t="str">
            <v>Sibthorpia europaea</v>
          </cell>
          <cell r="C790" t="str">
            <v/>
          </cell>
          <cell r="D790" t="str">
            <v/>
          </cell>
          <cell r="E790" t="str">
            <v>L.      </v>
          </cell>
          <cell r="M790" t="str">
            <v>PHx</v>
          </cell>
          <cell r="N790">
            <v>1</v>
          </cell>
          <cell r="P790" t="str">
            <v/>
          </cell>
          <cell r="Q790" t="str">
            <v>DICOT</v>
          </cell>
          <cell r="S790">
            <v>19691</v>
          </cell>
        </row>
        <row r="791">
          <cell r="A791" t="str">
            <v>SIRSPX</v>
          </cell>
          <cell r="B791" t="str">
            <v>Sirogonium sp.</v>
          </cell>
          <cell r="C791">
            <v>12</v>
          </cell>
          <cell r="D791">
            <v>2</v>
          </cell>
          <cell r="E791" t="str">
            <v>Kützing      </v>
          </cell>
          <cell r="M791" t="str">
            <v>ALG</v>
          </cell>
          <cell r="N791">
            <v>2</v>
          </cell>
          <cell r="P791" t="str">
            <v>IBMR</v>
          </cell>
          <cell r="S791">
            <v>5292</v>
          </cell>
        </row>
        <row r="792">
          <cell r="A792" t="str">
            <v>SIULAT</v>
          </cell>
          <cell r="B792" t="str">
            <v>Sium latifolium</v>
          </cell>
          <cell r="C792" t="str">
            <v/>
          </cell>
          <cell r="D792" t="str">
            <v/>
          </cell>
          <cell r="E792" t="str">
            <v>L.      </v>
          </cell>
          <cell r="M792" t="str">
            <v>PHg</v>
          </cell>
          <cell r="N792">
            <v>9</v>
          </cell>
          <cell r="O792" t="str">
            <v>HYG/HEL</v>
          </cell>
          <cell r="P792" t="str">
            <v/>
          </cell>
          <cell r="Q792" t="str">
            <v>DICOT</v>
          </cell>
          <cell r="S792">
            <v>1997</v>
          </cell>
        </row>
        <row r="793">
          <cell r="A793" t="str">
            <v>SIUSPX</v>
          </cell>
          <cell r="B793" t="str">
            <v>Sium sp.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HYG/HEL</v>
          </cell>
          <cell r="Q793" t="str">
            <v>DICOT</v>
          </cell>
          <cell r="S793">
            <v>1995</v>
          </cell>
        </row>
        <row r="794">
          <cell r="A794" t="str">
            <v>SOADUL</v>
          </cell>
          <cell r="B794" t="str">
            <v>Solanum dulcamara</v>
          </cell>
          <cell r="C794" t="str">
            <v/>
          </cell>
          <cell r="D794" t="str">
            <v/>
          </cell>
          <cell r="E794" t="str">
            <v>L.      </v>
          </cell>
          <cell r="M794" t="str">
            <v>PHg</v>
          </cell>
          <cell r="N794">
            <v>9</v>
          </cell>
          <cell r="O794" t="str">
            <v>HYG/HEL</v>
          </cell>
          <cell r="P794" t="str">
            <v/>
          </cell>
          <cell r="Q794" t="str">
            <v>DICOT</v>
          </cell>
          <cell r="S794">
            <v>1964</v>
          </cell>
        </row>
        <row r="795">
          <cell r="A795" t="str">
            <v>SPAANE</v>
          </cell>
          <cell r="B795" t="str">
            <v>Sparganium angustifolium x emersum</v>
          </cell>
          <cell r="C795" t="str">
            <v/>
          </cell>
          <cell r="D795" t="str">
            <v/>
          </cell>
          <cell r="E795" t="str">
            <v>      </v>
          </cell>
          <cell r="M795" t="str">
            <v>PHy</v>
          </cell>
          <cell r="N795">
            <v>7</v>
          </cell>
          <cell r="O795" t="str">
            <v>HYD</v>
          </cell>
          <cell r="P795" t="str">
            <v/>
          </cell>
          <cell r="Q795" t="str">
            <v>MONOCOT</v>
          </cell>
          <cell r="S795">
            <v>19692</v>
          </cell>
        </row>
        <row r="796">
          <cell r="A796" t="str">
            <v>SPAANG</v>
          </cell>
          <cell r="B796" t="str">
            <v>Sparganium angustifolium</v>
          </cell>
          <cell r="C796">
            <v>19</v>
          </cell>
          <cell r="D796">
            <v>3</v>
          </cell>
          <cell r="E796" t="str">
            <v>Michaux      </v>
          </cell>
          <cell r="M796" t="str">
            <v>PHy</v>
          </cell>
          <cell r="N796">
            <v>7</v>
          </cell>
          <cell r="O796" t="str">
            <v>HYD</v>
          </cell>
          <cell r="P796" t="str">
            <v>IBMR</v>
          </cell>
          <cell r="Q796" t="str">
            <v>MONOCOT</v>
          </cell>
          <cell r="S796">
            <v>1669</v>
          </cell>
        </row>
        <row r="797">
          <cell r="A797" t="str">
            <v>SPAEMC</v>
          </cell>
          <cell r="B797" t="str">
            <v>Sparganium emersum fo. brevifolium</v>
          </cell>
          <cell r="C797">
            <v>13</v>
          </cell>
          <cell r="D797">
            <v>2</v>
          </cell>
          <cell r="E797" t="str">
            <v>Rehmann      </v>
          </cell>
          <cell r="M797" t="str">
            <v>PHy</v>
          </cell>
          <cell r="N797">
            <v>7</v>
          </cell>
          <cell r="O797" t="str">
            <v>HYD</v>
          </cell>
          <cell r="P797" t="str">
            <v>IBMR</v>
          </cell>
          <cell r="Q797" t="str">
            <v>MONOCOT</v>
          </cell>
          <cell r="S797">
            <v>19694</v>
          </cell>
        </row>
        <row r="798">
          <cell r="A798" t="str">
            <v>SPAEML</v>
          </cell>
          <cell r="B798" t="str">
            <v>Sparganium emersum fo. longifolium</v>
          </cell>
          <cell r="C798">
            <v>7</v>
          </cell>
          <cell r="D798">
            <v>1</v>
          </cell>
          <cell r="E798" t="str">
            <v>Rehmann      </v>
          </cell>
          <cell r="M798" t="str">
            <v>PHy</v>
          </cell>
          <cell r="N798">
            <v>7</v>
          </cell>
          <cell r="O798" t="str">
            <v>HYD</v>
          </cell>
          <cell r="P798" t="str">
            <v>IBMR</v>
          </cell>
          <cell r="Q798" t="str">
            <v>MONOCOT</v>
          </cell>
          <cell r="S798">
            <v>19695</v>
          </cell>
        </row>
        <row r="799">
          <cell r="A799" t="str">
            <v>SPAERE</v>
          </cell>
          <cell r="B799" t="str">
            <v>Sparganium erectum</v>
          </cell>
          <cell r="C799">
            <v>10</v>
          </cell>
          <cell r="D799">
            <v>1</v>
          </cell>
          <cell r="E799" t="str">
            <v>L.      </v>
          </cell>
          <cell r="M799" t="str">
            <v>PHe</v>
          </cell>
          <cell r="N799">
            <v>8</v>
          </cell>
          <cell r="O799" t="str">
            <v>HYD/HEL</v>
          </cell>
          <cell r="P799" t="str">
            <v>IBMR</v>
          </cell>
          <cell r="Q799" t="str">
            <v>MONOCOT</v>
          </cell>
          <cell r="S799">
            <v>1671</v>
          </cell>
        </row>
        <row r="800">
          <cell r="A800" t="str">
            <v>SPAERR</v>
          </cell>
          <cell r="B800" t="str">
            <v>Sparganium erectum subsp. erectum</v>
          </cell>
          <cell r="C800">
            <v>10</v>
          </cell>
          <cell r="D800">
            <v>1</v>
          </cell>
          <cell r="E800" t="str">
            <v>      </v>
          </cell>
          <cell r="M800" t="str">
            <v>PHe</v>
          </cell>
          <cell r="N800">
            <v>8</v>
          </cell>
          <cell r="O800" t="str">
            <v>HYD/HEL</v>
          </cell>
          <cell r="P800" t="str">
            <v/>
          </cell>
          <cell r="Q800" t="str">
            <v>MONOCOT</v>
          </cell>
          <cell r="S800">
            <v>19696</v>
          </cell>
        </row>
        <row r="801">
          <cell r="A801" t="str">
            <v>SPAGLO</v>
          </cell>
          <cell r="B801" t="str">
            <v>Sparganium glomeratum</v>
          </cell>
          <cell r="C801" t="str">
            <v/>
          </cell>
          <cell r="D801" t="str">
            <v/>
          </cell>
          <cell r="E801" t="str">
            <v>      </v>
          </cell>
          <cell r="M801" t="str">
            <v>PHx</v>
          </cell>
          <cell r="N801">
            <v>1</v>
          </cell>
          <cell r="P801" t="str">
            <v/>
          </cell>
          <cell r="Q801" t="str">
            <v>MONOCOT</v>
          </cell>
          <cell r="S801">
            <v>197</v>
          </cell>
        </row>
        <row r="802">
          <cell r="A802" t="str">
            <v>SPAGRA</v>
          </cell>
          <cell r="B802" t="str">
            <v>Sparganium gramineum</v>
          </cell>
          <cell r="C802" t="str">
            <v/>
          </cell>
          <cell r="D802" t="str">
            <v/>
          </cell>
          <cell r="E802" t="str">
            <v>      </v>
          </cell>
          <cell r="M802" t="str">
            <v>PHx</v>
          </cell>
          <cell r="N802">
            <v>1</v>
          </cell>
          <cell r="P802" t="str">
            <v/>
          </cell>
          <cell r="Q802" t="str">
            <v>MONOCOT</v>
          </cell>
          <cell r="S802">
            <v>1971</v>
          </cell>
        </row>
        <row r="803">
          <cell r="A803" t="str">
            <v>SPAHYP</v>
          </cell>
          <cell r="B803" t="str">
            <v>Sparganium hyperboreum</v>
          </cell>
          <cell r="C803" t="str">
            <v/>
          </cell>
          <cell r="D803" t="str">
            <v/>
          </cell>
          <cell r="E803" t="str">
            <v>      </v>
          </cell>
          <cell r="M803" t="str">
            <v>PHx</v>
          </cell>
          <cell r="N803">
            <v>1</v>
          </cell>
          <cell r="P803" t="str">
            <v/>
          </cell>
          <cell r="Q803" t="str">
            <v>MONOCOT</v>
          </cell>
          <cell r="S803">
            <v>1972</v>
          </cell>
        </row>
        <row r="804">
          <cell r="A804" t="str">
            <v>SPAMIC</v>
          </cell>
          <cell r="B804" t="str">
            <v>Sparganium erectum subsp. microcarpum</v>
          </cell>
          <cell r="C804">
            <v>10</v>
          </cell>
          <cell r="D804">
            <v>1</v>
          </cell>
          <cell r="E804" t="str">
            <v>      </v>
          </cell>
          <cell r="M804" t="str">
            <v>PHe</v>
          </cell>
          <cell r="N804">
            <v>8</v>
          </cell>
          <cell r="O804" t="str">
            <v>HYD/HEL</v>
          </cell>
          <cell r="P804" t="str">
            <v/>
          </cell>
          <cell r="Q804" t="str">
            <v>MONOCOT</v>
          </cell>
          <cell r="S804">
            <v>19697</v>
          </cell>
        </row>
        <row r="805">
          <cell r="A805" t="str">
            <v>SPAMIN</v>
          </cell>
          <cell r="B805" t="str">
            <v>Sparganium minimum</v>
          </cell>
          <cell r="C805">
            <v>15</v>
          </cell>
          <cell r="D805">
            <v>3</v>
          </cell>
          <cell r="E805" t="str">
            <v>Wallr      </v>
          </cell>
          <cell r="M805" t="str">
            <v>PHy</v>
          </cell>
          <cell r="N805">
            <v>7</v>
          </cell>
          <cell r="O805" t="str">
            <v>HYD</v>
          </cell>
          <cell r="P805" t="str">
            <v>IBMR</v>
          </cell>
          <cell r="Q805" t="str">
            <v>MONOCOT</v>
          </cell>
          <cell r="S805">
            <v>1672</v>
          </cell>
        </row>
        <row r="806">
          <cell r="A806" t="str">
            <v>SPANAT</v>
          </cell>
          <cell r="B806" t="str">
            <v>Sparganium natans</v>
          </cell>
          <cell r="C806" t="str">
            <v/>
          </cell>
          <cell r="D806" t="str">
            <v/>
          </cell>
          <cell r="E806" t="str">
            <v>L.      </v>
          </cell>
          <cell r="M806" t="str">
            <v>PHx</v>
          </cell>
          <cell r="N806">
            <v>1</v>
          </cell>
          <cell r="P806" t="str">
            <v/>
          </cell>
          <cell r="Q806" t="str">
            <v>MONOCOT</v>
          </cell>
          <cell r="S806">
            <v>1973</v>
          </cell>
        </row>
        <row r="807">
          <cell r="A807" t="str">
            <v>SPANEG</v>
          </cell>
          <cell r="B807" t="str">
            <v>Sparganium erectum subsp. neglectum</v>
          </cell>
          <cell r="C807">
            <v>10</v>
          </cell>
          <cell r="D807">
            <v>1</v>
          </cell>
          <cell r="E807" t="str">
            <v>      </v>
          </cell>
          <cell r="M807" t="str">
            <v>PHe</v>
          </cell>
          <cell r="N807">
            <v>8</v>
          </cell>
          <cell r="O807" t="str">
            <v>HYD/HEL</v>
          </cell>
          <cell r="P807" t="str">
            <v/>
          </cell>
          <cell r="Q807" t="str">
            <v>MONOCOT</v>
          </cell>
          <cell r="S807">
            <v>19698</v>
          </cell>
        </row>
        <row r="808">
          <cell r="A808" t="str">
            <v>SPAOOC</v>
          </cell>
          <cell r="B808" t="str">
            <v>Sparganium erectum subsp. oocarpum</v>
          </cell>
          <cell r="C808">
            <v>10</v>
          </cell>
          <cell r="D808">
            <v>1</v>
          </cell>
          <cell r="E808" t="str">
            <v>      </v>
          </cell>
          <cell r="M808" t="str">
            <v>PHe</v>
          </cell>
          <cell r="N808">
            <v>8</v>
          </cell>
          <cell r="O808" t="str">
            <v>HYD/HEL</v>
          </cell>
          <cell r="P808" t="str">
            <v/>
          </cell>
          <cell r="Q808" t="str">
            <v>MONOCOT</v>
          </cell>
          <cell r="S808">
            <v>19699</v>
          </cell>
        </row>
        <row r="809">
          <cell r="A809" t="str">
            <v>SPASPX</v>
          </cell>
          <cell r="B809" t="str">
            <v>Sparganium sp.</v>
          </cell>
          <cell r="C809" t="str">
            <v/>
          </cell>
          <cell r="D809" t="str">
            <v/>
          </cell>
          <cell r="E809" t="str">
            <v>      </v>
          </cell>
          <cell r="M809" t="str">
            <v>PHy</v>
          </cell>
          <cell r="N809">
            <v>7</v>
          </cell>
          <cell r="Q809" t="str">
            <v>MONOCOT</v>
          </cell>
          <cell r="S809">
            <v>1668</v>
          </cell>
        </row>
        <row r="810">
          <cell r="A810" t="str">
            <v>SPESPX</v>
          </cell>
          <cell r="B810" t="str">
            <v>Sphaerocystis sp.</v>
          </cell>
          <cell r="C810" t="str">
            <v/>
          </cell>
          <cell r="D810" t="str">
            <v/>
          </cell>
          <cell r="E810" t="str">
            <v>Chodat      </v>
          </cell>
          <cell r="M810" t="str">
            <v>ALG</v>
          </cell>
          <cell r="N810">
            <v>2</v>
          </cell>
          <cell r="P810" t="str">
            <v/>
          </cell>
          <cell r="S810">
            <v>5878</v>
          </cell>
        </row>
        <row r="811">
          <cell r="A811" t="str">
            <v>SPHANG</v>
          </cell>
          <cell r="B811" t="str">
            <v>Sphagnum angustifolium</v>
          </cell>
          <cell r="C811" t="str">
            <v/>
          </cell>
          <cell r="D811" t="str">
            <v/>
          </cell>
          <cell r="E811" t="str">
            <v>(C. Jens. ex Russ.) C. Jens. </v>
          </cell>
          <cell r="F811" t="str">
            <v>Sphagnum parvifolium (Warnst.) Warnst.</v>
          </cell>
          <cell r="G811" t="str">
            <v>Sphagnum recurvum var. tenue Klinggr.</v>
          </cell>
          <cell r="M811" t="str">
            <v>BRm</v>
          </cell>
          <cell r="N811">
            <v>5</v>
          </cell>
          <cell r="S811">
            <v>1975</v>
          </cell>
        </row>
        <row r="812">
          <cell r="A812" t="str">
            <v>SPHCAP</v>
          </cell>
          <cell r="B812" t="str">
            <v>Sphagnum capillifolium</v>
          </cell>
          <cell r="C812" t="str">
            <v/>
          </cell>
          <cell r="D812" t="str">
            <v/>
          </cell>
          <cell r="E812" t="str">
            <v>(Ehrh.) Hedw.     </v>
          </cell>
          <cell r="F812" t="str">
            <v>Sphagnum acutifolium Ehrh. ex Schrad.</v>
          </cell>
          <cell r="G812" t="str">
            <v>Sphagnum capillaceum (Weiss) Schrank</v>
          </cell>
          <cell r="H812" t="str">
            <v>Sphagnum nemoreum auct.</v>
          </cell>
          <cell r="I812" t="str">
            <v>Sphagnum subtile (Russ.) Warnst.</v>
          </cell>
          <cell r="M812" t="str">
            <v>BRm</v>
          </cell>
          <cell r="N812">
            <v>5</v>
          </cell>
          <cell r="S812">
            <v>1976</v>
          </cell>
        </row>
        <row r="813">
          <cell r="A813" t="str">
            <v>SPHDEN</v>
          </cell>
          <cell r="B813" t="str">
            <v>Sphagnum denticulatum</v>
          </cell>
          <cell r="C813">
            <v>20</v>
          </cell>
          <cell r="D813">
            <v>3</v>
          </cell>
          <cell r="E813" t="str">
            <v>Brid.      </v>
          </cell>
          <cell r="F813" t="str">
            <v>Sphagnum gr. inundatum</v>
          </cell>
          <cell r="G813" t="str">
            <v>Sphagnum lescurii Sull.</v>
          </cell>
          <cell r="H813" t="str">
            <v>Sphagnum auriculatum Schimp.</v>
          </cell>
          <cell r="I813" t="str">
            <v>Sphagnum rufescens (Nees &amp; Hornsch.) Warnst.</v>
          </cell>
          <cell r="M813" t="str">
            <v>BRm</v>
          </cell>
          <cell r="N813">
            <v>5</v>
          </cell>
          <cell r="P813" t="str">
            <v>IBMR</v>
          </cell>
          <cell r="S813">
            <v>127</v>
          </cell>
        </row>
        <row r="814">
          <cell r="A814" t="str">
            <v>SPHFAL</v>
          </cell>
          <cell r="B814" t="str">
            <v>Sphagnum fallax</v>
          </cell>
          <cell r="C814" t="str">
            <v/>
          </cell>
          <cell r="D814" t="str">
            <v/>
          </cell>
          <cell r="E814" t="str">
            <v>(Klinggr.) Klinggr.   </v>
          </cell>
          <cell r="F814" t="str">
            <v>Sphagnum apiculatum Lindb.</v>
          </cell>
          <cell r="G814" t="str">
            <v>Sphagnum recurvum var. mucronatum Russ.</v>
          </cell>
          <cell r="M814" t="str">
            <v>BRm</v>
          </cell>
          <cell r="N814">
            <v>5</v>
          </cell>
          <cell r="P814" t="str">
            <v/>
          </cell>
          <cell r="S814">
            <v>1977</v>
          </cell>
        </row>
        <row r="815">
          <cell r="A815" t="str">
            <v>SPHFIM</v>
          </cell>
          <cell r="B815" t="str">
            <v>Sphagnum fimbriatum</v>
          </cell>
          <cell r="C815" t="str">
            <v/>
          </cell>
          <cell r="D815" t="str">
            <v/>
          </cell>
          <cell r="E815" t="str">
            <v>Wils.      </v>
          </cell>
          <cell r="M815" t="str">
            <v>BRm</v>
          </cell>
          <cell r="N815">
            <v>5</v>
          </cell>
          <cell r="S815">
            <v>1978</v>
          </cell>
        </row>
        <row r="816">
          <cell r="A816" t="str">
            <v>SPHFLE</v>
          </cell>
          <cell r="B816" t="str">
            <v>Sphagnum flexuosum</v>
          </cell>
          <cell r="C816" t="str">
            <v/>
          </cell>
          <cell r="D816" t="str">
            <v/>
          </cell>
          <cell r="E816" t="str">
            <v>Dozy &amp; Molk.    </v>
          </cell>
          <cell r="F816" t="str">
            <v>Sphagnum amblyphyllum (Russ.) Zick.</v>
          </cell>
          <cell r="G816" t="str">
            <v>Sphagnum recurvum var. majus (Angstr. ex Warnst.) Warnst.</v>
          </cell>
          <cell r="M816" t="str">
            <v>BRm</v>
          </cell>
          <cell r="N816">
            <v>5</v>
          </cell>
          <cell r="S816">
            <v>1979</v>
          </cell>
        </row>
        <row r="817">
          <cell r="A817" t="str">
            <v>SPHPAL</v>
          </cell>
          <cell r="B817" t="str">
            <v>Sphagnum palustre</v>
          </cell>
          <cell r="C817">
            <v>20</v>
          </cell>
          <cell r="D817">
            <v>3</v>
          </cell>
          <cell r="E817" t="str">
            <v>L.      </v>
          </cell>
          <cell r="M817" t="str">
            <v>BRm</v>
          </cell>
          <cell r="N817">
            <v>5</v>
          </cell>
          <cell r="P817" t="str">
            <v>IBMR</v>
          </cell>
          <cell r="S817">
            <v>1377</v>
          </cell>
        </row>
        <row r="818">
          <cell r="A818" t="str">
            <v>SPHPAP</v>
          </cell>
          <cell r="B818" t="str">
            <v>Sphagnum papillosum var. laeve</v>
          </cell>
          <cell r="C818" t="str">
            <v/>
          </cell>
          <cell r="D818" t="str">
            <v/>
          </cell>
          <cell r="E818" t="str">
            <v>Warnst.</v>
          </cell>
          <cell r="F818" t="str">
            <v>Sphagnum hakkodense Warnst. &amp; Card. var. laeve</v>
          </cell>
          <cell r="M818" t="str">
            <v>BRm</v>
          </cell>
          <cell r="N818">
            <v>5</v>
          </cell>
          <cell r="S818">
            <v>1971</v>
          </cell>
        </row>
        <row r="819">
          <cell r="A819" t="str">
            <v>SPHSPX</v>
          </cell>
          <cell r="B819" t="str">
            <v>Sphagnum sp.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BRm</v>
          </cell>
          <cell r="N819">
            <v>5</v>
          </cell>
          <cell r="S819">
            <v>1374</v>
          </cell>
        </row>
        <row r="820">
          <cell r="A820" t="str">
            <v>SPHSUB</v>
          </cell>
          <cell r="B820" t="str">
            <v>Sphagnum subsecundum</v>
          </cell>
          <cell r="C820" t="str">
            <v/>
          </cell>
          <cell r="D820" t="str">
            <v/>
          </cell>
          <cell r="E820" t="str">
            <v>Nees      </v>
          </cell>
          <cell r="M820" t="str">
            <v>BRm</v>
          </cell>
          <cell r="N820">
            <v>5</v>
          </cell>
          <cell r="S820">
            <v>19711</v>
          </cell>
        </row>
        <row r="821">
          <cell r="A821" t="str">
            <v>SPISPX</v>
          </cell>
          <cell r="B821" t="str">
            <v>Spirogyra sp.</v>
          </cell>
          <cell r="C821">
            <v>10</v>
          </cell>
          <cell r="D821">
            <v>1</v>
          </cell>
          <cell r="E821" t="str">
            <v>Link      </v>
          </cell>
          <cell r="M821" t="str">
            <v>ALG</v>
          </cell>
          <cell r="N821">
            <v>2</v>
          </cell>
          <cell r="P821" t="str">
            <v>IBMR</v>
          </cell>
          <cell r="S821">
            <v>1147</v>
          </cell>
        </row>
        <row r="822">
          <cell r="A822" t="str">
            <v>SPRPOL</v>
          </cell>
          <cell r="B822" t="str">
            <v>Spirodela polyrhiza</v>
          </cell>
          <cell r="C822">
            <v>6</v>
          </cell>
          <cell r="D822">
            <v>2</v>
          </cell>
          <cell r="E822" t="str">
            <v>(L.) Schleiden     </v>
          </cell>
          <cell r="M822" t="str">
            <v>PHy</v>
          </cell>
          <cell r="N822">
            <v>7</v>
          </cell>
          <cell r="O822" t="str">
            <v>HYD</v>
          </cell>
          <cell r="P822" t="str">
            <v>IBMR</v>
          </cell>
          <cell r="Q822" t="str">
            <v>MONOCOT</v>
          </cell>
          <cell r="S822">
            <v>163</v>
          </cell>
        </row>
        <row r="823">
          <cell r="A823" t="str">
            <v>SPTSPX</v>
          </cell>
          <cell r="B823" t="str">
            <v>Sphaerotilus sp.</v>
          </cell>
          <cell r="C823">
            <v>0</v>
          </cell>
          <cell r="D823">
            <v>3</v>
          </cell>
          <cell r="E823" t="str">
            <v>      </v>
          </cell>
          <cell r="M823" t="str">
            <v>HET</v>
          </cell>
          <cell r="N823">
            <v>1</v>
          </cell>
          <cell r="P823" t="str">
            <v>IBMR</v>
          </cell>
          <cell r="S823">
            <v>193</v>
          </cell>
        </row>
        <row r="824">
          <cell r="A824" t="str">
            <v>SPUSPX</v>
          </cell>
          <cell r="B824" t="str">
            <v>Spirulina sp.</v>
          </cell>
          <cell r="C824" t="str">
            <v/>
          </cell>
          <cell r="D824" t="str">
            <v/>
          </cell>
          <cell r="E824" t="str">
            <v>(Turpin) Gomont</v>
          </cell>
          <cell r="M824" t="str">
            <v>ALG</v>
          </cell>
          <cell r="N824">
            <v>2</v>
          </cell>
          <cell r="S824">
            <v>119</v>
          </cell>
        </row>
        <row r="825">
          <cell r="A825" t="str">
            <v>STAPAL</v>
          </cell>
          <cell r="B825" t="str">
            <v>Stachys palustris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PHe</v>
          </cell>
          <cell r="N825">
            <v>8</v>
          </cell>
          <cell r="O825" t="str">
            <v>HEL</v>
          </cell>
          <cell r="P825" t="str">
            <v/>
          </cell>
          <cell r="Q825" t="str">
            <v>DICOT</v>
          </cell>
          <cell r="S825">
            <v>1799</v>
          </cell>
        </row>
        <row r="826">
          <cell r="A826" t="str">
            <v>STASYL</v>
          </cell>
          <cell r="B826" t="str">
            <v>Stachys sylvatica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</v>
          </cell>
          <cell r="P826" t="str">
            <v/>
          </cell>
          <cell r="Q826" t="str">
            <v>DICOT</v>
          </cell>
          <cell r="S826">
            <v>19712</v>
          </cell>
        </row>
        <row r="827">
          <cell r="A827" t="str">
            <v>STEPAL</v>
          </cell>
          <cell r="B827" t="str">
            <v>Stellaria palustris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PHx</v>
          </cell>
          <cell r="N827">
            <v>1</v>
          </cell>
          <cell r="P827" t="str">
            <v/>
          </cell>
          <cell r="Q827" t="str">
            <v>DICOT</v>
          </cell>
          <cell r="S827">
            <v>19714</v>
          </cell>
        </row>
        <row r="828">
          <cell r="A828" t="str">
            <v>STEULI</v>
          </cell>
          <cell r="B828" t="str">
            <v>Stellaria uliginosa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S828">
            <v>29927</v>
          </cell>
        </row>
        <row r="829">
          <cell r="A829" t="str">
            <v>STISPX</v>
          </cell>
          <cell r="B829" t="str">
            <v>Stigeoclonium sp.</v>
          </cell>
          <cell r="C829">
            <v>13</v>
          </cell>
          <cell r="D829">
            <v>2</v>
          </cell>
          <cell r="E829" t="str">
            <v>Kützing      </v>
          </cell>
          <cell r="F829" t="str">
            <v>Myxonema Fries</v>
          </cell>
          <cell r="G829" t="str">
            <v>Caespitella Vischer</v>
          </cell>
          <cell r="M829" t="str">
            <v>ALG</v>
          </cell>
          <cell r="N829">
            <v>2</v>
          </cell>
          <cell r="P829" t="str">
            <v>IBMR</v>
          </cell>
          <cell r="S829">
            <v>1119</v>
          </cell>
        </row>
        <row r="830">
          <cell r="A830" t="str">
            <v>STITEN</v>
          </cell>
          <cell r="B830" t="str">
            <v>Stigeoclonium tenue</v>
          </cell>
          <cell r="C830">
            <v>1</v>
          </cell>
          <cell r="D830">
            <v>3</v>
          </cell>
          <cell r="E830" t="str">
            <v>Kützing      </v>
          </cell>
          <cell r="F830" t="str">
            <v>Stigeoclonium uniforme (C.Agardh) Rabenh.</v>
          </cell>
          <cell r="M830" t="str">
            <v>ALG</v>
          </cell>
          <cell r="N830">
            <v>2</v>
          </cell>
          <cell r="P830" t="str">
            <v>IBMR</v>
          </cell>
          <cell r="S830">
            <v>5583</v>
          </cell>
        </row>
        <row r="831">
          <cell r="A831" t="str">
            <v>STRALO</v>
          </cell>
          <cell r="B831" t="str">
            <v>Stratiotes aloides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PHy</v>
          </cell>
          <cell r="N831">
            <v>7</v>
          </cell>
          <cell r="O831" t="str">
            <v>HYD</v>
          </cell>
          <cell r="P831" t="str">
            <v/>
          </cell>
          <cell r="Q831" t="str">
            <v>MONOCOT</v>
          </cell>
          <cell r="S831">
            <v>1596</v>
          </cell>
        </row>
        <row r="832">
          <cell r="A832" t="str">
            <v>SUBAQU</v>
          </cell>
          <cell r="B832" t="str">
            <v>Subuluria aquatica</v>
          </cell>
          <cell r="C832" t="str">
            <v/>
          </cell>
          <cell r="D832" t="str">
            <v/>
          </cell>
          <cell r="E832" t="str">
            <v>      </v>
          </cell>
          <cell r="M832" t="str">
            <v>PHy</v>
          </cell>
          <cell r="N832">
            <v>7</v>
          </cell>
          <cell r="O832" t="str">
            <v>HYD</v>
          </cell>
          <cell r="P832" t="str">
            <v/>
          </cell>
          <cell r="Q832" t="str">
            <v>DICOT</v>
          </cell>
          <cell r="S832">
            <v>19716</v>
          </cell>
        </row>
        <row r="833">
          <cell r="A833" t="str">
            <v>SYMOFF</v>
          </cell>
          <cell r="B833" t="str">
            <v>Symphytum officinale</v>
          </cell>
          <cell r="C833" t="str">
            <v/>
          </cell>
          <cell r="D833" t="str">
            <v/>
          </cell>
          <cell r="E833" t="str">
            <v>L.      </v>
          </cell>
          <cell r="M833" t="str">
            <v>PHg</v>
          </cell>
          <cell r="N833">
            <v>9</v>
          </cell>
          <cell r="O833" t="str">
            <v>HYG</v>
          </cell>
          <cell r="P833" t="str">
            <v/>
          </cell>
          <cell r="Q833" t="str">
            <v>DICOT</v>
          </cell>
          <cell r="S833">
            <v>1694</v>
          </cell>
        </row>
        <row r="834">
          <cell r="A834" t="str">
            <v>TETSPX</v>
          </cell>
          <cell r="B834" t="str">
            <v>Tetraspora sp.</v>
          </cell>
          <cell r="C834">
            <v>12</v>
          </cell>
          <cell r="D834">
            <v>1</v>
          </cell>
          <cell r="E834" t="str">
            <v>Link      </v>
          </cell>
          <cell r="M834" t="str">
            <v>ALG</v>
          </cell>
          <cell r="N834">
            <v>2</v>
          </cell>
          <cell r="P834" t="str">
            <v>IBMR</v>
          </cell>
          <cell r="S834">
            <v>1138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S835">
            <v>181</v>
          </cell>
        </row>
        <row r="836">
          <cell r="A836" t="str">
            <v>THAALO</v>
          </cell>
          <cell r="B836" t="str">
            <v>Thamnobryum alopecurum</v>
          </cell>
          <cell r="C836">
            <v>15</v>
          </cell>
          <cell r="D836">
            <v>2</v>
          </cell>
          <cell r="E836" t="str">
            <v>(Hedw.) Gang.</v>
          </cell>
          <cell r="F836" t="str">
            <v>Thamnium alopecurum (Hedw.) B., S. &amp; G.</v>
          </cell>
          <cell r="G836" t="str">
            <v>Thamnium mediterraneum (Bott.) G. Roth</v>
          </cell>
          <cell r="M836" t="str">
            <v>BRm</v>
          </cell>
          <cell r="N836">
            <v>5</v>
          </cell>
          <cell r="P836" t="str">
            <v>IBMR</v>
          </cell>
          <cell r="S836">
            <v>1344</v>
          </cell>
        </row>
        <row r="837">
          <cell r="A837" t="str">
            <v>THEPAL</v>
          </cell>
          <cell r="B837" t="str">
            <v>Thelypteris palustris</v>
          </cell>
          <cell r="C837" t="str">
            <v/>
          </cell>
          <cell r="D837" t="str">
            <v/>
          </cell>
          <cell r="E837" t="str">
            <v>      </v>
          </cell>
          <cell r="M837" t="str">
            <v>PTE</v>
          </cell>
          <cell r="N837">
            <v>6</v>
          </cell>
          <cell r="P837" t="str">
            <v/>
          </cell>
          <cell r="S837">
            <v>1435</v>
          </cell>
        </row>
        <row r="838">
          <cell r="A838" t="str">
            <v>THLFLA</v>
          </cell>
          <cell r="B838" t="str">
            <v>Thalictrum flavum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S838">
            <v>19717</v>
          </cell>
        </row>
        <row r="839">
          <cell r="A839" t="str">
            <v>THOSPX</v>
          </cell>
          <cell r="B839" t="str">
            <v>Thorea sp.</v>
          </cell>
          <cell r="C839">
            <v>14</v>
          </cell>
          <cell r="D839">
            <v>3</v>
          </cell>
          <cell r="E839" t="str">
            <v>(Thore) Desv.</v>
          </cell>
          <cell r="F839" t="str">
            <v>Thorea ramosissima</v>
          </cell>
          <cell r="G839" t="str">
            <v>Conferva hispida  Thore</v>
          </cell>
          <cell r="H839" t="str">
            <v>Thorea andina Lagerh. et K.Möbius</v>
          </cell>
          <cell r="M839" t="str">
            <v>ALG</v>
          </cell>
          <cell r="N839">
            <v>2</v>
          </cell>
          <cell r="P839" t="str">
            <v>IBMR</v>
          </cell>
          <cell r="S839">
            <v>685</v>
          </cell>
        </row>
        <row r="840">
          <cell r="A840" t="str">
            <v>THRVER</v>
          </cell>
          <cell r="B840" t="str">
            <v>Thorella verticillatinundata</v>
          </cell>
          <cell r="C840" t="str">
            <v/>
          </cell>
          <cell r="D840" t="str">
            <v/>
          </cell>
          <cell r="E840" t="str">
            <v>      </v>
          </cell>
          <cell r="M840" t="str">
            <v>PHe</v>
          </cell>
          <cell r="N840">
            <v>8</v>
          </cell>
          <cell r="O840" t="str">
            <v>HYD/HEL</v>
          </cell>
          <cell r="P840" t="str">
            <v/>
          </cell>
          <cell r="Q840" t="str">
            <v>DICOT</v>
          </cell>
          <cell r="S840">
            <v>19718</v>
          </cell>
        </row>
        <row r="841">
          <cell r="A841" t="str">
            <v>TOLGLO</v>
          </cell>
          <cell r="B841" t="str">
            <v>Tolypella glomerata</v>
          </cell>
          <cell r="C841">
            <v>12</v>
          </cell>
          <cell r="D841">
            <v>2</v>
          </cell>
          <cell r="E841" t="str">
            <v>(Desv.) Leonh.</v>
          </cell>
          <cell r="F841" t="str">
            <v>Chara glomerata Desv.</v>
          </cell>
          <cell r="M841" t="str">
            <v>ALG</v>
          </cell>
          <cell r="N841">
            <v>2</v>
          </cell>
          <cell r="P841" t="str">
            <v>IBMR</v>
          </cell>
          <cell r="S841">
            <v>5275</v>
          </cell>
        </row>
        <row r="842">
          <cell r="A842" t="str">
            <v>TOLINT</v>
          </cell>
          <cell r="B842" t="str">
            <v>Tolypella intricata</v>
          </cell>
          <cell r="C842" t="str">
            <v/>
          </cell>
          <cell r="D842" t="str">
            <v/>
          </cell>
          <cell r="E842" t="str">
            <v>(Trentep. ex Roth.) Leonh.</v>
          </cell>
          <cell r="F842" t="str">
            <v>Chara intricata Trentep. ex Roth</v>
          </cell>
          <cell r="M842" t="str">
            <v>ALG</v>
          </cell>
          <cell r="N842">
            <v>2</v>
          </cell>
          <cell r="P842" t="str">
            <v/>
          </cell>
          <cell r="S842">
            <v>5276</v>
          </cell>
        </row>
        <row r="843">
          <cell r="A843" t="str">
            <v>TOLPRO</v>
          </cell>
          <cell r="B843" t="str">
            <v>Tolypella prolifera</v>
          </cell>
          <cell r="C843">
            <v>15</v>
          </cell>
          <cell r="D843">
            <v>3</v>
          </cell>
          <cell r="E843" t="str">
            <v>(Ziz ex A.Braun) Leonh.</v>
          </cell>
          <cell r="F843" t="str">
            <v>Chara prolifera Ziz  ex A.Braun</v>
          </cell>
          <cell r="M843" t="str">
            <v>ALG</v>
          </cell>
          <cell r="N843">
            <v>2</v>
          </cell>
          <cell r="P843" t="str">
            <v>IBMR</v>
          </cell>
          <cell r="S843">
            <v>5277</v>
          </cell>
        </row>
        <row r="844">
          <cell r="A844" t="str">
            <v>TOLSPX</v>
          </cell>
          <cell r="B844" t="str">
            <v>Tolypella sp.</v>
          </cell>
          <cell r="C844" t="str">
            <v/>
          </cell>
          <cell r="D844" t="str">
            <v/>
          </cell>
          <cell r="E844" t="str">
            <v>(A.Braun) A.Braun</v>
          </cell>
          <cell r="M844" t="str">
            <v>ALG</v>
          </cell>
          <cell r="N844">
            <v>2</v>
          </cell>
          <cell r="S844">
            <v>5274</v>
          </cell>
        </row>
        <row r="845">
          <cell r="A845" t="str">
            <v>TORLAT</v>
          </cell>
          <cell r="B845" t="str">
            <v>Tortula latifolia</v>
          </cell>
          <cell r="C845" t="str">
            <v/>
          </cell>
          <cell r="D845" t="str">
            <v/>
          </cell>
          <cell r="E845" t="str">
            <v>Bruch ex Hartm.   </v>
          </cell>
          <cell r="F845" t="str">
            <v>Syntrichia latifolia (Bruch ex Hartm.) Hüb.</v>
          </cell>
          <cell r="M845" t="str">
            <v>BRm</v>
          </cell>
          <cell r="N845">
            <v>5</v>
          </cell>
          <cell r="P845" t="str">
            <v/>
          </cell>
          <cell r="S845">
            <v>1369</v>
          </cell>
        </row>
        <row r="846">
          <cell r="A846" t="str">
            <v>TOYSPX</v>
          </cell>
          <cell r="B846" t="str">
            <v>Tolypothrix sp.</v>
          </cell>
          <cell r="C846" t="str">
            <v/>
          </cell>
          <cell r="D846" t="str">
            <v/>
          </cell>
          <cell r="E846" t="str">
            <v>Kützing      </v>
          </cell>
          <cell r="M846" t="str">
            <v>ALG</v>
          </cell>
          <cell r="N846">
            <v>2</v>
          </cell>
          <cell r="S846">
            <v>634</v>
          </cell>
        </row>
        <row r="847">
          <cell r="A847" t="str">
            <v>TRANAT</v>
          </cell>
          <cell r="B847" t="str">
            <v>Trapa natans</v>
          </cell>
          <cell r="C847">
            <v>10</v>
          </cell>
          <cell r="D847">
            <v>3</v>
          </cell>
          <cell r="E847" t="str">
            <v>L.      </v>
          </cell>
          <cell r="M847" t="str">
            <v>PHy</v>
          </cell>
          <cell r="N847">
            <v>7</v>
          </cell>
          <cell r="O847" t="str">
            <v>HYD</v>
          </cell>
          <cell r="P847" t="str">
            <v>IBMR</v>
          </cell>
          <cell r="Q847" t="str">
            <v>DICOT</v>
          </cell>
          <cell r="S847">
            <v>1968</v>
          </cell>
        </row>
        <row r="848">
          <cell r="A848" t="str">
            <v>TRCTOM</v>
          </cell>
          <cell r="B848" t="str">
            <v>Trichocolea tomentella</v>
          </cell>
          <cell r="C848" t="str">
            <v/>
          </cell>
          <cell r="D848" t="str">
            <v/>
          </cell>
          <cell r="E848" t="str">
            <v>(Ehrh.) Dumort.     </v>
          </cell>
          <cell r="F848" t="str">
            <v>Jungermannia tomentella Ehrh.</v>
          </cell>
          <cell r="M848" t="str">
            <v>BRh</v>
          </cell>
          <cell r="N848">
            <v>4</v>
          </cell>
          <cell r="S848">
            <v>1216</v>
          </cell>
        </row>
        <row r="849">
          <cell r="A849" t="str">
            <v>TRISPX</v>
          </cell>
          <cell r="B849" t="str">
            <v>Tribonema sp.</v>
          </cell>
          <cell r="C849">
            <v>11</v>
          </cell>
          <cell r="D849">
            <v>2</v>
          </cell>
          <cell r="E849" t="str">
            <v>Derbès &amp; Solier    </v>
          </cell>
          <cell r="M849" t="str">
            <v>ALG</v>
          </cell>
          <cell r="N849">
            <v>2</v>
          </cell>
          <cell r="P849" t="str">
            <v>IBMR</v>
          </cell>
          <cell r="S849">
            <v>1167</v>
          </cell>
        </row>
        <row r="850">
          <cell r="A850" t="str">
            <v>TYPANG</v>
          </cell>
          <cell r="B850" t="str">
            <v>Typha angustifolia</v>
          </cell>
          <cell r="C850">
            <v>6</v>
          </cell>
          <cell r="D850">
            <v>2</v>
          </cell>
          <cell r="E850" t="str">
            <v>L.      </v>
          </cell>
          <cell r="M850" t="str">
            <v>PHe</v>
          </cell>
          <cell r="N850">
            <v>8</v>
          </cell>
          <cell r="O850" t="str">
            <v>HEL</v>
          </cell>
          <cell r="P850" t="str">
            <v>IBMR</v>
          </cell>
          <cell r="Q850" t="str">
            <v>MONOCOT</v>
          </cell>
          <cell r="S850">
            <v>1675</v>
          </cell>
        </row>
        <row r="851">
          <cell r="A851" t="str">
            <v>TYPDOM</v>
          </cell>
          <cell r="B851" t="str">
            <v>Typha domingensis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PHe</v>
          </cell>
          <cell r="N851">
            <v>8</v>
          </cell>
          <cell r="O851" t="str">
            <v>HEL</v>
          </cell>
          <cell r="P851" t="str">
            <v/>
          </cell>
          <cell r="Q851" t="str">
            <v>MONOCOT</v>
          </cell>
          <cell r="S851">
            <v>19723</v>
          </cell>
        </row>
        <row r="852">
          <cell r="A852" t="str">
            <v>TYPLAT</v>
          </cell>
          <cell r="B852" t="str">
            <v>Typha latifolia</v>
          </cell>
          <cell r="C852">
            <v>8</v>
          </cell>
          <cell r="D852">
            <v>1</v>
          </cell>
          <cell r="E852" t="str">
            <v>L.      </v>
          </cell>
          <cell r="M852" t="str">
            <v>PHe</v>
          </cell>
          <cell r="N852">
            <v>8</v>
          </cell>
          <cell r="O852" t="str">
            <v>HEL</v>
          </cell>
          <cell r="P852" t="str">
            <v>IBMR</v>
          </cell>
          <cell r="Q852" t="str">
            <v>MONOCOT</v>
          </cell>
          <cell r="S852">
            <v>1676</v>
          </cell>
        </row>
        <row r="853">
          <cell r="A853" t="str">
            <v>TYPLAX</v>
          </cell>
          <cell r="B853" t="str">
            <v>Typha laxmannii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PHe</v>
          </cell>
          <cell r="N853">
            <v>8</v>
          </cell>
          <cell r="O853" t="str">
            <v>HEL</v>
          </cell>
          <cell r="P853" t="str">
            <v/>
          </cell>
          <cell r="Q853" t="str">
            <v>MONOCOT</v>
          </cell>
          <cell r="S853">
            <v>1677</v>
          </cell>
        </row>
        <row r="854">
          <cell r="A854" t="str">
            <v>TYPMIN</v>
          </cell>
          <cell r="B854" t="str">
            <v>Typha minima</v>
          </cell>
          <cell r="C854" t="str">
            <v/>
          </cell>
          <cell r="D854" t="str">
            <v/>
          </cell>
          <cell r="E854" t="str">
            <v>Funk      </v>
          </cell>
          <cell r="M854" t="str">
            <v>PHe</v>
          </cell>
          <cell r="N854">
            <v>8</v>
          </cell>
          <cell r="O854" t="str">
            <v>HEL</v>
          </cell>
          <cell r="P854" t="str">
            <v/>
          </cell>
          <cell r="Q854" t="str">
            <v>MONOCOT</v>
          </cell>
          <cell r="S854">
            <v>1678</v>
          </cell>
        </row>
        <row r="855">
          <cell r="A855" t="str">
            <v>TYPSHU</v>
          </cell>
          <cell r="B855" t="str">
            <v>Typha shuttleworthii</v>
          </cell>
          <cell r="C855" t="str">
            <v/>
          </cell>
          <cell r="D855" t="str">
            <v/>
          </cell>
          <cell r="E855" t="str">
            <v>      </v>
          </cell>
          <cell r="M855" t="str">
            <v>PHe</v>
          </cell>
          <cell r="N855">
            <v>8</v>
          </cell>
          <cell r="O855" t="str">
            <v>HEL</v>
          </cell>
          <cell r="P855" t="str">
            <v/>
          </cell>
          <cell r="Q855" t="str">
            <v>MONOCOT</v>
          </cell>
          <cell r="S855">
            <v>19724</v>
          </cell>
        </row>
        <row r="856">
          <cell r="A856" t="str">
            <v>TYPSPX</v>
          </cell>
          <cell r="B856" t="str">
            <v>Typha sp.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PHe</v>
          </cell>
          <cell r="N856">
            <v>8</v>
          </cell>
          <cell r="O856" t="str">
            <v>HEL</v>
          </cell>
          <cell r="Q856" t="str">
            <v>MONOCOT</v>
          </cell>
          <cell r="S856">
            <v>1674</v>
          </cell>
        </row>
        <row r="857">
          <cell r="A857" t="str">
            <v>ULOSPX</v>
          </cell>
          <cell r="B857" t="str">
            <v>Ulothrix sp.</v>
          </cell>
          <cell r="C857">
            <v>10</v>
          </cell>
          <cell r="D857">
            <v>1</v>
          </cell>
          <cell r="E857" t="str">
            <v>Kützing      </v>
          </cell>
          <cell r="F857" t="str">
            <v>Personiella F.E.Fritsch et M.F.Rich</v>
          </cell>
          <cell r="M857" t="str">
            <v>ALG</v>
          </cell>
          <cell r="N857">
            <v>2</v>
          </cell>
          <cell r="P857" t="str">
            <v>IBMR</v>
          </cell>
          <cell r="S857">
            <v>1142</v>
          </cell>
        </row>
        <row r="858">
          <cell r="A858" t="str">
            <v>URTDIO</v>
          </cell>
          <cell r="B858" t="str">
            <v>Urtica dioica</v>
          </cell>
          <cell r="C858" t="str">
            <v/>
          </cell>
          <cell r="D858" t="str">
            <v/>
          </cell>
          <cell r="E858" t="str">
            <v>L.      </v>
          </cell>
          <cell r="M858" t="str">
            <v>PHg</v>
          </cell>
          <cell r="N858">
            <v>9</v>
          </cell>
          <cell r="O858" t="str">
            <v>HYG</v>
          </cell>
          <cell r="P858" t="str">
            <v/>
          </cell>
          <cell r="Q858" t="str">
            <v>DICOT</v>
          </cell>
          <cell r="S858">
            <v>2</v>
          </cell>
        </row>
        <row r="859">
          <cell r="A859" t="str">
            <v>UTRAUS</v>
          </cell>
          <cell r="B859" t="str">
            <v>Utricularia australis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PHy</v>
          </cell>
          <cell r="N859">
            <v>7</v>
          </cell>
          <cell r="O859" t="str">
            <v>HYD</v>
          </cell>
          <cell r="P859" t="str">
            <v/>
          </cell>
          <cell r="Q859" t="str">
            <v>DICOT</v>
          </cell>
          <cell r="S859">
            <v>19726</v>
          </cell>
        </row>
        <row r="860">
          <cell r="A860" t="str">
            <v>UTRBRE</v>
          </cell>
          <cell r="B860" t="str">
            <v>Utricularia bremii</v>
          </cell>
          <cell r="C860" t="str">
            <v/>
          </cell>
          <cell r="D860" t="str">
            <v/>
          </cell>
          <cell r="E860" t="str">
            <v>Herr ex Kölliker    </v>
          </cell>
          <cell r="M860" t="str">
            <v>PHy</v>
          </cell>
          <cell r="N860">
            <v>7</v>
          </cell>
          <cell r="O860" t="str">
            <v>HYD</v>
          </cell>
          <cell r="P860" t="str">
            <v/>
          </cell>
          <cell r="Q860" t="str">
            <v>DICOT</v>
          </cell>
          <cell r="S860">
            <v>19727</v>
          </cell>
        </row>
        <row r="861">
          <cell r="A861" t="str">
            <v>UTRGIB</v>
          </cell>
          <cell r="B861" t="str">
            <v>Utricularia gibba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PHy</v>
          </cell>
          <cell r="N861">
            <v>7</v>
          </cell>
          <cell r="O861" t="str">
            <v>HYD</v>
          </cell>
          <cell r="P861" t="str">
            <v/>
          </cell>
          <cell r="Q861" t="str">
            <v>DICOT</v>
          </cell>
          <cell r="S861">
            <v>19728</v>
          </cell>
        </row>
        <row r="862">
          <cell r="A862" t="str">
            <v>UTRINT</v>
          </cell>
          <cell r="B862" t="str">
            <v>Utricularia intermedia</v>
          </cell>
          <cell r="C862" t="str">
            <v/>
          </cell>
          <cell r="D862" t="str">
            <v/>
          </cell>
          <cell r="E862" t="str">
            <v>Hayne      </v>
          </cell>
          <cell r="M862" t="str">
            <v>PHy</v>
          </cell>
          <cell r="N862">
            <v>7</v>
          </cell>
          <cell r="O862" t="str">
            <v>HYD</v>
          </cell>
          <cell r="P862" t="str">
            <v/>
          </cell>
          <cell r="Q862" t="str">
            <v>DICOT</v>
          </cell>
          <cell r="S862">
            <v>19729</v>
          </cell>
        </row>
        <row r="863">
          <cell r="A863" t="str">
            <v>UTRMIN</v>
          </cell>
          <cell r="B863" t="str">
            <v>Utricularia minor</v>
          </cell>
          <cell r="C863" t="str">
            <v/>
          </cell>
          <cell r="D863" t="str">
            <v/>
          </cell>
          <cell r="E863" t="str">
            <v>L.      </v>
          </cell>
          <cell r="M863" t="str">
            <v>PHy</v>
          </cell>
          <cell r="N863">
            <v>7</v>
          </cell>
          <cell r="O863" t="str">
            <v>HYD</v>
          </cell>
          <cell r="P863" t="str">
            <v/>
          </cell>
          <cell r="Q863" t="str">
            <v>DICOT</v>
          </cell>
          <cell r="S863">
            <v>1973</v>
          </cell>
        </row>
        <row r="864">
          <cell r="A864" t="str">
            <v>UTROCH</v>
          </cell>
          <cell r="B864" t="str">
            <v>Utricularia ochroleuca</v>
          </cell>
          <cell r="C864" t="str">
            <v/>
          </cell>
          <cell r="D864" t="str">
            <v/>
          </cell>
          <cell r="E864" t="str">
            <v>R. Hartman     </v>
          </cell>
          <cell r="M864" t="str">
            <v>PHy</v>
          </cell>
          <cell r="N864">
            <v>7</v>
          </cell>
          <cell r="O864" t="str">
            <v>HYD</v>
          </cell>
          <cell r="P864" t="str">
            <v/>
          </cell>
          <cell r="Q864" t="str">
            <v>DICOT</v>
          </cell>
          <cell r="S864">
            <v>19731</v>
          </cell>
        </row>
        <row r="865">
          <cell r="A865" t="str">
            <v>UTRSPX</v>
          </cell>
          <cell r="B865" t="str">
            <v>Utricularia sp.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PHy</v>
          </cell>
          <cell r="N865">
            <v>7</v>
          </cell>
          <cell r="O865" t="str">
            <v>HYD</v>
          </cell>
          <cell r="P865" t="str">
            <v/>
          </cell>
          <cell r="Q865" t="str">
            <v>DICOT</v>
          </cell>
          <cell r="S865">
            <v>1818</v>
          </cell>
        </row>
        <row r="866">
          <cell r="A866" t="str">
            <v>UTRSTY</v>
          </cell>
          <cell r="B866" t="str">
            <v>Utricularia stygia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PHy</v>
          </cell>
          <cell r="N866">
            <v>7</v>
          </cell>
          <cell r="O866" t="str">
            <v>HYD</v>
          </cell>
          <cell r="P866" t="str">
            <v/>
          </cell>
          <cell r="Q866" t="str">
            <v>DICOT</v>
          </cell>
          <cell r="S866">
            <v>19732</v>
          </cell>
        </row>
        <row r="867">
          <cell r="A867" t="str">
            <v>UTRVUL</v>
          </cell>
          <cell r="B867" t="str">
            <v>Utricularia vulgaris</v>
          </cell>
          <cell r="C867" t="str">
            <v/>
          </cell>
          <cell r="D867" t="str">
            <v/>
          </cell>
          <cell r="E867" t="str">
            <v>L.      </v>
          </cell>
          <cell r="M867" t="str">
            <v>PHy</v>
          </cell>
          <cell r="N867">
            <v>7</v>
          </cell>
          <cell r="O867" t="str">
            <v>HYD</v>
          </cell>
          <cell r="P867" t="str">
            <v/>
          </cell>
          <cell r="Q867" t="str">
            <v>DICOT</v>
          </cell>
          <cell r="S867">
            <v>1819</v>
          </cell>
        </row>
        <row r="868">
          <cell r="A868" t="str">
            <v>VAEOFF</v>
          </cell>
          <cell r="B868" t="str">
            <v>Valerina officinalis</v>
          </cell>
          <cell r="C868" t="str">
            <v/>
          </cell>
          <cell r="D868" t="str">
            <v/>
          </cell>
          <cell r="E868" t="str">
            <v>L.      </v>
          </cell>
          <cell r="M868" t="str">
            <v>PHg</v>
          </cell>
          <cell r="N868">
            <v>9</v>
          </cell>
          <cell r="O868" t="str">
            <v>HYG</v>
          </cell>
          <cell r="P868" t="str">
            <v/>
          </cell>
          <cell r="Q868" t="str">
            <v>DICOT</v>
          </cell>
          <cell r="S868">
            <v>23</v>
          </cell>
        </row>
        <row r="869">
          <cell r="A869" t="str">
            <v>VALSPI</v>
          </cell>
          <cell r="B869" t="str">
            <v>Vallisneria spiralis</v>
          </cell>
          <cell r="C869">
            <v>8</v>
          </cell>
          <cell r="D869">
            <v>2</v>
          </cell>
          <cell r="E869" t="str">
            <v>L.      </v>
          </cell>
          <cell r="M869" t="str">
            <v>PHy</v>
          </cell>
          <cell r="N869">
            <v>7</v>
          </cell>
          <cell r="O869" t="str">
            <v>HYD</v>
          </cell>
          <cell r="P869" t="str">
            <v>IBMR</v>
          </cell>
          <cell r="Q869" t="str">
            <v>MONOCOT</v>
          </cell>
          <cell r="S869">
            <v>1598</v>
          </cell>
        </row>
        <row r="870">
          <cell r="A870" t="str">
            <v>VAUSPX</v>
          </cell>
          <cell r="B870" t="str">
            <v>Vaucheria sp.</v>
          </cell>
          <cell r="C870">
            <v>4</v>
          </cell>
          <cell r="D870">
            <v>1</v>
          </cell>
          <cell r="E870" t="str">
            <v>de Candolle     </v>
          </cell>
          <cell r="M870" t="str">
            <v>ALG</v>
          </cell>
          <cell r="N870">
            <v>2</v>
          </cell>
          <cell r="P870" t="str">
            <v>IBMR</v>
          </cell>
          <cell r="S870">
            <v>6193</v>
          </cell>
        </row>
        <row r="871">
          <cell r="A871" t="str">
            <v>VERANA</v>
          </cell>
          <cell r="B871" t="str">
            <v>Veronica anagallis-aquatica</v>
          </cell>
          <cell r="C871">
            <v>11</v>
          </cell>
          <cell r="D871">
            <v>2</v>
          </cell>
          <cell r="E871" t="str">
            <v>L.      </v>
          </cell>
          <cell r="M871" t="str">
            <v>PHe</v>
          </cell>
          <cell r="N871">
            <v>8</v>
          </cell>
          <cell r="O871" t="str">
            <v>HYD/HEL</v>
          </cell>
          <cell r="P871" t="str">
            <v>IBMR</v>
          </cell>
          <cell r="Q871" t="str">
            <v>DICOT</v>
          </cell>
          <cell r="S871">
            <v>1955</v>
          </cell>
        </row>
        <row r="872">
          <cell r="A872" t="str">
            <v>VERANO</v>
          </cell>
          <cell r="B872" t="str">
            <v>Veronica anagalloides</v>
          </cell>
          <cell r="C872" t="str">
            <v/>
          </cell>
          <cell r="D872" t="str">
            <v/>
          </cell>
          <cell r="E872" t="str">
            <v>Guss      </v>
          </cell>
          <cell r="M872" t="str">
            <v>PHg</v>
          </cell>
          <cell r="N872">
            <v>9</v>
          </cell>
          <cell r="O872" t="str">
            <v>HYG/HEL</v>
          </cell>
          <cell r="P872" t="str">
            <v/>
          </cell>
          <cell r="Q872" t="str">
            <v>DICOT</v>
          </cell>
          <cell r="S872">
            <v>1956</v>
          </cell>
        </row>
        <row r="873">
          <cell r="A873" t="str">
            <v>VERBEC</v>
          </cell>
          <cell r="B873" t="str">
            <v>Veronica beccabunga</v>
          </cell>
          <cell r="C873">
            <v>10</v>
          </cell>
          <cell r="D873">
            <v>1</v>
          </cell>
          <cell r="E873" t="str">
            <v>L.      </v>
          </cell>
          <cell r="M873" t="str">
            <v>PHe</v>
          </cell>
          <cell r="N873">
            <v>8</v>
          </cell>
          <cell r="O873" t="str">
            <v>HEL</v>
          </cell>
          <cell r="P873" t="str">
            <v>IBMR</v>
          </cell>
          <cell r="Q873" t="str">
            <v>DICOT</v>
          </cell>
          <cell r="S873">
            <v>1957</v>
          </cell>
        </row>
        <row r="874">
          <cell r="A874" t="str">
            <v>VERCAT</v>
          </cell>
          <cell r="B874" t="str">
            <v>Veronica catenata</v>
          </cell>
          <cell r="C874">
            <v>11</v>
          </cell>
          <cell r="D874">
            <v>2</v>
          </cell>
          <cell r="E874" t="str">
            <v>Pennel      </v>
          </cell>
          <cell r="M874" t="str">
            <v>PHe</v>
          </cell>
          <cell r="N874">
            <v>8</v>
          </cell>
          <cell r="O874" t="str">
            <v>HYD/HEL</v>
          </cell>
          <cell r="P874" t="str">
            <v>IBMR</v>
          </cell>
          <cell r="Q874" t="str">
            <v>DICOT</v>
          </cell>
          <cell r="S874">
            <v>1958</v>
          </cell>
        </row>
        <row r="875">
          <cell r="A875" t="str">
            <v>VERFIL</v>
          </cell>
          <cell r="B875" t="str">
            <v>Veronica filiformis</v>
          </cell>
          <cell r="C875" t="str">
            <v/>
          </cell>
          <cell r="D875" t="str">
            <v/>
          </cell>
          <cell r="E875" t="str">
            <v>Sm.      </v>
          </cell>
          <cell r="M875" t="str">
            <v>PHx</v>
          </cell>
          <cell r="N875">
            <v>1</v>
          </cell>
          <cell r="P875" t="str">
            <v/>
          </cell>
          <cell r="Q875" t="str">
            <v>DICOT</v>
          </cell>
          <cell r="S875">
            <v>19734</v>
          </cell>
        </row>
        <row r="876">
          <cell r="A876" t="str">
            <v>VERLAC</v>
          </cell>
          <cell r="B876" t="str">
            <v>Veronica x lackschewitzii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</v>
          </cell>
          <cell r="P876" t="str">
            <v/>
          </cell>
          <cell r="Q876" t="str">
            <v>DICOT</v>
          </cell>
          <cell r="S876">
            <v>19736</v>
          </cell>
        </row>
        <row r="877">
          <cell r="A877" t="str">
            <v>VERSCU</v>
          </cell>
          <cell r="B877" t="str">
            <v>Veronica scutellata</v>
          </cell>
          <cell r="C877" t="str">
            <v/>
          </cell>
          <cell r="D877" t="str">
            <v/>
          </cell>
          <cell r="E877" t="str">
            <v>L.      </v>
          </cell>
          <cell r="M877" t="str">
            <v>PHg</v>
          </cell>
          <cell r="N877">
            <v>9</v>
          </cell>
          <cell r="O877" t="str">
            <v>HYG</v>
          </cell>
          <cell r="P877" t="str">
            <v/>
          </cell>
          <cell r="Q877" t="str">
            <v>DICOT</v>
          </cell>
          <cell r="S877">
            <v>1959</v>
          </cell>
        </row>
        <row r="878">
          <cell r="A878" t="str">
            <v>VERSPX</v>
          </cell>
          <cell r="B878" t="str">
            <v>Veronica sp.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PHg</v>
          </cell>
          <cell r="N878">
            <v>9</v>
          </cell>
          <cell r="O878" t="str">
            <v>HYG</v>
          </cell>
          <cell r="Q878" t="str">
            <v>DICOT</v>
          </cell>
          <cell r="S878">
            <v>1954</v>
          </cell>
        </row>
        <row r="879">
          <cell r="A879" t="str">
            <v>VIOPAL</v>
          </cell>
          <cell r="B879" t="str">
            <v>Viola palustris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PHg</v>
          </cell>
          <cell r="N879">
            <v>9</v>
          </cell>
          <cell r="O879" t="str">
            <v>HYG</v>
          </cell>
          <cell r="P879" t="str">
            <v/>
          </cell>
          <cell r="Q879" t="str">
            <v>DICOT</v>
          </cell>
          <cell r="S879">
            <v>27</v>
          </cell>
        </row>
        <row r="880">
          <cell r="A880" t="str">
            <v>VIOSPX</v>
          </cell>
          <cell r="B880" t="str">
            <v>Viola sp.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PHg</v>
          </cell>
          <cell r="N880">
            <v>9</v>
          </cell>
          <cell r="O880" t="str">
            <v>HYG</v>
          </cell>
          <cell r="Q880" t="str">
            <v>DICOT</v>
          </cell>
          <cell r="S880">
            <v>26</v>
          </cell>
        </row>
        <row r="881">
          <cell r="A881" t="str">
            <v>WOLARH</v>
          </cell>
          <cell r="B881" t="str">
            <v>Wolffia arhiza</v>
          </cell>
          <cell r="C881">
            <v>6</v>
          </cell>
          <cell r="D881">
            <v>2</v>
          </cell>
          <cell r="E881" t="str">
            <v>(L.) Horkel &amp; Wimmer   </v>
          </cell>
          <cell r="M881" t="str">
            <v>PHy</v>
          </cell>
          <cell r="N881">
            <v>7</v>
          </cell>
          <cell r="O881" t="str">
            <v>HYD</v>
          </cell>
          <cell r="P881" t="str">
            <v>IBMR</v>
          </cell>
          <cell r="Q881" t="str">
            <v>MONOCOT</v>
          </cell>
          <cell r="S881">
            <v>1632</v>
          </cell>
        </row>
        <row r="882">
          <cell r="A882" t="str">
            <v>ZANCON</v>
          </cell>
          <cell r="B882" t="str">
            <v>Zannichellia contorta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PHy</v>
          </cell>
          <cell r="N882">
            <v>7</v>
          </cell>
          <cell r="O882" t="str">
            <v>HYD</v>
          </cell>
          <cell r="P882" t="str">
            <v/>
          </cell>
          <cell r="Q882" t="str">
            <v>MONOCOT</v>
          </cell>
          <cell r="S882">
            <v>1974</v>
          </cell>
        </row>
        <row r="883">
          <cell r="A883" t="str">
            <v>ZANMAJ</v>
          </cell>
          <cell r="B883" t="str">
            <v>Zannichellia major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PHy</v>
          </cell>
          <cell r="N883">
            <v>7</v>
          </cell>
          <cell r="O883" t="str">
            <v>HYD</v>
          </cell>
          <cell r="P883" t="str">
            <v/>
          </cell>
          <cell r="Q883" t="str">
            <v>MONOCOT</v>
          </cell>
          <cell r="S883">
            <v>19741</v>
          </cell>
        </row>
        <row r="884">
          <cell r="A884" t="str">
            <v>ZANOBT</v>
          </cell>
          <cell r="B884" t="str">
            <v>Zannichellia obtusifolia</v>
          </cell>
          <cell r="C884" t="str">
            <v/>
          </cell>
          <cell r="D884" t="str">
            <v/>
          </cell>
          <cell r="E884" t="str">
            <v>      </v>
          </cell>
          <cell r="M884" t="str">
            <v>PHy</v>
          </cell>
          <cell r="N884">
            <v>7</v>
          </cell>
          <cell r="O884" t="str">
            <v>HYD</v>
          </cell>
          <cell r="P884" t="str">
            <v/>
          </cell>
          <cell r="Q884" t="str">
            <v>MONOCOT</v>
          </cell>
          <cell r="S884">
            <v>19742</v>
          </cell>
        </row>
        <row r="885">
          <cell r="A885" t="str">
            <v>ZANPAE</v>
          </cell>
          <cell r="B885" t="str">
            <v>Zannichellia palustris subsp. pedicellata</v>
          </cell>
          <cell r="C885">
            <v>5</v>
          </cell>
          <cell r="D885">
            <v>1</v>
          </cell>
          <cell r="E885" t="str">
            <v>(Wahlenb. &amp; Rosen)    </v>
          </cell>
          <cell r="M885" t="str">
            <v>PHy</v>
          </cell>
          <cell r="N885">
            <v>7</v>
          </cell>
          <cell r="O885" t="str">
            <v>HYD</v>
          </cell>
          <cell r="P885" t="str">
            <v/>
          </cell>
          <cell r="Q885" t="str">
            <v>MONOCOT</v>
          </cell>
          <cell r="S885">
            <v>19743</v>
          </cell>
        </row>
        <row r="886">
          <cell r="A886" t="str">
            <v>ZANPAL</v>
          </cell>
          <cell r="B886" t="str">
            <v>Zannichellia palustris</v>
          </cell>
          <cell r="C886">
            <v>5</v>
          </cell>
          <cell r="D886">
            <v>1</v>
          </cell>
          <cell r="E886" t="str">
            <v>L.      </v>
          </cell>
          <cell r="M886" t="str">
            <v>PHy</v>
          </cell>
          <cell r="N886">
            <v>7</v>
          </cell>
          <cell r="O886" t="str">
            <v>HYD</v>
          </cell>
          <cell r="P886" t="str">
            <v>IBMR</v>
          </cell>
          <cell r="Q886" t="str">
            <v>MONOCOT</v>
          </cell>
          <cell r="S886">
            <v>1681</v>
          </cell>
        </row>
        <row r="887">
          <cell r="A887" t="str">
            <v>ZANPED</v>
          </cell>
          <cell r="B887" t="str">
            <v>Zannichellia pedunculata</v>
          </cell>
          <cell r="C887" t="str">
            <v/>
          </cell>
          <cell r="D887" t="str">
            <v/>
          </cell>
          <cell r="E887" t="str">
            <v>Reich.      </v>
          </cell>
          <cell r="M887" t="str">
            <v>PHy</v>
          </cell>
          <cell r="N887">
            <v>7</v>
          </cell>
          <cell r="O887" t="str">
            <v>HYD</v>
          </cell>
          <cell r="P887" t="str">
            <v/>
          </cell>
          <cell r="Q887" t="str">
            <v>MONOCOT</v>
          </cell>
          <cell r="S887">
            <v>19744</v>
          </cell>
        </row>
        <row r="888">
          <cell r="A888" t="str">
            <v>ZANPEL</v>
          </cell>
          <cell r="B888" t="str">
            <v>Zannichellia peltata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PHy</v>
          </cell>
          <cell r="N888">
            <v>7</v>
          </cell>
          <cell r="O888" t="str">
            <v>HYD</v>
          </cell>
          <cell r="P888" t="str">
            <v/>
          </cell>
          <cell r="Q888" t="str">
            <v>MONOCOT</v>
          </cell>
          <cell r="S888">
            <v>19745</v>
          </cell>
        </row>
        <row r="889">
          <cell r="A889" t="str">
            <v>ZANSPX</v>
          </cell>
          <cell r="B889" t="str">
            <v>Zannichellia sp.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PHy</v>
          </cell>
          <cell r="N889">
            <v>7</v>
          </cell>
          <cell r="O889" t="str">
            <v>HYD</v>
          </cell>
          <cell r="Q889" t="str">
            <v>MONOCOT</v>
          </cell>
          <cell r="S889">
            <v>168</v>
          </cell>
        </row>
        <row r="890">
          <cell r="A890" t="str">
            <v>ZIZAQU</v>
          </cell>
          <cell r="B890" t="str">
            <v>Zizania aquatica</v>
          </cell>
          <cell r="C890" t="str">
            <v/>
          </cell>
          <cell r="D890" t="str">
            <v/>
          </cell>
          <cell r="E890" t="str">
            <v>      </v>
          </cell>
          <cell r="M890" t="str">
            <v>PHy</v>
          </cell>
          <cell r="N890">
            <v>7</v>
          </cell>
          <cell r="O890" t="str">
            <v>HYD</v>
          </cell>
          <cell r="P890" t="str">
            <v/>
          </cell>
          <cell r="Q890" t="str">
            <v>MONOCOT</v>
          </cell>
          <cell r="S890">
            <v>19746</v>
          </cell>
        </row>
        <row r="891">
          <cell r="A891" t="str">
            <v>ZIZLAT</v>
          </cell>
          <cell r="B891" t="str">
            <v>Zizania latifolia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PHy</v>
          </cell>
          <cell r="N891">
            <v>7</v>
          </cell>
          <cell r="O891" t="str">
            <v>HYD</v>
          </cell>
          <cell r="P891" t="str">
            <v/>
          </cell>
          <cell r="Q891" t="str">
            <v>MONOCOT</v>
          </cell>
          <cell r="S891">
            <v>19747</v>
          </cell>
        </row>
        <row r="892">
          <cell r="A892" t="str">
            <v>ZYGSPX</v>
          </cell>
          <cell r="B892" t="str">
            <v>Zygnema sp.</v>
          </cell>
          <cell r="C892">
            <v>13</v>
          </cell>
          <cell r="D892">
            <v>3</v>
          </cell>
          <cell r="E892" t="str">
            <v>C. Agardh     </v>
          </cell>
          <cell r="M892" t="str">
            <v>ALG</v>
          </cell>
          <cell r="N892">
            <v>2</v>
          </cell>
          <cell r="P892" t="str">
            <v>IBMR</v>
          </cell>
          <cell r="S892">
            <v>1148</v>
          </cell>
        </row>
      </sheetData>
      <sheetData sheetId="10">
        <row r="16">
          <cell r="F16" t="str">
            <v>ch. lotique</v>
          </cell>
        </row>
        <row r="17">
          <cell r="F17" t="str">
            <v>pl. courant</v>
          </cell>
        </row>
        <row r="18">
          <cell r="F18" t="str">
            <v>radier</v>
          </cell>
        </row>
        <row r="19">
          <cell r="F19" t="str">
            <v>rapide</v>
          </cell>
        </row>
        <row r="20">
          <cell r="F20" t="str">
            <v>cascade</v>
          </cell>
        </row>
        <row r="21">
          <cell r="F21" t="str">
            <v>ch. lentique</v>
          </cell>
        </row>
        <row r="22">
          <cell r="F22" t="str">
            <v>mouille</v>
          </cell>
        </row>
        <row r="23">
          <cell r="F23" t="str">
            <v>pl. lent</v>
          </cell>
        </row>
        <row r="24">
          <cell r="F24" t="str">
            <v>f. de dissipation</v>
          </cell>
        </row>
        <row r="25">
          <cell r="F25" t="str">
            <v>autre</v>
          </cell>
        </row>
        <row r="29">
          <cell r="F29" t="str">
            <v>Cf.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indexed="51"/>
  </sheetPr>
  <dimension ref="A1:BC94"/>
  <sheetViews>
    <sheetView tabSelected="1" zoomScalePageLayoutView="0" workbookViewId="0" topLeftCell="A1">
      <selection activeCell="AB46" sqref="AB46"/>
    </sheetView>
  </sheetViews>
  <sheetFormatPr defaultColWidth="11.421875" defaultRowHeight="12.75"/>
  <cols>
    <col min="1" max="1" width="18.57421875" style="11" customWidth="1"/>
    <col min="2" max="2" width="9.7109375" style="11" customWidth="1"/>
    <col min="3" max="3" width="9.42187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6.28125" style="11" customWidth="1"/>
    <col min="13" max="13" width="8.7109375" style="11" customWidth="1"/>
    <col min="14" max="14" width="8.8515625" style="11" customWidth="1"/>
    <col min="15" max="15" width="11.00390625" style="11" customWidth="1"/>
    <col min="16" max="16" width="13.851562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40.7109375" style="139" hidden="1" customWidth="1"/>
    <col min="23" max="23" width="25.421875" style="11" customWidth="1"/>
    <col min="24" max="24" width="26.14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41057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10.403508771929825</v>
      </c>
      <c r="M5" s="52"/>
      <c r="N5" s="53"/>
      <c r="O5" s="54">
        <v>9.980392156862745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/>
      <c r="D6" s="45"/>
      <c r="E6" s="45"/>
      <c r="F6" s="46"/>
      <c r="G6" s="47"/>
      <c r="H6" s="45"/>
      <c r="I6" s="57" t="s">
        <v>18</v>
      </c>
      <c r="J6" s="58"/>
      <c r="K6" s="59"/>
      <c r="L6" s="60" t="s">
        <v>19</v>
      </c>
      <c r="M6" s="61"/>
      <c r="N6" s="263" t="s">
        <v>20</v>
      </c>
      <c r="O6" s="263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21</v>
      </c>
      <c r="B7" s="64">
        <v>100</v>
      </c>
      <c r="C7" s="65"/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22</v>
      </c>
      <c r="O7" s="74" t="s">
        <v>23</v>
      </c>
      <c r="P7" s="75"/>
      <c r="Q7" s="8"/>
      <c r="R7" s="8"/>
      <c r="S7" s="8"/>
      <c r="T7" s="8"/>
      <c r="U7" s="8"/>
      <c r="V7" s="8"/>
      <c r="W7" s="21"/>
      <c r="X7" s="22"/>
    </row>
    <row r="8" spans="1:24" ht="12.75">
      <c r="A8" s="264" t="s">
        <v>24</v>
      </c>
      <c r="B8" s="265"/>
      <c r="C8" s="265"/>
      <c r="D8" s="66"/>
      <c r="E8" s="66"/>
      <c r="F8" s="76" t="s">
        <v>25</v>
      </c>
      <c r="G8" s="77"/>
      <c r="H8" s="78"/>
      <c r="I8" s="69"/>
      <c r="J8" s="70"/>
      <c r="K8" s="71"/>
      <c r="L8" s="72"/>
      <c r="M8" s="79" t="s">
        <v>26</v>
      </c>
      <c r="N8" s="80">
        <f>AVERAGE(I23:I82)</f>
        <v>9.5</v>
      </c>
      <c r="O8" s="80">
        <f>AVERAGE(J23:J82)</f>
        <v>1.6111111111111112</v>
      </c>
      <c r="P8" s="81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27</v>
      </c>
      <c r="B9" s="82">
        <v>26.7</v>
      </c>
      <c r="C9" s="83"/>
      <c r="D9" s="84"/>
      <c r="E9" s="84"/>
      <c r="F9" s="85">
        <f aca="true" t="shared" si="0" ref="F9:F15">($B9*$B$7+$C9*$C$7)/100</f>
        <v>26.7</v>
      </c>
      <c r="G9" s="86"/>
      <c r="H9" s="87"/>
      <c r="I9" s="88"/>
      <c r="J9" s="89"/>
      <c r="K9" s="71"/>
      <c r="L9" s="90"/>
      <c r="M9" s="79" t="s">
        <v>28</v>
      </c>
      <c r="N9" s="80">
        <f>STDEV(I23:I82)</f>
        <v>3.4852630924407144</v>
      </c>
      <c r="O9" s="80">
        <f>STDEV(J23:J82)</f>
        <v>0.6076849889141857</v>
      </c>
      <c r="P9" s="81"/>
      <c r="Q9" s="8"/>
      <c r="R9" s="8"/>
      <c r="S9" s="8"/>
      <c r="T9" s="8"/>
      <c r="U9" s="8"/>
      <c r="V9" s="8"/>
      <c r="W9" s="91"/>
      <c r="X9" s="92"/>
    </row>
    <row r="10" spans="1:22" ht="13.5" thickTop="1">
      <c r="A10" s="93" t="s">
        <v>29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30</v>
      </c>
      <c r="K10" s="99"/>
      <c r="L10" s="100"/>
      <c r="M10" s="101" t="s">
        <v>31</v>
      </c>
      <c r="N10" s="102">
        <f>MIN(I23:I82)</f>
        <v>4</v>
      </c>
      <c r="O10" s="102">
        <f>MIN(J23:J82)</f>
        <v>1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32</v>
      </c>
      <c r="B11" s="105"/>
      <c r="C11" s="106"/>
      <c r="D11" s="107"/>
      <c r="E11" s="107"/>
      <c r="F11" s="108">
        <f t="shared" si="0"/>
        <v>0</v>
      </c>
      <c r="G11" s="109"/>
      <c r="H11" s="66"/>
      <c r="I11" s="266" t="s">
        <v>33</v>
      </c>
      <c r="J11" s="267"/>
      <c r="K11" s="110">
        <f>COUNTIF($G$23:$G$82,"=HET")</f>
        <v>0</v>
      </c>
      <c r="L11" s="111"/>
      <c r="M11" s="101" t="s">
        <v>34</v>
      </c>
      <c r="N11" s="102">
        <f>MAX(I23:I82)</f>
        <v>18</v>
      </c>
      <c r="O11" s="102">
        <f>MAX(J23:J82)</f>
        <v>3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35</v>
      </c>
      <c r="B12" s="113">
        <v>21.58</v>
      </c>
      <c r="C12" s="114"/>
      <c r="D12" s="107"/>
      <c r="E12" s="107"/>
      <c r="F12" s="108">
        <f t="shared" si="0"/>
        <v>21.58</v>
      </c>
      <c r="G12" s="115"/>
      <c r="H12" s="66"/>
      <c r="I12" s="268" t="s">
        <v>36</v>
      </c>
      <c r="J12" s="259"/>
      <c r="K12" s="110">
        <f>COUNTIF($G$23:$G$82,"=ALG")</f>
        <v>8</v>
      </c>
      <c r="L12" s="116"/>
      <c r="M12" s="117"/>
      <c r="N12" s="118" t="s">
        <v>30</v>
      </c>
      <c r="O12" s="119"/>
      <c r="P12" s="120"/>
      <c r="Q12" s="8"/>
      <c r="R12" s="8"/>
      <c r="S12" s="8"/>
      <c r="T12" s="8"/>
      <c r="U12" s="8"/>
      <c r="V12" s="8"/>
    </row>
    <row r="13" spans="1:22" ht="12.75">
      <c r="A13" s="112" t="s">
        <v>37</v>
      </c>
      <c r="B13" s="113">
        <v>3.31</v>
      </c>
      <c r="C13" s="114"/>
      <c r="D13" s="107"/>
      <c r="E13" s="107"/>
      <c r="F13" s="108">
        <f t="shared" si="0"/>
        <v>3.31</v>
      </c>
      <c r="G13" s="115"/>
      <c r="H13" s="66"/>
      <c r="I13" s="258" t="s">
        <v>38</v>
      </c>
      <c r="J13" s="259"/>
      <c r="K13" s="110">
        <f>COUNTIF($G$23:$G$82,"=BRm")+COUNTIF($G$23:$G$82,"=BRh")</f>
        <v>6</v>
      </c>
      <c r="L13" s="111"/>
      <c r="M13" s="121" t="s">
        <v>39</v>
      </c>
      <c r="N13" s="122">
        <f>COUNTIF(F23:F82,"&gt;0")</f>
        <v>31</v>
      </c>
      <c r="O13" s="123"/>
      <c r="P13" s="124"/>
      <c r="Q13" s="8"/>
      <c r="R13" s="8"/>
      <c r="S13" s="8"/>
      <c r="T13" s="8"/>
      <c r="U13" s="8"/>
      <c r="V13" s="8"/>
    </row>
    <row r="14" spans="1:22" ht="12.75">
      <c r="A14" s="112" t="s">
        <v>40</v>
      </c>
      <c r="B14" s="113">
        <v>0.01</v>
      </c>
      <c r="C14" s="114"/>
      <c r="D14" s="107"/>
      <c r="E14" s="107"/>
      <c r="F14" s="108">
        <f t="shared" si="0"/>
        <v>0.01</v>
      </c>
      <c r="G14" s="115"/>
      <c r="H14" s="66"/>
      <c r="I14" s="258" t="s">
        <v>41</v>
      </c>
      <c r="J14" s="259"/>
      <c r="K14" s="110">
        <f>COUNTIF($G$23:$G$82,"=PTE")+COUNTIF($G$23:$G$82,"=LIC")</f>
        <v>1</v>
      </c>
      <c r="L14" s="111"/>
      <c r="M14" s="125" t="s">
        <v>42</v>
      </c>
      <c r="N14" s="126">
        <f>COUNTIF($I$23:$I$82,"&gt;-1")</f>
        <v>18</v>
      </c>
      <c r="O14" s="127"/>
      <c r="P14" s="124"/>
      <c r="Q14" s="8"/>
      <c r="R14" s="8"/>
      <c r="S14" s="8"/>
      <c r="T14" s="8"/>
      <c r="U14" s="8"/>
      <c r="V14" s="8"/>
    </row>
    <row r="15" spans="1:22" ht="12.75">
      <c r="A15" s="128" t="s">
        <v>43</v>
      </c>
      <c r="B15" s="129">
        <v>1.81</v>
      </c>
      <c r="C15" s="130"/>
      <c r="D15" s="107"/>
      <c r="E15" s="107"/>
      <c r="F15" s="108">
        <f t="shared" si="0"/>
        <v>1.81</v>
      </c>
      <c r="G15" s="115"/>
      <c r="H15" s="66"/>
      <c r="I15" s="258" t="s">
        <v>44</v>
      </c>
      <c r="J15" s="259"/>
      <c r="K15" s="110">
        <f>(COUNTIF($G$23:$G$82,"=PHy"))+(COUNTIF($G$23:$G$82,"=PHe"))+(COUNTIF($G$23:$G$82,"=PHg"))+(COUNTIF($G$23:$G$82,"=PHx"))</f>
        <v>10</v>
      </c>
      <c r="L15" s="111"/>
      <c r="M15" s="131" t="s">
        <v>45</v>
      </c>
      <c r="N15" s="132">
        <f>COUNTIF(J23:J82,"=1")</f>
        <v>8</v>
      </c>
      <c r="O15" s="133"/>
      <c r="P15" s="124"/>
      <c r="Q15" s="8"/>
      <c r="R15" s="8"/>
      <c r="S15" s="8"/>
      <c r="T15" s="8"/>
      <c r="U15" s="8"/>
      <c r="V15" s="8"/>
    </row>
    <row r="16" spans="1:22" ht="12.75">
      <c r="A16" s="104" t="s">
        <v>46</v>
      </c>
      <c r="B16" s="105">
        <v>0.11</v>
      </c>
      <c r="C16" s="106"/>
      <c r="D16" s="134"/>
      <c r="E16" s="134"/>
      <c r="F16" s="135"/>
      <c r="G16" s="135">
        <f>($B16*$B$7+$C16*$C$7)/100</f>
        <v>0.11</v>
      </c>
      <c r="H16" s="66"/>
      <c r="I16" s="136"/>
      <c r="J16" s="137"/>
      <c r="K16" s="137"/>
      <c r="L16" s="111"/>
      <c r="M16" s="131" t="s">
        <v>47</v>
      </c>
      <c r="N16" s="132">
        <f>COUNTIF(J23:J82,"=2")</f>
        <v>9</v>
      </c>
      <c r="O16" s="133"/>
      <c r="P16" s="124"/>
      <c r="Q16" s="8"/>
      <c r="R16" s="8"/>
      <c r="S16" s="8"/>
      <c r="T16" s="8"/>
      <c r="U16" s="8"/>
      <c r="V16" s="8"/>
    </row>
    <row r="17" spans="1:22" ht="12.75">
      <c r="A17" s="112" t="s">
        <v>48</v>
      </c>
      <c r="B17" s="113">
        <v>24.94</v>
      </c>
      <c r="C17" s="114"/>
      <c r="D17" s="107"/>
      <c r="E17" s="107"/>
      <c r="F17" s="138"/>
      <c r="G17" s="108">
        <f>($B17*$B$7+$C17*$C$7)/100</f>
        <v>24.94</v>
      </c>
      <c r="H17" s="66"/>
      <c r="I17" s="258"/>
      <c r="J17" s="259"/>
      <c r="K17" s="137"/>
      <c r="L17" s="111"/>
      <c r="M17" s="131" t="s">
        <v>49</v>
      </c>
      <c r="N17" s="132">
        <f>COUNTIF(J23:J82,"=3")</f>
        <v>1</v>
      </c>
      <c r="O17" s="133"/>
      <c r="P17" s="124"/>
      <c r="Q17" s="8"/>
      <c r="R17" s="8"/>
      <c r="S17" s="8"/>
      <c r="T17" s="8"/>
      <c r="U17" s="8"/>
      <c r="V17" s="8"/>
    </row>
    <row r="18" spans="1:23" ht="12.75">
      <c r="A18" s="140" t="s">
        <v>50</v>
      </c>
      <c r="B18" s="141">
        <v>1.65</v>
      </c>
      <c r="C18" s="142"/>
      <c r="D18" s="107"/>
      <c r="E18" s="143" t="s">
        <v>51</v>
      </c>
      <c r="F18" s="138"/>
      <c r="G18" s="108">
        <f>($B18*$B$7+$C18*$C$7)/100</f>
        <v>1.65</v>
      </c>
      <c r="H18" s="66"/>
      <c r="I18" s="258"/>
      <c r="J18" s="259"/>
      <c r="K18" s="137"/>
      <c r="L18" s="111"/>
      <c r="M18" s="144"/>
      <c r="N18" s="144"/>
      <c r="O18" s="133"/>
      <c r="P18" s="145"/>
      <c r="Q18" s="8"/>
      <c r="R18" s="8"/>
      <c r="S18" s="8"/>
      <c r="T18" s="8"/>
      <c r="U18" s="8"/>
      <c r="V18" s="8" t="s">
        <v>52</v>
      </c>
      <c r="W18" s="146" t="s">
        <v>53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 t="str">
        <f>IF(G19=F19,"","ATTENTION : le total par grp. floristiques doit être égal")</f>
        <v>ATTENTION : le total par grp. floristiques doit être égal</v>
      </c>
      <c r="E19" s="151" t="str">
        <f>IF(G19=F19,"","au total par grp. Fonctionnels !")</f>
        <v>au total par grp. Fonctionnels !</v>
      </c>
      <c r="F19" s="152">
        <f>SUM(F11:F15)</f>
        <v>26.709999999999997</v>
      </c>
      <c r="G19" s="152">
        <f>SUM(G16:G18)</f>
        <v>26.7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54</v>
      </c>
      <c r="W19" s="146" t="s">
        <v>53</v>
      </c>
    </row>
    <row r="20" spans="1:23" ht="12.75">
      <c r="A20" s="160" t="s">
        <v>55</v>
      </c>
      <c r="B20" s="161">
        <f>SUM(B23:B82)</f>
        <v>26.959000000000028</v>
      </c>
      <c r="C20" s="162">
        <f>SUM(C23:C82)</f>
        <v>0</v>
      </c>
      <c r="D20" s="163"/>
      <c r="E20" s="164" t="s">
        <v>51</v>
      </c>
      <c r="F20" s="165">
        <f>($B20*$B$7+$C20*$C$7)/100</f>
        <v>26.959000000000028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56</v>
      </c>
      <c r="R20" s="8"/>
      <c r="S20" s="8"/>
      <c r="T20" s="8"/>
      <c r="U20" s="8"/>
      <c r="V20" s="8" t="s">
        <v>53</v>
      </c>
      <c r="W20" s="146" t="s">
        <v>53</v>
      </c>
    </row>
    <row r="21" spans="1:23" ht="12.75">
      <c r="A21" s="174" t="s">
        <v>57</v>
      </c>
      <c r="B21" s="175">
        <f>B20*B7/100</f>
        <v>26.959000000000028</v>
      </c>
      <c r="C21" s="175">
        <f>C20*C7/100</f>
        <v>0</v>
      </c>
      <c r="D21" s="107">
        <f>IF(F21=0,"",IF((ABS(F21-F19))&gt;(0.2*F21),CONCATENATE(" rec. par taxa (",F21," %) supérieur à 20 % !"),""))</f>
      </c>
      <c r="E21" s="176">
        <f>IF(F21=0,"",IF((ABS(F21-F19))&gt;(0.2*F21),CONCATENATE("ATTENTION : écart entre rec. par grp (",F19," %) ","et",""),""))</f>
      </c>
      <c r="F21" s="177">
        <f>B21+C21</f>
        <v>26.959000000000028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58</v>
      </c>
      <c r="R21" s="8"/>
      <c r="S21" s="8"/>
      <c r="T21" s="8"/>
      <c r="U21" s="8"/>
      <c r="V21" s="8" t="s">
        <v>53</v>
      </c>
      <c r="W21" s="146" t="s">
        <v>53</v>
      </c>
    </row>
    <row r="22" spans="1:29" ht="12.75">
      <c r="A22" s="185" t="s">
        <v>59</v>
      </c>
      <c r="B22" s="186" t="s">
        <v>60</v>
      </c>
      <c r="C22" s="187" t="s">
        <v>60</v>
      </c>
      <c r="D22" s="134"/>
      <c r="E22" s="134"/>
      <c r="F22" s="188" t="s">
        <v>61</v>
      </c>
      <c r="G22" s="189" t="s">
        <v>62</v>
      </c>
      <c r="H22" s="134"/>
      <c r="I22" s="190" t="s">
        <v>63</v>
      </c>
      <c r="J22" s="190" t="s">
        <v>64</v>
      </c>
      <c r="K22" s="260" t="s">
        <v>65</v>
      </c>
      <c r="L22" s="260"/>
      <c r="M22" s="260"/>
      <c r="N22" s="260"/>
      <c r="O22" s="261"/>
      <c r="P22" s="191" t="s">
        <v>66</v>
      </c>
      <c r="Q22" s="192" t="s">
        <v>67</v>
      </c>
      <c r="R22" s="193" t="s">
        <v>68</v>
      </c>
      <c r="S22" s="194" t="s">
        <v>69</v>
      </c>
      <c r="T22" s="195" t="s">
        <v>70</v>
      </c>
      <c r="U22" s="196" t="s">
        <v>71</v>
      </c>
      <c r="V22" s="194" t="s">
        <v>72</v>
      </c>
      <c r="Y22" s="8" t="s">
        <v>73</v>
      </c>
      <c r="Z22" s="8" t="s">
        <v>74</v>
      </c>
      <c r="AA22" s="197" t="s">
        <v>75</v>
      </c>
      <c r="AB22" s="197" t="s">
        <v>76</v>
      </c>
      <c r="AC22" s="198" t="s">
        <v>77</v>
      </c>
    </row>
    <row r="23" spans="1:55" ht="12.75">
      <c r="A23" s="199" t="s">
        <v>78</v>
      </c>
      <c r="B23" s="200">
        <v>0.8</v>
      </c>
      <c r="C23" s="201"/>
      <c r="D23" s="202" t="str">
        <f>IF(ISERROR(VLOOKUP($A23,'[1]liste reference'!$A$7:$D$892,2,0)),IF(ISERROR(VLOOKUP($A23,'[1]liste reference'!$B$7:$D$892,1,0)),"",VLOOKUP($A23,'[1]liste reference'!$B$7:$D$892,1,0)),VLOOKUP($A23,'[1]liste reference'!$A$7:$D$892,2,0))</f>
        <v>Chara vulgaris</v>
      </c>
      <c r="E23" s="202" t="e">
        <f>IF(D23="",,VLOOKUP(D23,D$22:D22,1,0))</f>
        <v>#N/A</v>
      </c>
      <c r="F23" s="203">
        <f aca="true" t="shared" si="1" ref="F23:F82">($B23*$B$7+$C23*$C$7)/100</f>
        <v>0.8</v>
      </c>
      <c r="G23" s="204" t="str">
        <f>IF(A23="","",IF(ISERROR(VLOOKUP($A23,'[1]liste reference'!$A$7:$P$892,13,0)),IF(ISERROR(VLOOKUP($A23,'[1]liste reference'!$B$7:$P$892,12,0)),"    -",VLOOKUP($A23,'[1]liste reference'!$B$7:$P$892,12,0)),VLOOKUP($A23,'[1]liste reference'!$A$7:$P$892,13,0)))</f>
        <v>ALG</v>
      </c>
      <c r="H23" s="205">
        <f>IF(A23="","x",IF(ISERROR(VLOOKUP($A23,'[1]liste reference'!$A$7:$P$892,14,0)),IF(ISERROR(VLOOKUP($A23,'[1]liste reference'!$B$7:$P$892,13,0)),"x",VLOOKUP($A23,'[1]liste reference'!$B$7:$P$892,13,0)),VLOOKUP($A23,'[1]liste reference'!$A$7:$P$892,14,0)))</f>
        <v>2</v>
      </c>
      <c r="I23" s="206">
        <f>IF(ISNUMBER(H23),IF(ISERROR(VLOOKUP($A23,'[1]liste reference'!$A$7:$P$892,3,0)),IF(ISERROR(VLOOKUP($A23,'[1]liste reference'!$B$7:$P$892,2,0)),"",VLOOKUP($A23,'[1]liste reference'!$B$7:$P$892,2,0)),VLOOKUP($A23,'[1]liste reference'!$A$7:$P$892,3,0)),"")</f>
        <v>13</v>
      </c>
      <c r="J23" s="207">
        <f>IF(ISNUMBER(H23),IF(ISERROR(VLOOKUP($A23,'[1]liste reference'!$A$7:$P$892,4,0)),IF(ISERROR(VLOOKUP($A23,'[1]liste reference'!$B$7:$P$892,3,0)),"",VLOOKUP($A23,'[1]liste reference'!$B$7:$P$892,3,0)),VLOOKUP($A23,'[1]liste reference'!$A$7:$P$892,4,0)),"")</f>
        <v>1</v>
      </c>
      <c r="K23" s="208" t="str">
        <f>IF(A23="NEWCOD",IF(AB23="","Remplir le champs 'Nouveau taxa' svp.",$AB23),IF(ISTEXT($E23),"DEJA SAISI !",IF(A23="","",IF(ISERROR(VLOOKUP($A23,'[1]liste reference'!$A$7:$D$892,2,0)),IF(ISERROR(VLOOKUP($A23,'[1]liste reference'!$B$7:$D$892,1,0)),"code non répertorié ou synonyme",VLOOKUP($A23,'[1]liste reference'!$B$7:$D$892,1,0)),VLOOKUP(A23,'[1]liste reference'!$A$7:$D$892,2,0)))))</f>
        <v>Chara vulgaris</v>
      </c>
      <c r="L23" s="209"/>
      <c r="M23" s="209"/>
      <c r="N23" s="209"/>
      <c r="O23" s="210">
        <f aca="true" t="shared" si="2" ref="O23:O82">IF(AA23="Cf.","Cf.","")</f>
      </c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5261</v>
      </c>
      <c r="Q23" s="211">
        <f aca="true" t="shared" si="3" ref="Q23:Q82">IF(ISTEXT(H23),"",(B23*$B$7/100)+(C23*$C$7/100))</f>
        <v>0.8</v>
      </c>
      <c r="R23" s="212">
        <f aca="true" t="shared" si="4" ref="R23:R82">IF(OR(ISTEXT(H23),Q23=0),"",IF(Q23&lt;0.1,1,IF(Q23&lt;1,2,IF(Q23&lt;10,3,IF(Q23&lt;50,4,IF(Q23&gt;=50,5,""))))))</f>
        <v>2</v>
      </c>
      <c r="S23" s="212">
        <f aca="true" t="shared" si="5" ref="S23:S82">IF(ISERROR(R23*I23),0,R23*I23)</f>
        <v>26</v>
      </c>
      <c r="T23" s="212">
        <f aca="true" t="shared" si="6" ref="T23:T82">IF(ISERROR(R23*I23*J23),0,R23*I23*J23)</f>
        <v>26</v>
      </c>
      <c r="U23" s="212">
        <f aca="true" t="shared" si="7" ref="U23:U82">IF(ISERROR(R23*J23),0,R23*J23)</f>
        <v>2</v>
      </c>
      <c r="V23" s="213">
        <v>2</v>
      </c>
      <c r="W23" s="214" t="s">
        <v>53</v>
      </c>
      <c r="X23" s="214"/>
      <c r="Y23" s="215" t="str">
        <f>IF(A23="new.cod","NEWCOD",IF(AND((Z23=""),ISTEXT(A23)),A23,IF(Z23="","",INDEX('[1]liste reference'!$A$7:$A$892,Z23))))</f>
        <v>CHAVUL</v>
      </c>
      <c r="Z23" s="8">
        <f>IF(ISERROR(MATCH(A23,'[1]liste reference'!$A$7:$A$892,0)),IF(ISERROR(MATCH(A23,'[1]liste reference'!$B$7:$B$892,0)),"",(MATCH(A23,'[1]liste reference'!$B$7:$B$892,0))),(MATCH(A23,'[1]liste reference'!$A$7:$A$892,0)))</f>
        <v>162</v>
      </c>
      <c r="AA23" s="216"/>
      <c r="AB23" s="217"/>
      <c r="AC23" s="217"/>
      <c r="BC23" s="8">
        <f aca="true" t="shared" si="8" ref="BC23:BC82">IF(A23="","",1)</f>
        <v>1</v>
      </c>
    </row>
    <row r="24" spans="1:55" ht="12.75">
      <c r="A24" s="218" t="s">
        <v>79</v>
      </c>
      <c r="B24" s="219">
        <v>7.16</v>
      </c>
      <c r="C24" s="220"/>
      <c r="D24" s="221" t="str">
        <f>IF(ISERROR(VLOOKUP($A24,'[1]liste reference'!$A$7:$D$892,2,0)),IF(ISERROR(VLOOKUP($A24,'[1]liste reference'!$B$7:$D$892,1,0)),"",VLOOKUP($A24,'[1]liste reference'!$B$7:$D$892,1,0)),VLOOKUP($A24,'[1]liste reference'!$A$7:$D$892,2,0))</f>
        <v>Cladophora sp.</v>
      </c>
      <c r="E24" s="221" t="e">
        <f>IF(D24="",,VLOOKUP(D24,D$22:D23,1,0))</f>
        <v>#N/A</v>
      </c>
      <c r="F24" s="222">
        <f t="shared" si="1"/>
        <v>7.16</v>
      </c>
      <c r="G24" s="223" t="str">
        <f>IF(A24="","",IF(ISERROR(VLOOKUP($A24,'[1]liste reference'!$A$7:$P$892,13,0)),IF(ISERROR(VLOOKUP($A24,'[1]liste reference'!$B$7:$P$892,12,0)),"    -",VLOOKUP($A24,'[1]liste reference'!$B$7:$P$892,12,0)),VLOOKUP($A24,'[1]liste reference'!$A$7:$P$892,13,0)))</f>
        <v>ALG</v>
      </c>
      <c r="H24" s="205">
        <f>IF(A24="","x",IF(ISERROR(VLOOKUP($A24,'[1]liste reference'!$A$7:$P$892,14,0)),IF(ISERROR(VLOOKUP($A24,'[1]liste reference'!$B$7:$P$892,13,0)),"x",VLOOKUP($A24,'[1]liste reference'!$B$7:$P$892,13,0)),VLOOKUP($A24,'[1]liste reference'!$A$7:$P$892,14,0)))</f>
        <v>2</v>
      </c>
      <c r="I24" s="224">
        <f>IF(ISNUMBER(H24),IF(ISERROR(VLOOKUP($A24,'[1]liste reference'!$A$7:$P$892,3,0)),IF(ISERROR(VLOOKUP($A24,'[1]liste reference'!$B$7:$P$892,2,0)),"",VLOOKUP($A24,'[1]liste reference'!$B$7:$P$892,2,0)),VLOOKUP($A24,'[1]liste reference'!$A$7:$P$892,3,0)),"")</f>
        <v>6</v>
      </c>
      <c r="J24" s="207">
        <f>IF(ISNUMBER(H24),IF(ISERROR(VLOOKUP($A24,'[1]liste reference'!$A$7:$P$892,4,0)),IF(ISERROR(VLOOKUP($A24,'[1]liste reference'!$B$7:$P$892,3,0)),"",VLOOKUP($A24,'[1]liste reference'!$B$7:$P$892,3,0)),VLOOKUP($A24,'[1]liste reference'!$A$7:$P$892,4,0)),"")</f>
        <v>1</v>
      </c>
      <c r="K24" s="208" t="str">
        <f>IF(A24="NEWCOD",IF(AB24="","Remplir le champs 'Nouveau taxa' svp.",$AB24),IF(ISTEXT($E24),"DEJA SAISI !",IF(A24="","",IF(ISERROR(VLOOKUP($A24,'[1]liste reference'!$A$7:$D$892,2,0)),IF(ISERROR(VLOOKUP($A24,'[1]liste reference'!$B$7:$D$892,1,0)),"code non répertorié ou synonyme",VLOOKUP($A24,'[1]liste reference'!$B$7:$D$892,1,0)),VLOOKUP(A24,'[1]liste reference'!$A$7:$D$892,2,0)))))</f>
        <v>Cladophora sp.</v>
      </c>
      <c r="L24" s="225"/>
      <c r="M24" s="225"/>
      <c r="N24" s="225"/>
      <c r="O24" s="210">
        <f t="shared" si="2"/>
      </c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1124</v>
      </c>
      <c r="Q24" s="211">
        <f t="shared" si="3"/>
        <v>7.16</v>
      </c>
      <c r="R24" s="212">
        <f t="shared" si="4"/>
        <v>3</v>
      </c>
      <c r="S24" s="212">
        <f t="shared" si="5"/>
        <v>18</v>
      </c>
      <c r="T24" s="212">
        <f t="shared" si="6"/>
        <v>18</v>
      </c>
      <c r="U24" s="226">
        <f t="shared" si="7"/>
        <v>3</v>
      </c>
      <c r="V24" s="213">
        <v>3</v>
      </c>
      <c r="W24" s="227" t="s">
        <v>53</v>
      </c>
      <c r="Y24" s="215" t="str">
        <f>IF(A24="new.cod","NEWCOD",IF(AND((Z24=""),ISTEXT(A24)),A24,IF(Z24="","",INDEX('[1]liste reference'!$A$7:$A$892,Z24))))</f>
        <v>CLASPX</v>
      </c>
      <c r="Z24" s="8">
        <f>IF(ISERROR(MATCH(A24,'[1]liste reference'!$A$7:$A$892,0)),IF(ISERROR(MATCH(A24,'[1]liste reference'!$B$7:$B$892,0)),"",(MATCH(A24,'[1]liste reference'!$B$7:$B$892,0))),(MATCH(A24,'[1]liste reference'!$A$7:$A$892,0)))</f>
        <v>182</v>
      </c>
      <c r="AA24" s="216"/>
      <c r="AB24" s="217"/>
      <c r="AC24" s="217"/>
      <c r="BC24" s="8">
        <f t="shared" si="8"/>
        <v>1</v>
      </c>
    </row>
    <row r="25" spans="1:55" ht="12.75">
      <c r="A25" s="218" t="s">
        <v>80</v>
      </c>
      <c r="B25" s="219">
        <v>0.1</v>
      </c>
      <c r="C25" s="220"/>
      <c r="D25" s="221" t="str">
        <f>IF(ISERROR(VLOOKUP($A25,'[1]liste reference'!$A$7:$D$892,2,0)),IF(ISERROR(VLOOKUP($A25,'[1]liste reference'!$B$7:$D$892,1,0)),"",VLOOKUP($A25,'[1]liste reference'!$B$7:$D$892,1,0)),VLOOKUP($A25,'[1]liste reference'!$A$7:$D$892,2,0))</f>
        <v>Lyngbya sp.</v>
      </c>
      <c r="E25" s="221" t="e">
        <f>IF(D25="",,VLOOKUP(D25,D$22:D24,1,0))</f>
        <v>#N/A</v>
      </c>
      <c r="F25" s="222">
        <f t="shared" si="1"/>
        <v>0.1</v>
      </c>
      <c r="G25" s="223" t="str">
        <f>IF(A25="","",IF(ISERROR(VLOOKUP($A25,'[1]liste reference'!$A$7:$P$892,13,0)),IF(ISERROR(VLOOKUP($A25,'[1]liste reference'!$B$7:$P$892,12,0)),"    -",VLOOKUP($A25,'[1]liste reference'!$B$7:$P$892,12,0)),VLOOKUP($A25,'[1]liste reference'!$A$7:$P$892,13,0)))</f>
        <v>ALG</v>
      </c>
      <c r="H25" s="205">
        <f>IF(A25="","x",IF(ISERROR(VLOOKUP($A25,'[1]liste reference'!$A$7:$P$892,14,0)),IF(ISERROR(VLOOKUP($A25,'[1]liste reference'!$B$7:$P$892,13,0)),"x",VLOOKUP($A25,'[1]liste reference'!$B$7:$P$892,13,0)),VLOOKUP($A25,'[1]liste reference'!$A$7:$P$892,14,0)))</f>
        <v>2</v>
      </c>
      <c r="I25" s="224">
        <f>IF(ISNUMBER(H25),IF(ISERROR(VLOOKUP($A25,'[1]liste reference'!$A$7:$P$892,3,0)),IF(ISERROR(VLOOKUP($A25,'[1]liste reference'!$B$7:$P$892,2,0)),"",VLOOKUP($A25,'[1]liste reference'!$B$7:$P$892,2,0)),VLOOKUP($A25,'[1]liste reference'!$A$7:$P$892,3,0)),"")</f>
        <v>10</v>
      </c>
      <c r="J25" s="207">
        <f>IF(ISNUMBER(H25),IF(ISERROR(VLOOKUP($A25,'[1]liste reference'!$A$7:$P$892,4,0)),IF(ISERROR(VLOOKUP($A25,'[1]liste reference'!$B$7:$P$892,3,0)),"",VLOOKUP($A25,'[1]liste reference'!$B$7:$P$892,3,0)),VLOOKUP($A25,'[1]liste reference'!$A$7:$P$892,4,0)),"")</f>
        <v>2</v>
      </c>
      <c r="K25" s="208" t="str">
        <f>IF(A25="NEWCOD",IF(AB25="","Remplir le champs 'Nouveau taxa' svp.",$AB25),IF(ISTEXT($E25),"DEJA SAISI !",IF(A25="","",IF(ISERROR(VLOOKUP($A25,'[1]liste reference'!$A$7:$D$892,2,0)),IF(ISERROR(VLOOKUP($A25,'[1]liste reference'!$B$7:$D$892,1,0)),"code non répertorié ou synonyme",VLOOKUP($A25,'[1]liste reference'!$B$7:$D$892,1,0)),VLOOKUP(A25,'[1]liste reference'!$A$7:$D$892,2,0)))))</f>
        <v>Lyngbya sp.</v>
      </c>
      <c r="L25" s="225"/>
      <c r="M25" s="225"/>
      <c r="N25" s="225"/>
      <c r="O25" s="210">
        <f t="shared" si="2"/>
      </c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117</v>
      </c>
      <c r="Q25" s="211">
        <f t="shared" si="3"/>
        <v>0.1</v>
      </c>
      <c r="R25" s="212">
        <f t="shared" si="4"/>
        <v>2</v>
      </c>
      <c r="S25" s="212">
        <f t="shared" si="5"/>
        <v>20</v>
      </c>
      <c r="T25" s="212">
        <f t="shared" si="6"/>
        <v>40</v>
      </c>
      <c r="U25" s="226">
        <f t="shared" si="7"/>
        <v>4</v>
      </c>
      <c r="V25" s="213">
        <v>4</v>
      </c>
      <c r="W25" s="214" t="s">
        <v>53</v>
      </c>
      <c r="Y25" s="215" t="str">
        <f>IF(A25="new.cod","NEWCOD",IF(AND((Z25=""),ISTEXT(A25)),A25,IF(Z25="","",INDEX('[1]liste reference'!$A$7:$A$892,Z25))))</f>
        <v>LYNSPX</v>
      </c>
      <c r="Z25" s="8">
        <f>IF(ISERROR(MATCH(A25,'[1]liste reference'!$A$7:$A$892,0)),IF(ISERROR(MATCH(A25,'[1]liste reference'!$B$7:$B$892,0)),"",(MATCH(A25,'[1]liste reference'!$B$7:$B$892,0))),(MATCH(A25,'[1]liste reference'!$A$7:$A$892,0)))</f>
        <v>434</v>
      </c>
      <c r="AA25" s="216"/>
      <c r="AB25" s="217"/>
      <c r="AC25" s="217"/>
      <c r="BC25" s="8">
        <f t="shared" si="8"/>
        <v>1</v>
      </c>
    </row>
    <row r="26" spans="1:55" ht="12.75">
      <c r="A26" s="218" t="s">
        <v>81</v>
      </c>
      <c r="B26" s="219">
        <v>1.316</v>
      </c>
      <c r="C26" s="220"/>
      <c r="D26" s="221" t="str">
        <f>IF(ISERROR(VLOOKUP($A26,'[1]liste reference'!$A$7:$D$892,2,0)),IF(ISERROR(VLOOKUP($A26,'[1]liste reference'!$B$7:$D$892,1,0)),"",VLOOKUP($A26,'[1]liste reference'!$B$7:$D$892,1,0)),VLOOKUP($A26,'[1]liste reference'!$A$7:$D$892,2,0))</f>
        <v>Microspora sp.</v>
      </c>
      <c r="E26" s="221" t="e">
        <f>IF(D26="",,VLOOKUP(D26,D$22:D25,1,0))</f>
        <v>#N/A</v>
      </c>
      <c r="F26" s="222">
        <f t="shared" si="1"/>
        <v>1.3159999999999998</v>
      </c>
      <c r="G26" s="223" t="str">
        <f>IF(A26="","",IF(ISERROR(VLOOKUP($A26,'[1]liste reference'!$A$7:$P$892,13,0)),IF(ISERROR(VLOOKUP($A26,'[1]liste reference'!$B$7:$P$892,12,0)),"    -",VLOOKUP($A26,'[1]liste reference'!$B$7:$P$892,12,0)),VLOOKUP($A26,'[1]liste reference'!$A$7:$P$892,13,0)))</f>
        <v>ALG</v>
      </c>
      <c r="H26" s="205">
        <f>IF(A26="","x",IF(ISERROR(VLOOKUP($A26,'[1]liste reference'!$A$7:$P$892,14,0)),IF(ISERROR(VLOOKUP($A26,'[1]liste reference'!$B$7:$P$892,13,0)),"x",VLOOKUP($A26,'[1]liste reference'!$B$7:$P$892,13,0)),VLOOKUP($A26,'[1]liste reference'!$A$7:$P$892,14,0)))</f>
        <v>2</v>
      </c>
      <c r="I26" s="224">
        <f>IF(ISNUMBER(H26),IF(ISERROR(VLOOKUP($A26,'[1]liste reference'!$A$7:$P$892,3,0)),IF(ISERROR(VLOOKUP($A26,'[1]liste reference'!$B$7:$P$892,2,0)),"",VLOOKUP($A26,'[1]liste reference'!$B$7:$P$892,2,0)),VLOOKUP($A26,'[1]liste reference'!$A$7:$P$892,3,0)),"")</f>
        <v>12</v>
      </c>
      <c r="J26" s="207">
        <f>IF(ISNUMBER(H26),IF(ISERROR(VLOOKUP($A26,'[1]liste reference'!$A$7:$P$892,4,0)),IF(ISERROR(VLOOKUP($A26,'[1]liste reference'!$B$7:$P$892,3,0)),"",VLOOKUP($A26,'[1]liste reference'!$B$7:$P$892,3,0)),VLOOKUP($A26,'[1]liste reference'!$A$7:$P$892,4,0)),"")</f>
        <v>2</v>
      </c>
      <c r="K26" s="208" t="str">
        <f>IF(A26="NEWCOD",IF(AB26="","Remplir le champs 'Nouveau taxa' svp.",$AB26),IF(ISTEXT($E26),"DEJA SAISI !",IF(A26="","",IF(ISERROR(VLOOKUP($A26,'[1]liste reference'!$A$7:$D$892,2,0)),IF(ISERROR(VLOOKUP($A26,'[1]liste reference'!$B$7:$D$892,1,0)),"code non répertorié ou synonyme",VLOOKUP($A26,'[1]liste reference'!$B$7:$D$892,1,0)),VLOOKUP(A26,'[1]liste reference'!$A$7:$D$892,2,0)))))</f>
        <v>Microspora sp.</v>
      </c>
      <c r="L26" s="225"/>
      <c r="M26" s="225"/>
      <c r="N26" s="225"/>
      <c r="O26" s="210">
        <f t="shared" si="2"/>
      </c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1132</v>
      </c>
      <c r="Q26" s="211">
        <f t="shared" si="3"/>
        <v>1.3159999999999998</v>
      </c>
      <c r="R26" s="212">
        <f t="shared" si="4"/>
        <v>3</v>
      </c>
      <c r="S26" s="212">
        <f t="shared" si="5"/>
        <v>36</v>
      </c>
      <c r="T26" s="212">
        <f t="shared" si="6"/>
        <v>72</v>
      </c>
      <c r="U26" s="226">
        <f t="shared" si="7"/>
        <v>6</v>
      </c>
      <c r="V26" s="213">
        <v>6</v>
      </c>
      <c r="W26" s="214" t="s">
        <v>53</v>
      </c>
      <c r="Y26" s="215" t="str">
        <f>IF(A26="new.cod","NEWCOD",IF(AND((Z26=""),ISTEXT(A26)),A26,IF(Z26="","",INDEX('[1]liste reference'!$A$7:$A$892,Z26))))</f>
        <v>MICSPX</v>
      </c>
      <c r="Z26" s="8">
        <f>IF(ISERROR(MATCH(A26,'[1]liste reference'!$A$7:$A$892,0)),IF(ISERROR(MATCH(A26,'[1]liste reference'!$B$7:$B$892,0)),"",(MATCH(A26,'[1]liste reference'!$B$7:$B$892,0))),(MATCH(A26,'[1]liste reference'!$A$7:$A$892,0)))</f>
        <v>466</v>
      </c>
      <c r="AA26" s="216"/>
      <c r="AB26" s="217"/>
      <c r="AC26" s="217"/>
      <c r="BC26" s="8">
        <f t="shared" si="8"/>
        <v>1</v>
      </c>
    </row>
    <row r="27" spans="1:55" ht="12.75">
      <c r="A27" s="218" t="s">
        <v>82</v>
      </c>
      <c r="B27" s="219">
        <v>12</v>
      </c>
      <c r="C27" s="220"/>
      <c r="D27" s="221" t="str">
        <f>IF(ISERROR(VLOOKUP($A27,'[1]liste reference'!$A$7:$D$892,2,0)),IF(ISERROR(VLOOKUP($A27,'[1]liste reference'!$B$7:$D$892,1,0)),"",VLOOKUP($A27,'[1]liste reference'!$B$7:$D$892,1,0)),VLOOKUP($A27,'[1]liste reference'!$A$7:$D$892,2,0))</f>
        <v>Nostoc sp.</v>
      </c>
      <c r="E27" s="221" t="e">
        <f>IF(D27="",,VLOOKUP(D27,D$22:D26,1,0))</f>
        <v>#N/A</v>
      </c>
      <c r="F27" s="222">
        <f t="shared" si="1"/>
        <v>12</v>
      </c>
      <c r="G27" s="223" t="str">
        <f>IF(A27="","",IF(ISERROR(VLOOKUP($A27,'[1]liste reference'!$A$7:$P$892,13,0)),IF(ISERROR(VLOOKUP($A27,'[1]liste reference'!$B$7:$P$892,12,0)),"    -",VLOOKUP($A27,'[1]liste reference'!$B$7:$P$892,12,0)),VLOOKUP($A27,'[1]liste reference'!$A$7:$P$892,13,0)))</f>
        <v>ALG</v>
      </c>
      <c r="H27" s="205">
        <f>IF(A27="","x",IF(ISERROR(VLOOKUP($A27,'[1]liste reference'!$A$7:$P$892,14,0)),IF(ISERROR(VLOOKUP($A27,'[1]liste reference'!$B$7:$P$892,13,0)),"x",VLOOKUP($A27,'[1]liste reference'!$B$7:$P$892,13,0)),VLOOKUP($A27,'[1]liste reference'!$A$7:$P$892,14,0)))</f>
        <v>2</v>
      </c>
      <c r="I27" s="224">
        <f>IF(ISNUMBER(H27),IF(ISERROR(VLOOKUP($A27,'[1]liste reference'!$A$7:$P$892,3,0)),IF(ISERROR(VLOOKUP($A27,'[1]liste reference'!$B$7:$P$892,2,0)),"",VLOOKUP($A27,'[1]liste reference'!$B$7:$P$892,2,0)),VLOOKUP($A27,'[1]liste reference'!$A$7:$P$892,3,0)),"")</f>
        <v>9</v>
      </c>
      <c r="J27" s="207">
        <f>IF(ISNUMBER(H27),IF(ISERROR(VLOOKUP($A27,'[1]liste reference'!$A$7:$P$892,4,0)),IF(ISERROR(VLOOKUP($A27,'[1]liste reference'!$B$7:$P$892,3,0)),"",VLOOKUP($A27,'[1]liste reference'!$B$7:$P$892,3,0)),VLOOKUP($A27,'[1]liste reference'!$A$7:$P$892,4,0)),"")</f>
        <v>1</v>
      </c>
      <c r="K27" s="208" t="str">
        <f>IF(A27="NEWCOD",IF(AB27="","Remplir le champs 'Nouveau taxa' svp.",$AB27),IF(ISTEXT($E27),"DEJA SAISI !",IF(A27="","",IF(ISERROR(VLOOKUP($A27,'[1]liste reference'!$A$7:$D$892,2,0)),IF(ISERROR(VLOOKUP($A27,'[1]liste reference'!$B$7:$D$892,1,0)),"code non répertorié ou synonyme",VLOOKUP($A27,'[1]liste reference'!$B$7:$D$892,1,0)),VLOOKUP(A27,'[1]liste reference'!$A$7:$D$892,2,0)))))</f>
        <v>Nostoc sp.</v>
      </c>
      <c r="L27" s="225"/>
      <c r="M27" s="225"/>
      <c r="N27" s="225"/>
      <c r="O27" s="210">
        <f t="shared" si="2"/>
      </c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115</v>
      </c>
      <c r="Q27" s="211">
        <f t="shared" si="3"/>
        <v>12</v>
      </c>
      <c r="R27" s="212">
        <f t="shared" si="4"/>
        <v>4</v>
      </c>
      <c r="S27" s="212">
        <f t="shared" si="5"/>
        <v>36</v>
      </c>
      <c r="T27" s="212">
        <f t="shared" si="6"/>
        <v>36</v>
      </c>
      <c r="U27" s="226">
        <f t="shared" si="7"/>
        <v>4</v>
      </c>
      <c r="V27" s="213">
        <v>4</v>
      </c>
      <c r="W27" s="214" t="s">
        <v>53</v>
      </c>
      <c r="Y27" s="215" t="str">
        <f>IF(A27="new.cod","NEWCOD",IF(AND((Z27=""),ISTEXT(A27)),A27,IF(Z27="","",INDEX('[1]liste reference'!$A$7:$A$892,Z27))))</f>
        <v>NOSSPX</v>
      </c>
      <c r="Z27" s="8">
        <f>IF(ISERROR(MATCH(A27,'[1]liste reference'!$A$7:$A$892,0)),IF(ISERROR(MATCH(A27,'[1]liste reference'!$B$7:$B$892,0)),"",(MATCH(A27,'[1]liste reference'!$B$7:$B$892,0))),(MATCH(A27,'[1]liste reference'!$A$7:$A$892,0)))</f>
        <v>526</v>
      </c>
      <c r="AA27" s="216"/>
      <c r="AB27" s="217"/>
      <c r="AC27" s="217"/>
      <c r="BC27" s="8">
        <f t="shared" si="8"/>
        <v>1</v>
      </c>
    </row>
    <row r="28" spans="1:55" ht="12.75">
      <c r="A28" s="218" t="s">
        <v>83</v>
      </c>
      <c r="B28" s="219">
        <v>0.165</v>
      </c>
      <c r="C28" s="220"/>
      <c r="D28" s="221" t="str">
        <f>IF(ISERROR(VLOOKUP($A28,'[1]liste reference'!$A$7:$D$892,2,0)),IF(ISERROR(VLOOKUP($A28,'[1]liste reference'!$B$7:$D$892,1,0)),"",VLOOKUP($A28,'[1]liste reference'!$B$7:$D$892,1,0)),VLOOKUP($A28,'[1]liste reference'!$A$7:$D$892,2,0))</f>
        <v>Oedogonium sp.</v>
      </c>
      <c r="E28" s="221" t="e">
        <f>IF(D28="",,VLOOKUP(D28,D$22:D27,1,0))</f>
        <v>#N/A</v>
      </c>
      <c r="F28" s="222">
        <f t="shared" si="1"/>
        <v>0.165</v>
      </c>
      <c r="G28" s="223" t="str">
        <f>IF(A28="","",IF(ISERROR(VLOOKUP($A28,'[1]liste reference'!$A$7:$P$892,13,0)),IF(ISERROR(VLOOKUP($A28,'[1]liste reference'!$B$7:$P$892,12,0)),"    -",VLOOKUP($A28,'[1]liste reference'!$B$7:$P$892,12,0)),VLOOKUP($A28,'[1]liste reference'!$A$7:$P$892,13,0)))</f>
        <v>ALG</v>
      </c>
      <c r="H28" s="205">
        <f>IF(A28="","x",IF(ISERROR(VLOOKUP($A28,'[1]liste reference'!$A$7:$P$892,14,0)),IF(ISERROR(VLOOKUP($A28,'[1]liste reference'!$B$7:$P$892,13,0)),"x",VLOOKUP($A28,'[1]liste reference'!$B$7:$P$892,13,0)),VLOOKUP($A28,'[1]liste reference'!$A$7:$P$892,14,0)))</f>
        <v>2</v>
      </c>
      <c r="I28" s="224">
        <f>IF(ISNUMBER(H28),IF(ISERROR(VLOOKUP($A28,'[1]liste reference'!$A$7:$P$892,3,0)),IF(ISERROR(VLOOKUP($A28,'[1]liste reference'!$B$7:$P$892,2,0)),"",VLOOKUP($A28,'[1]liste reference'!$B$7:$P$892,2,0)),VLOOKUP($A28,'[1]liste reference'!$A$7:$P$892,3,0)),"")</f>
        <v>6</v>
      </c>
      <c r="J28" s="207">
        <f>IF(ISNUMBER(H28),IF(ISERROR(VLOOKUP($A28,'[1]liste reference'!$A$7:$P$892,4,0)),IF(ISERROR(VLOOKUP($A28,'[1]liste reference'!$B$7:$P$892,3,0)),"",VLOOKUP($A28,'[1]liste reference'!$B$7:$P$892,3,0)),VLOOKUP($A28,'[1]liste reference'!$A$7:$P$892,4,0)),"")</f>
        <v>2</v>
      </c>
      <c r="K28" s="208" t="str">
        <f>IF(A28="NEWCOD",IF(AB28="","Remplir le champs 'Nouveau taxa' svp.",$AB28),IF(ISTEXT($E28),"DEJA SAISI !",IF(A28="","",IF(ISERROR(VLOOKUP($A28,'[1]liste reference'!$A$7:$D$892,2,0)),IF(ISERROR(VLOOKUP($A28,'[1]liste reference'!$B$7:$D$892,1,0)),"code non répertorié ou synonyme",VLOOKUP($A28,'[1]liste reference'!$B$7:$D$892,1,0)),VLOOKUP(A28,'[1]liste reference'!$A$7:$D$892,2,0)))))</f>
        <v>Oedogonium sp.</v>
      </c>
      <c r="L28" s="225"/>
      <c r="M28" s="225"/>
      <c r="N28" s="225"/>
      <c r="O28" s="210">
        <f t="shared" si="2"/>
      </c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1134</v>
      </c>
      <c r="Q28" s="211">
        <f t="shared" si="3"/>
        <v>0.165</v>
      </c>
      <c r="R28" s="212">
        <f t="shared" si="4"/>
        <v>2</v>
      </c>
      <c r="S28" s="212">
        <f t="shared" si="5"/>
        <v>12</v>
      </c>
      <c r="T28" s="212">
        <f t="shared" si="6"/>
        <v>24</v>
      </c>
      <c r="U28" s="226">
        <f t="shared" si="7"/>
        <v>4</v>
      </c>
      <c r="V28" s="213">
        <v>4</v>
      </c>
      <c r="W28" s="214" t="s">
        <v>53</v>
      </c>
      <c r="Y28" s="215" t="str">
        <f>IF(A28="new.cod","NEWCOD",IF(AND((Z28=""),ISTEXT(A28)),A28,IF(Z28="","",INDEX('[1]liste reference'!$A$7:$A$892,Z28))))</f>
        <v>OEDSPX</v>
      </c>
      <c r="Z28" s="8">
        <f>IF(ISERROR(MATCH(A28,'[1]liste reference'!$A$7:$A$892,0)),IF(ISERROR(MATCH(A28,'[1]liste reference'!$B$7:$B$892,0)),"",(MATCH(A28,'[1]liste reference'!$B$7:$B$892,0))),(MATCH(A28,'[1]liste reference'!$A$7:$A$892,0)))</f>
        <v>542</v>
      </c>
      <c r="AA28" s="216"/>
      <c r="AB28" s="217"/>
      <c r="AC28" s="217"/>
      <c r="BC28" s="8">
        <f t="shared" si="8"/>
        <v>1</v>
      </c>
    </row>
    <row r="29" spans="1:55" ht="12.75">
      <c r="A29" s="218" t="s">
        <v>84</v>
      </c>
      <c r="B29" s="219">
        <v>0.01</v>
      </c>
      <c r="C29" s="220"/>
      <c r="D29" s="221" t="str">
        <f>IF(ISERROR(VLOOKUP($A29,'[1]liste reference'!$A$7:$D$892,2,0)),IF(ISERROR(VLOOKUP($A29,'[1]liste reference'!$B$7:$D$892,1,0)),"",VLOOKUP($A29,'[1]liste reference'!$B$7:$D$892,1,0)),VLOOKUP($A29,'[1]liste reference'!$A$7:$D$892,2,0))</f>
        <v>Spirogyra sp.</v>
      </c>
      <c r="E29" s="221" t="e">
        <f>IF(D29="",,VLOOKUP(D29,D$22:D28,1,0))</f>
        <v>#N/A</v>
      </c>
      <c r="F29" s="222">
        <f t="shared" si="1"/>
        <v>0.01</v>
      </c>
      <c r="G29" s="223" t="str">
        <f>IF(A29="","",IF(ISERROR(VLOOKUP($A29,'[1]liste reference'!$A$7:$P$892,13,0)),IF(ISERROR(VLOOKUP($A29,'[1]liste reference'!$B$7:$P$892,12,0)),"    -",VLOOKUP($A29,'[1]liste reference'!$B$7:$P$892,12,0)),VLOOKUP($A29,'[1]liste reference'!$A$7:$P$892,13,0)))</f>
        <v>ALG</v>
      </c>
      <c r="H29" s="205">
        <f>IF(A29="","x",IF(ISERROR(VLOOKUP($A29,'[1]liste reference'!$A$7:$P$892,14,0)),IF(ISERROR(VLOOKUP($A29,'[1]liste reference'!$B$7:$P$892,13,0)),"x",VLOOKUP($A29,'[1]liste reference'!$B$7:$P$892,13,0)),VLOOKUP($A29,'[1]liste reference'!$A$7:$P$892,14,0)))</f>
        <v>2</v>
      </c>
      <c r="I29" s="224">
        <f>IF(ISNUMBER(H29),IF(ISERROR(VLOOKUP($A29,'[1]liste reference'!$A$7:$P$892,3,0)),IF(ISERROR(VLOOKUP($A29,'[1]liste reference'!$B$7:$P$892,2,0)),"",VLOOKUP($A29,'[1]liste reference'!$B$7:$P$892,2,0)),VLOOKUP($A29,'[1]liste reference'!$A$7:$P$892,3,0)),"")</f>
        <v>10</v>
      </c>
      <c r="J29" s="207">
        <f>IF(ISNUMBER(H29),IF(ISERROR(VLOOKUP($A29,'[1]liste reference'!$A$7:$P$892,4,0)),IF(ISERROR(VLOOKUP($A29,'[1]liste reference'!$B$7:$P$892,3,0)),"",VLOOKUP($A29,'[1]liste reference'!$B$7:$P$892,3,0)),VLOOKUP($A29,'[1]liste reference'!$A$7:$P$892,4,0)),"")</f>
        <v>1</v>
      </c>
      <c r="K29" s="208" t="str">
        <f>IF(A29="NEWCOD",IF(AB29="","Remplir le champs 'Nouveau taxa' svp.",$AB29),IF(ISTEXT($E29),"DEJA SAISI !",IF(A29="","",IF(ISERROR(VLOOKUP($A29,'[1]liste reference'!$A$7:$D$892,2,0)),IF(ISERROR(VLOOKUP($A29,'[1]liste reference'!$B$7:$D$892,1,0)),"code non répertorié ou synonyme",VLOOKUP($A29,'[1]liste reference'!$B$7:$D$892,1,0)),VLOOKUP(A29,'[1]liste reference'!$A$7:$D$892,2,0)))))</f>
        <v>Spirogyra sp.</v>
      </c>
      <c r="L29" s="225"/>
      <c r="M29" s="225"/>
      <c r="N29" s="225"/>
      <c r="O29" s="210">
        <f t="shared" si="2"/>
      </c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1147</v>
      </c>
      <c r="Q29" s="211">
        <f t="shared" si="3"/>
        <v>0.01</v>
      </c>
      <c r="R29" s="212">
        <f t="shared" si="4"/>
        <v>1</v>
      </c>
      <c r="S29" s="212">
        <f t="shared" si="5"/>
        <v>10</v>
      </c>
      <c r="T29" s="212">
        <f t="shared" si="6"/>
        <v>10</v>
      </c>
      <c r="U29" s="226">
        <f t="shared" si="7"/>
        <v>1</v>
      </c>
      <c r="V29" s="213">
        <v>1</v>
      </c>
      <c r="W29" s="214" t="s">
        <v>53</v>
      </c>
      <c r="Y29" s="215" t="str">
        <f>IF(A29="new.cod","NEWCOD",IF(AND((Z29=""),ISTEXT(A29)),A29,IF(Z29="","",INDEX('[1]liste reference'!$A$7:$A$892,Z29))))</f>
        <v>SPISPX</v>
      </c>
      <c r="Z29" s="8">
        <f>IF(ISERROR(MATCH(A29,'[1]liste reference'!$A$7:$A$892,0)),IF(ISERROR(MATCH(A29,'[1]liste reference'!$B$7:$B$892,0)),"",(MATCH(A29,'[1]liste reference'!$B$7:$B$892,0))),(MATCH(A29,'[1]liste reference'!$A$7:$A$892,0)))</f>
        <v>815</v>
      </c>
      <c r="AA29" s="216"/>
      <c r="AB29" s="217"/>
      <c r="AC29" s="217"/>
      <c r="BC29" s="8">
        <f t="shared" si="8"/>
        <v>1</v>
      </c>
    </row>
    <row r="30" spans="1:55" ht="12.75">
      <c r="A30" s="218" t="s">
        <v>85</v>
      </c>
      <c r="B30" s="219">
        <v>0.033</v>
      </c>
      <c r="C30" s="220"/>
      <c r="D30" s="221" t="str">
        <f>IF(ISERROR(VLOOKUP($A30,'[1]liste reference'!$A$7:$D$892,2,0)),IF(ISERROR(VLOOKUP($A30,'[1]liste reference'!$B$7:$D$892,1,0)),"",VLOOKUP($A30,'[1]liste reference'!$B$7:$D$892,1,0)),VLOOKUP($A30,'[1]liste reference'!$A$7:$D$892,2,0))</f>
        <v>Vaucheria sp.</v>
      </c>
      <c r="E30" s="221" t="e">
        <f>IF(D30="",,VLOOKUP(D30,D$22:D29,1,0))</f>
        <v>#N/A</v>
      </c>
      <c r="F30" s="222">
        <f t="shared" si="1"/>
        <v>0.033</v>
      </c>
      <c r="G30" s="223" t="str">
        <f>IF(A30="","",IF(ISERROR(VLOOKUP($A30,'[1]liste reference'!$A$7:$P$892,13,0)),IF(ISERROR(VLOOKUP($A30,'[1]liste reference'!$B$7:$P$892,12,0)),"    -",VLOOKUP($A30,'[1]liste reference'!$B$7:$P$892,12,0)),VLOOKUP($A30,'[1]liste reference'!$A$7:$P$892,13,0)))</f>
        <v>ALG</v>
      </c>
      <c r="H30" s="205">
        <f>IF(A30="","x",IF(ISERROR(VLOOKUP($A30,'[1]liste reference'!$A$7:$P$892,14,0)),IF(ISERROR(VLOOKUP($A30,'[1]liste reference'!$B$7:$P$892,13,0)),"x",VLOOKUP($A30,'[1]liste reference'!$B$7:$P$892,13,0)),VLOOKUP($A30,'[1]liste reference'!$A$7:$P$892,14,0)))</f>
        <v>2</v>
      </c>
      <c r="I30" s="224">
        <f>IF(ISNUMBER(H30),IF(ISERROR(VLOOKUP($A30,'[1]liste reference'!$A$7:$P$892,3,0)),IF(ISERROR(VLOOKUP($A30,'[1]liste reference'!$B$7:$P$892,2,0)),"",VLOOKUP($A30,'[1]liste reference'!$B$7:$P$892,2,0)),VLOOKUP($A30,'[1]liste reference'!$A$7:$P$892,3,0)),"")</f>
        <v>4</v>
      </c>
      <c r="J30" s="207">
        <f>IF(ISNUMBER(H30),IF(ISERROR(VLOOKUP($A30,'[1]liste reference'!$A$7:$P$892,4,0)),IF(ISERROR(VLOOKUP($A30,'[1]liste reference'!$B$7:$P$892,3,0)),"",VLOOKUP($A30,'[1]liste reference'!$B$7:$P$892,3,0)),VLOOKUP($A30,'[1]liste reference'!$A$7:$P$892,4,0)),"")</f>
        <v>1</v>
      </c>
      <c r="K30" s="208" t="str">
        <f>IF(A30="NEWCOD",IF(AB30="","Remplir le champs 'Nouveau taxa' svp.",$AB30),IF(ISTEXT($E30),"DEJA SAISI !",IF(A30="","",IF(ISERROR(VLOOKUP($A30,'[1]liste reference'!$A$7:$D$892,2,0)),IF(ISERROR(VLOOKUP($A30,'[1]liste reference'!$B$7:$D$892,1,0)),"code non répertorié ou synonyme",VLOOKUP($A30,'[1]liste reference'!$B$7:$D$892,1,0)),VLOOKUP(A30,'[1]liste reference'!$A$7:$D$892,2,0)))))</f>
        <v>Vaucheria sp.</v>
      </c>
      <c r="L30" s="225"/>
      <c r="M30" s="225"/>
      <c r="N30" s="225"/>
      <c r="O30" s="210">
        <f t="shared" si="2"/>
      </c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6193</v>
      </c>
      <c r="Q30" s="211">
        <f t="shared" si="3"/>
        <v>0.033</v>
      </c>
      <c r="R30" s="212">
        <f t="shared" si="4"/>
        <v>1</v>
      </c>
      <c r="S30" s="212">
        <f t="shared" si="5"/>
        <v>4</v>
      </c>
      <c r="T30" s="212">
        <f t="shared" si="6"/>
        <v>4</v>
      </c>
      <c r="U30" s="226">
        <f t="shared" si="7"/>
        <v>1</v>
      </c>
      <c r="V30" s="213">
        <v>1</v>
      </c>
      <c r="W30" s="214" t="s">
        <v>53</v>
      </c>
      <c r="Y30" s="215" t="str">
        <f>IF(A30="new.cod","NEWCOD",IF(AND((Z30=""),ISTEXT(A30)),A30,IF(Z30="","",INDEX('[1]liste reference'!$A$7:$A$892,Z30))))</f>
        <v>VAUSPX</v>
      </c>
      <c r="Z30" s="8">
        <f>IF(ISERROR(MATCH(A30,'[1]liste reference'!$A$7:$A$892,0)),IF(ISERROR(MATCH(A30,'[1]liste reference'!$B$7:$B$892,0)),"",(MATCH(A30,'[1]liste reference'!$B$7:$B$892,0))),(MATCH(A30,'[1]liste reference'!$A$7:$A$892,0)))</f>
        <v>864</v>
      </c>
      <c r="AA30" s="216"/>
      <c r="AB30" s="217"/>
      <c r="AC30" s="217"/>
      <c r="BC30" s="8">
        <f t="shared" si="8"/>
        <v>1</v>
      </c>
    </row>
    <row r="31" spans="1:55" ht="12.75">
      <c r="A31" s="218" t="s">
        <v>86</v>
      </c>
      <c r="B31" s="219">
        <v>0.01</v>
      </c>
      <c r="C31" s="220"/>
      <c r="D31" s="221" t="str">
        <f>IF(ISERROR(VLOOKUP($A31,'[1]liste reference'!$A$7:$D$892,2,0)),IF(ISERROR(VLOOKUP($A31,'[1]liste reference'!$B$7:$D$892,1,0)),"",VLOOKUP($A31,'[1]liste reference'!$B$7:$D$892,1,0)),VLOOKUP($A31,'[1]liste reference'!$A$7:$D$892,2,0))</f>
        <v>Pellia sp.</v>
      </c>
      <c r="E31" s="221" t="e">
        <f>IF(D31="",,VLOOKUP(D31,D$22:D30,1,0))</f>
        <v>#N/A</v>
      </c>
      <c r="F31" s="222">
        <f t="shared" si="1"/>
        <v>0.01</v>
      </c>
      <c r="G31" s="223" t="str">
        <f>IF(A31="","",IF(ISERROR(VLOOKUP($A31,'[1]liste reference'!$A$7:$P$892,13,0)),IF(ISERROR(VLOOKUP($A31,'[1]liste reference'!$B$7:$P$892,12,0)),"    -",VLOOKUP($A31,'[1]liste reference'!$B$7:$P$892,12,0)),VLOOKUP($A31,'[1]liste reference'!$A$7:$P$892,13,0)))</f>
        <v>BRh</v>
      </c>
      <c r="H31" s="205">
        <f>IF(A31="","x",IF(ISERROR(VLOOKUP($A31,'[1]liste reference'!$A$7:$P$892,14,0)),IF(ISERROR(VLOOKUP($A31,'[1]liste reference'!$B$7:$P$892,13,0)),"x",VLOOKUP($A31,'[1]liste reference'!$B$7:$P$892,13,0)),VLOOKUP($A31,'[1]liste reference'!$A$7:$P$892,14,0)))</f>
        <v>4</v>
      </c>
      <c r="I31" s="224">
        <f>IF(ISNUMBER(H31),IF(ISERROR(VLOOKUP($A31,'[1]liste reference'!$A$7:$P$892,3,0)),IF(ISERROR(VLOOKUP($A31,'[1]liste reference'!$B$7:$P$892,2,0)),"",VLOOKUP($A31,'[1]liste reference'!$B$7:$P$892,2,0)),VLOOKUP($A31,'[1]liste reference'!$A$7:$P$892,3,0)),"")</f>
      </c>
      <c r="J31" s="207">
        <f>IF(ISNUMBER(H31),IF(ISERROR(VLOOKUP($A31,'[1]liste reference'!$A$7:$P$892,4,0)),IF(ISERROR(VLOOKUP($A31,'[1]liste reference'!$B$7:$P$892,3,0)),"",VLOOKUP($A31,'[1]liste reference'!$B$7:$P$892,3,0)),VLOOKUP($A31,'[1]liste reference'!$A$7:$P$892,4,0)),"")</f>
      </c>
      <c r="K31" s="208" t="str">
        <f>IF(A31="NEWCOD",IF(AB31="","Remplir le champs 'Nouveau taxa' svp.",$AB31),IF(ISTEXT($E31),"DEJA SAISI !",IF(A31="","",IF(ISERROR(VLOOKUP($A31,'[1]liste reference'!$A$7:$D$892,2,0)),IF(ISERROR(VLOOKUP($A31,'[1]liste reference'!$B$7:$D$892,1,0)),"code non répertorié ou synonyme",VLOOKUP($A31,'[1]liste reference'!$B$7:$D$892,1,0)),VLOOKUP(A31,'[1]liste reference'!$A$7:$D$892,2,0)))))</f>
        <v>Pellia sp.</v>
      </c>
      <c r="L31" s="225"/>
      <c r="M31" s="225"/>
      <c r="N31" s="225"/>
      <c r="O31" s="210">
        <f t="shared" si="2"/>
      </c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1196</v>
      </c>
      <c r="Q31" s="211">
        <f t="shared" si="3"/>
        <v>0.01</v>
      </c>
      <c r="R31" s="212">
        <f t="shared" si="4"/>
        <v>1</v>
      </c>
      <c r="S31" s="212">
        <f t="shared" si="5"/>
        <v>0</v>
      </c>
      <c r="T31" s="212">
        <f t="shared" si="6"/>
        <v>0</v>
      </c>
      <c r="U31" s="226">
        <f t="shared" si="7"/>
        <v>0</v>
      </c>
      <c r="V31" s="213">
        <v>0</v>
      </c>
      <c r="W31" s="214" t="s">
        <v>53</v>
      </c>
      <c r="Y31" s="215" t="str">
        <f>IF(A31="new.cod","NEWCOD",IF(AND((Z31=""),ISTEXT(A31)),A31,IF(Z31="","",INDEX('[1]liste reference'!$A$7:$A$892,Z31))))</f>
        <v>PELSPX</v>
      </c>
      <c r="Z31" s="8">
        <f>IF(ISERROR(MATCH(A31,'[1]liste reference'!$A$7:$A$892,0)),IF(ISERROR(MATCH(A31,'[1]liste reference'!$B$7:$B$892,0)),"",(MATCH(A31,'[1]liste reference'!$B$7:$B$892,0))),(MATCH(A31,'[1]liste reference'!$A$7:$A$892,0)))</f>
        <v>562</v>
      </c>
      <c r="AA31" s="216"/>
      <c r="AB31" s="217"/>
      <c r="AC31" s="217"/>
      <c r="BC31" s="8">
        <f t="shared" si="8"/>
        <v>1</v>
      </c>
    </row>
    <row r="32" spans="1:55" ht="12.75">
      <c r="A32" s="218" t="s">
        <v>87</v>
      </c>
      <c r="B32" s="219">
        <v>0.815</v>
      </c>
      <c r="C32" s="220"/>
      <c r="D32" s="221" t="str">
        <f>IF(ISERROR(VLOOKUP($A32,'[1]liste reference'!$A$7:$D$892,2,0)),IF(ISERROR(VLOOKUP($A32,'[1]liste reference'!$B$7:$D$892,1,0)),"",VLOOKUP($A32,'[1]liste reference'!$B$7:$D$892,1,0)),VLOOKUP($A32,'[1]liste reference'!$A$7:$D$892,2,0))</f>
        <v>Amblystegium riparium</v>
      </c>
      <c r="E32" s="221" t="e">
        <f>IF(D32="",,VLOOKUP(D32,D$22:D31,1,0))</f>
        <v>#N/A</v>
      </c>
      <c r="F32" s="222">
        <f t="shared" si="1"/>
        <v>0.815</v>
      </c>
      <c r="G32" s="223" t="str">
        <f>IF(A32="","",IF(ISERROR(VLOOKUP($A32,'[1]liste reference'!$A$7:$P$892,13,0)),IF(ISERROR(VLOOKUP($A32,'[1]liste reference'!$B$7:$P$892,12,0)),"    -",VLOOKUP($A32,'[1]liste reference'!$B$7:$P$892,12,0)),VLOOKUP($A32,'[1]liste reference'!$A$7:$P$892,13,0)))</f>
        <v>BRm</v>
      </c>
      <c r="H32" s="205">
        <f>IF(A32="","x",IF(ISERROR(VLOOKUP($A32,'[1]liste reference'!$A$7:$P$892,14,0)),IF(ISERROR(VLOOKUP($A32,'[1]liste reference'!$B$7:$P$892,13,0)),"x",VLOOKUP($A32,'[1]liste reference'!$B$7:$P$892,13,0)),VLOOKUP($A32,'[1]liste reference'!$A$7:$P$892,14,0)))</f>
        <v>5</v>
      </c>
      <c r="I32" s="224">
        <f>IF(ISNUMBER(H32),IF(ISERROR(VLOOKUP($A32,'[1]liste reference'!$A$7:$P$892,3,0)),IF(ISERROR(VLOOKUP($A32,'[1]liste reference'!$B$7:$P$892,2,0)),"",VLOOKUP($A32,'[1]liste reference'!$B$7:$P$892,2,0)),VLOOKUP($A32,'[1]liste reference'!$A$7:$P$892,3,0)),"")</f>
        <v>5</v>
      </c>
      <c r="J32" s="207">
        <f>IF(ISNUMBER(H32),IF(ISERROR(VLOOKUP($A32,'[1]liste reference'!$A$7:$P$892,4,0)),IF(ISERROR(VLOOKUP($A32,'[1]liste reference'!$B$7:$P$892,3,0)),"",VLOOKUP($A32,'[1]liste reference'!$B$7:$P$892,3,0)),VLOOKUP($A32,'[1]liste reference'!$A$7:$P$892,4,0)),"")</f>
        <v>2</v>
      </c>
      <c r="K32" s="208" t="str">
        <f>IF(A32="NEWCOD",IF(AB32="","Remplir le champs 'Nouveau taxa' svp.",$AB32),IF(ISTEXT($E32),"DEJA SAISI !",IF(A32="","",IF(ISERROR(VLOOKUP($A32,'[1]liste reference'!$A$7:$D$892,2,0)),IF(ISERROR(VLOOKUP($A32,'[1]liste reference'!$B$7:$D$892,1,0)),"code non répertorié ou synonyme",VLOOKUP($A32,'[1]liste reference'!$B$7:$D$892,1,0)),VLOOKUP(A32,'[1]liste reference'!$A$7:$D$892,2,0)))))</f>
        <v>Amblystegium riparium</v>
      </c>
      <c r="L32" s="225"/>
      <c r="M32" s="225"/>
      <c r="N32" s="225"/>
      <c r="O32" s="210">
        <f t="shared" si="2"/>
      </c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1219</v>
      </c>
      <c r="Q32" s="211">
        <f t="shared" si="3"/>
        <v>0.815</v>
      </c>
      <c r="R32" s="212">
        <f t="shared" si="4"/>
        <v>2</v>
      </c>
      <c r="S32" s="212">
        <f t="shared" si="5"/>
        <v>10</v>
      </c>
      <c r="T32" s="212">
        <f t="shared" si="6"/>
        <v>20</v>
      </c>
      <c r="U32" s="226">
        <f t="shared" si="7"/>
        <v>4</v>
      </c>
      <c r="V32" s="213">
        <v>4</v>
      </c>
      <c r="W32" s="214" t="s">
        <v>53</v>
      </c>
      <c r="Y32" s="215" t="str">
        <f>IF(A32="new.cod","NEWCOD",IF(AND((Z32=""),ISTEXT(A32)),A32,IF(Z32="","",INDEX('[1]liste reference'!$A$7:$A$892,Z32))))</f>
        <v>AMBRIP</v>
      </c>
      <c r="Z32" s="8">
        <f>IF(ISERROR(MATCH(A32,'[1]liste reference'!$A$7:$A$892,0)),IF(ISERROR(MATCH(A32,'[1]liste reference'!$B$7:$B$892,0)),"",(MATCH(A32,'[1]liste reference'!$B$7:$B$892,0))),(MATCH(A32,'[1]liste reference'!$A$7:$A$892,0)))</f>
        <v>24</v>
      </c>
      <c r="AA32" s="216"/>
      <c r="AB32" s="217"/>
      <c r="AC32" s="217"/>
      <c r="BC32" s="8">
        <f t="shared" si="8"/>
        <v>1</v>
      </c>
    </row>
    <row r="33" spans="1:55" ht="12.75">
      <c r="A33" s="218" t="s">
        <v>88</v>
      </c>
      <c r="B33" s="219">
        <v>0.1</v>
      </c>
      <c r="C33" s="220"/>
      <c r="D33" s="221" t="str">
        <f>IF(ISERROR(VLOOKUP($A33,'[1]liste reference'!$A$7:$D$892,2,0)),IF(ISERROR(VLOOKUP($A33,'[1]liste reference'!$B$7:$D$892,1,0)),"",VLOOKUP($A33,'[1]liste reference'!$B$7:$D$892,1,0)),VLOOKUP($A33,'[1]liste reference'!$A$7:$D$892,2,0))</f>
        <v>Bryum pallens</v>
      </c>
      <c r="E33" s="221" t="e">
        <f>IF(D33="",,VLOOKUP(D33,D$22:D32,1,0))</f>
        <v>#N/A</v>
      </c>
      <c r="F33" s="222">
        <f t="shared" si="1"/>
        <v>0.1</v>
      </c>
      <c r="G33" s="223" t="str">
        <f>IF(A33="","",IF(ISERROR(VLOOKUP($A33,'[1]liste reference'!$A$7:$P$892,13,0)),IF(ISERROR(VLOOKUP($A33,'[1]liste reference'!$B$7:$P$892,12,0)),"    -",VLOOKUP($A33,'[1]liste reference'!$B$7:$P$892,12,0)),VLOOKUP($A33,'[1]liste reference'!$A$7:$P$892,13,0)))</f>
        <v>BRm</v>
      </c>
      <c r="H33" s="205">
        <f>IF(A33="","x",IF(ISERROR(VLOOKUP($A33,'[1]liste reference'!$A$7:$P$892,14,0)),IF(ISERROR(VLOOKUP($A33,'[1]liste reference'!$B$7:$P$892,13,0)),"x",VLOOKUP($A33,'[1]liste reference'!$B$7:$P$892,13,0)),VLOOKUP($A33,'[1]liste reference'!$A$7:$P$892,14,0)))</f>
        <v>5</v>
      </c>
      <c r="I33" s="224">
        <f>IF(ISNUMBER(H33),IF(ISERROR(VLOOKUP($A33,'[1]liste reference'!$A$7:$P$892,3,0)),IF(ISERROR(VLOOKUP($A33,'[1]liste reference'!$B$7:$P$892,2,0)),"",VLOOKUP($A33,'[1]liste reference'!$B$7:$P$892,2,0)),VLOOKUP($A33,'[1]liste reference'!$A$7:$P$892,3,0)),"")</f>
      </c>
      <c r="J33" s="207">
        <f>IF(ISNUMBER(H33),IF(ISERROR(VLOOKUP($A33,'[1]liste reference'!$A$7:$P$892,4,0)),IF(ISERROR(VLOOKUP($A33,'[1]liste reference'!$B$7:$P$892,3,0)),"",VLOOKUP($A33,'[1]liste reference'!$B$7:$P$892,3,0)),VLOOKUP($A33,'[1]liste reference'!$A$7:$P$892,4,0)),"")</f>
      </c>
      <c r="K33" s="208" t="str">
        <f>IF(A33="NEWCOD",IF(AB33="","Remplir le champs 'Nouveau taxa' svp.",$AB33),IF(ISTEXT($E33),"DEJA SAISI !",IF(A33="","",IF(ISERROR(VLOOKUP($A33,'[1]liste reference'!$A$7:$D$892,2,0)),IF(ISERROR(VLOOKUP($A33,'[1]liste reference'!$B$7:$D$892,1,0)),"code non répertorié ou synonyme",VLOOKUP($A33,'[1]liste reference'!$B$7:$D$892,1,0)),VLOOKUP(A33,'[1]liste reference'!$A$7:$D$892,2,0)))))</f>
        <v>Bryum pallens</v>
      </c>
      <c r="L33" s="225"/>
      <c r="M33" s="225"/>
      <c r="N33" s="225"/>
      <c r="O33" s="210">
        <f t="shared" si="2"/>
      </c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19539</v>
      </c>
      <c r="Q33" s="211">
        <f t="shared" si="3"/>
        <v>0.1</v>
      </c>
      <c r="R33" s="212">
        <f t="shared" si="4"/>
        <v>2</v>
      </c>
      <c r="S33" s="212">
        <f t="shared" si="5"/>
        <v>0</v>
      </c>
      <c r="T33" s="212">
        <f t="shared" si="6"/>
        <v>0</v>
      </c>
      <c r="U33" s="226">
        <f t="shared" si="7"/>
        <v>0</v>
      </c>
      <c r="V33" s="213">
        <v>0</v>
      </c>
      <c r="W33" s="214" t="s">
        <v>53</v>
      </c>
      <c r="Y33" s="215" t="str">
        <f>IF(A33="new.cod","NEWCOD",IF(AND((Z33=""),ISTEXT(A33)),A33,IF(Z33="","",INDEX('[1]liste reference'!$A$7:$A$892,Z33))))</f>
        <v>BRYPAL</v>
      </c>
      <c r="Z33" s="8">
        <f>IF(ISERROR(MATCH(A33,'[1]liste reference'!$A$7:$A$892,0)),IF(ISERROR(MATCH(A33,'[1]liste reference'!$B$7:$B$892,0)),"",(MATCH(A33,'[1]liste reference'!$B$7:$B$892,0))),(MATCH(A33,'[1]liste reference'!$A$7:$A$892,0)))</f>
        <v>74</v>
      </c>
      <c r="AA33" s="216"/>
      <c r="AB33" s="217"/>
      <c r="AC33" s="217"/>
      <c r="BC33" s="8">
        <f t="shared" si="8"/>
        <v>1</v>
      </c>
    </row>
    <row r="34" spans="1:55" ht="12.75">
      <c r="A34" s="218" t="s">
        <v>89</v>
      </c>
      <c r="B34" s="219">
        <v>1.065</v>
      </c>
      <c r="C34" s="220"/>
      <c r="D34" s="221" t="str">
        <f>IF(ISERROR(VLOOKUP($A34,'[1]liste reference'!$A$7:$D$892,2,0)),IF(ISERROR(VLOOKUP($A34,'[1]liste reference'!$B$7:$D$892,1,0)),"",VLOOKUP($A34,'[1]liste reference'!$B$7:$D$892,1,0)),VLOOKUP($A34,'[1]liste reference'!$A$7:$D$892,2,0))</f>
        <v>Bryum sp.</v>
      </c>
      <c r="E34" s="221" t="e">
        <f>IF(D34="",,VLOOKUP(D34,D$22:D33,1,0))</f>
        <v>#N/A</v>
      </c>
      <c r="F34" s="228">
        <f t="shared" si="1"/>
        <v>1.065</v>
      </c>
      <c r="G34" s="223" t="str">
        <f>IF(A34="","",IF(ISERROR(VLOOKUP($A34,'[1]liste reference'!$A$7:$P$892,13,0)),IF(ISERROR(VLOOKUP($A34,'[1]liste reference'!$B$7:$P$892,12,0)),"    -",VLOOKUP($A34,'[1]liste reference'!$B$7:$P$892,12,0)),VLOOKUP($A34,'[1]liste reference'!$A$7:$P$892,13,0)))</f>
        <v>BRm</v>
      </c>
      <c r="H34" s="205">
        <f>IF(A34="","x",IF(ISERROR(VLOOKUP($A34,'[1]liste reference'!$A$7:$P$892,14,0)),IF(ISERROR(VLOOKUP($A34,'[1]liste reference'!$B$7:$P$892,13,0)),"x",VLOOKUP($A34,'[1]liste reference'!$B$7:$P$892,13,0)),VLOOKUP($A34,'[1]liste reference'!$A$7:$P$892,14,0)))</f>
        <v>5</v>
      </c>
      <c r="I34" s="224">
        <f>IF(ISNUMBER(H34),IF(ISERROR(VLOOKUP($A34,'[1]liste reference'!$A$7:$P$892,3,0)),IF(ISERROR(VLOOKUP($A34,'[1]liste reference'!$B$7:$P$892,2,0)),"",VLOOKUP($A34,'[1]liste reference'!$B$7:$P$892,2,0)),VLOOKUP($A34,'[1]liste reference'!$A$7:$P$892,3,0)),"")</f>
      </c>
      <c r="J34" s="207">
        <f>IF(ISNUMBER(H34),IF(ISERROR(VLOOKUP($A34,'[1]liste reference'!$A$7:$P$892,4,0)),IF(ISERROR(VLOOKUP($A34,'[1]liste reference'!$B$7:$P$892,3,0)),"",VLOOKUP($A34,'[1]liste reference'!$B$7:$P$892,3,0)),VLOOKUP($A34,'[1]liste reference'!$A$7:$P$892,4,0)),"")</f>
      </c>
      <c r="K34" s="208" t="str">
        <f>IF(A34="NEWCOD",IF(AB34="","Remplir le champs 'Nouveau taxa' svp.",$AB34),IF(ISTEXT($E34),"DEJA SAISI !",IF(A34="","",IF(ISERROR(VLOOKUP($A34,'[1]liste reference'!$A$7:$D$892,2,0)),IF(ISERROR(VLOOKUP($A34,'[1]liste reference'!$B$7:$D$892,1,0)),"code non répertorié ou synonyme",VLOOKUP($A34,'[1]liste reference'!$B$7:$D$892,1,0)),VLOOKUP(A34,'[1]liste reference'!$A$7:$D$892,2,0)))))</f>
        <v>Bryum sp.</v>
      </c>
      <c r="L34" s="225"/>
      <c r="M34" s="225"/>
      <c r="N34" s="225"/>
      <c r="O34" s="210">
        <f t="shared" si="2"/>
      </c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1272</v>
      </c>
      <c r="Q34" s="211">
        <f t="shared" si="3"/>
        <v>1.065</v>
      </c>
      <c r="R34" s="212">
        <f t="shared" si="4"/>
        <v>3</v>
      </c>
      <c r="S34" s="212">
        <f t="shared" si="5"/>
        <v>0</v>
      </c>
      <c r="T34" s="212">
        <f t="shared" si="6"/>
        <v>0</v>
      </c>
      <c r="U34" s="226">
        <f t="shared" si="7"/>
        <v>0</v>
      </c>
      <c r="V34" s="213">
        <v>0</v>
      </c>
      <c r="W34" s="214" t="s">
        <v>53</v>
      </c>
      <c r="Y34" s="215" t="str">
        <f>IF(A34="new.cod","NEWCOD",IF(AND((Z34=""),ISTEXT(A34)),A34,IF(Z34="","",INDEX('[1]liste reference'!$A$7:$A$892,Z34))))</f>
        <v>BRYSPX</v>
      </c>
      <c r="Z34" s="8">
        <f>IF(ISERROR(MATCH(A34,'[1]liste reference'!$A$7:$A$892,0)),IF(ISERROR(MATCH(A34,'[1]liste reference'!$B$7:$B$892,0)),"",(MATCH(A34,'[1]liste reference'!$B$7:$B$892,0))),(MATCH(A34,'[1]liste reference'!$A$7:$A$892,0)))</f>
        <v>78</v>
      </c>
      <c r="AA34" s="216"/>
      <c r="AB34" s="217"/>
      <c r="AC34" s="217"/>
      <c r="BC34" s="8">
        <f t="shared" si="8"/>
        <v>1</v>
      </c>
    </row>
    <row r="35" spans="1:55" ht="12.75">
      <c r="A35" s="218" t="s">
        <v>90</v>
      </c>
      <c r="B35" s="219">
        <v>0.165</v>
      </c>
      <c r="C35" s="220"/>
      <c r="D35" s="221" t="str">
        <f>IF(ISERROR(VLOOKUP($A35,'[1]liste reference'!$A$7:$D$892,2,0)),IF(ISERROR(VLOOKUP($A35,'[1]liste reference'!$B$7:$D$892,1,0)),"",VLOOKUP($A35,'[1]liste reference'!$B$7:$D$892,1,0)),VLOOKUP($A35,'[1]liste reference'!$A$7:$D$892,2,0))</f>
        <v>Cratoneuron filicinum</v>
      </c>
      <c r="E35" s="221" t="e">
        <f>IF(D35="",,VLOOKUP(D35,D$22:D34,1,0))</f>
        <v>#N/A</v>
      </c>
      <c r="F35" s="228">
        <f t="shared" si="1"/>
        <v>0.165</v>
      </c>
      <c r="G35" s="223" t="str">
        <f>IF(A35="","",IF(ISERROR(VLOOKUP($A35,'[1]liste reference'!$A$7:$P$892,13,0)),IF(ISERROR(VLOOKUP($A35,'[1]liste reference'!$B$7:$P$892,12,0)),"    -",VLOOKUP($A35,'[1]liste reference'!$B$7:$P$892,12,0)),VLOOKUP($A35,'[1]liste reference'!$A$7:$P$892,13,0)))</f>
        <v>BRm</v>
      </c>
      <c r="H35" s="205">
        <f>IF(A35="","x",IF(ISERROR(VLOOKUP($A35,'[1]liste reference'!$A$7:$P$892,14,0)),IF(ISERROR(VLOOKUP($A35,'[1]liste reference'!$B$7:$P$892,13,0)),"x",VLOOKUP($A35,'[1]liste reference'!$B$7:$P$892,13,0)),VLOOKUP($A35,'[1]liste reference'!$A$7:$P$892,14,0)))</f>
        <v>5</v>
      </c>
      <c r="I35" s="224">
        <f>IF(ISNUMBER(H35),IF(ISERROR(VLOOKUP($A35,'[1]liste reference'!$A$7:$P$892,3,0)),IF(ISERROR(VLOOKUP($A35,'[1]liste reference'!$B$7:$P$892,2,0)),"",VLOOKUP($A35,'[1]liste reference'!$B$7:$P$892,2,0)),VLOOKUP($A35,'[1]liste reference'!$A$7:$P$892,3,0)),"")</f>
        <v>18</v>
      </c>
      <c r="J35" s="207">
        <f>IF(ISNUMBER(H35),IF(ISERROR(VLOOKUP($A35,'[1]liste reference'!$A$7:$P$892,4,0)),IF(ISERROR(VLOOKUP($A35,'[1]liste reference'!$B$7:$P$892,3,0)),"",VLOOKUP($A35,'[1]liste reference'!$B$7:$P$892,3,0)),VLOOKUP($A35,'[1]liste reference'!$A$7:$P$892,4,0)),"")</f>
        <v>3</v>
      </c>
      <c r="K35" s="208" t="str">
        <f>IF(A35="NEWCOD",IF(AB35="","Remplir le champs 'Nouveau taxa' svp.",$AB35),IF(ISTEXT($E35),"DEJA SAISI !",IF(A35="","",IF(ISERROR(VLOOKUP($A35,'[1]liste reference'!$A$7:$D$892,2,0)),IF(ISERROR(VLOOKUP($A35,'[1]liste reference'!$B$7:$D$892,1,0)),"code non répertorié ou synonyme",VLOOKUP($A35,'[1]liste reference'!$B$7:$D$892,1,0)),VLOOKUP(A35,'[1]liste reference'!$A$7:$D$892,2,0)))))</f>
        <v>Cratoneuron filicinum</v>
      </c>
      <c r="L35" s="225"/>
      <c r="M35" s="225"/>
      <c r="N35" s="225"/>
      <c r="O35" s="210">
        <f t="shared" si="2"/>
      </c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1233</v>
      </c>
      <c r="Q35" s="211">
        <f t="shared" si="3"/>
        <v>0.165</v>
      </c>
      <c r="R35" s="212">
        <f t="shared" si="4"/>
        <v>2</v>
      </c>
      <c r="S35" s="212">
        <f t="shared" si="5"/>
        <v>36</v>
      </c>
      <c r="T35" s="212">
        <f t="shared" si="6"/>
        <v>108</v>
      </c>
      <c r="U35" s="226">
        <f t="shared" si="7"/>
        <v>6</v>
      </c>
      <c r="V35" s="213">
        <v>6</v>
      </c>
      <c r="W35" s="214" t="s">
        <v>53</v>
      </c>
      <c r="Y35" s="215" t="str">
        <f>IF(A35="new.cod","NEWCOD",IF(AND((Z35=""),ISTEXT(A35)),A35,IF(Z35="","",INDEX('[1]liste reference'!$A$7:$A$892,Z35))))</f>
        <v>CRAFIL</v>
      </c>
      <c r="Z35" s="8">
        <f>IF(ISERROR(MATCH(A35,'[1]liste reference'!$A$7:$A$892,0)),IF(ISERROR(MATCH(A35,'[1]liste reference'!$B$7:$B$892,0)),"",(MATCH(A35,'[1]liste reference'!$B$7:$B$892,0))),(MATCH(A35,'[1]liste reference'!$A$7:$A$892,0)))</f>
        <v>193</v>
      </c>
      <c r="AA35" s="216"/>
      <c r="AB35" s="217"/>
      <c r="AC35" s="217"/>
      <c r="BC35" s="8">
        <f t="shared" si="8"/>
        <v>1</v>
      </c>
    </row>
    <row r="36" spans="1:55" ht="12.75">
      <c r="A36" s="218" t="s">
        <v>91</v>
      </c>
      <c r="B36" s="219">
        <v>0.25</v>
      </c>
      <c r="C36" s="220"/>
      <c r="D36" s="221">
        <f>IF(ISERROR(VLOOKUP($A36,'[1]liste reference'!$A$7:$D$892,2,0)),IF(ISERROR(VLOOKUP($A36,'[1]liste reference'!$B$7:$D$892,1,0)),"",VLOOKUP($A36,'[1]liste reference'!$B$7:$D$892,1,0)),VLOOKUP($A36,'[1]liste reference'!$A$7:$D$892,2,0))</f>
      </c>
      <c r="E36" s="221">
        <f>IF(D36="",,VLOOKUP(D36,D$22:D35,1,0))</f>
        <v>0</v>
      </c>
      <c r="F36" s="228">
        <f t="shared" si="1"/>
        <v>0.25</v>
      </c>
      <c r="G36" s="223" t="str">
        <f>IF(A36="","",IF(ISERROR(VLOOKUP($A36,'[1]liste reference'!$A$7:$P$892,13,0)),IF(ISERROR(VLOOKUP($A36,'[1]liste reference'!$B$7:$P$892,12,0)),"    -",VLOOKUP($A36,'[1]liste reference'!$B$7:$P$892,12,0)),VLOOKUP($A36,'[1]liste reference'!$A$7:$P$892,13,0)))</f>
        <v>    -</v>
      </c>
      <c r="H36" s="205" t="str">
        <f>IF(A36="","x",IF(ISERROR(VLOOKUP($A36,'[1]liste reference'!$A$7:$P$892,14,0)),IF(ISERROR(VLOOKUP($A36,'[1]liste reference'!$B$7:$P$892,13,0)),"x",VLOOKUP($A36,'[1]liste reference'!$B$7:$P$892,13,0)),VLOOKUP($A36,'[1]liste reference'!$A$7:$P$892,14,0)))</f>
        <v>x</v>
      </c>
      <c r="I36" s="224">
        <f>IF(ISNUMBER(H36),IF(ISERROR(VLOOKUP($A36,'[1]liste reference'!$A$7:$P$892,3,0)),IF(ISERROR(VLOOKUP($A36,'[1]liste reference'!$B$7:$P$892,2,0)),"",VLOOKUP($A36,'[1]liste reference'!$B$7:$P$892,2,0)),VLOOKUP($A36,'[1]liste reference'!$A$7:$P$892,3,0)),"")</f>
      </c>
      <c r="J36" s="207">
        <f>IF(ISNUMBER(H36),IF(ISERROR(VLOOKUP($A36,'[1]liste reference'!$A$7:$P$892,4,0)),IF(ISERROR(VLOOKUP($A36,'[1]liste reference'!$B$7:$P$892,3,0)),"",VLOOKUP($A36,'[1]liste reference'!$B$7:$P$892,3,0)),VLOOKUP($A36,'[1]liste reference'!$A$7:$P$892,4,0)),"")</f>
      </c>
      <c r="K36" s="208" t="str">
        <f>IF(A36="NEWCOD",IF(AB36="","Remplir le champs 'Nouveau taxa' svp.",$AB36),IF(ISTEXT($E36),"DEJA SAISI !",IF(A36="","",IF(ISERROR(VLOOKUP($A36,'[1]liste reference'!$A$7:$D$892,2,0)),IF(ISERROR(VLOOKUP($A36,'[1]liste reference'!$B$7:$D$892,1,0)),"code non répertorié ou synonyme",VLOOKUP($A36,'[1]liste reference'!$B$7:$D$892,1,0)),VLOOKUP(A36,'[1]liste reference'!$A$7:$D$892,2,0)))))</f>
        <v>Bryum argenteum</v>
      </c>
      <c r="L36" s="225"/>
      <c r="M36" s="225"/>
      <c r="N36" s="225"/>
      <c r="O36" s="210" t="str">
        <f t="shared" si="2"/>
        <v>Cf.</v>
      </c>
      <c r="P36" s="210" t="str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No</v>
      </c>
      <c r="Q36" s="211">
        <f t="shared" si="3"/>
      </c>
      <c r="R36" s="212">
        <f t="shared" si="4"/>
      </c>
      <c r="S36" s="212">
        <f t="shared" si="5"/>
        <v>0</v>
      </c>
      <c r="T36" s="212">
        <f t="shared" si="6"/>
        <v>0</v>
      </c>
      <c r="U36" s="226">
        <f t="shared" si="7"/>
        <v>0</v>
      </c>
      <c r="V36" s="213">
        <v>0</v>
      </c>
      <c r="W36" s="214" t="s">
        <v>53</v>
      </c>
      <c r="Y36" s="215" t="str">
        <f>IF(A36="new.cod","NEWCOD",IF(AND((Z36=""),ISTEXT(A36)),A36,IF(Z36="","",INDEX('[1]liste reference'!$A$7:$A$892,Z36))))</f>
        <v>newcod</v>
      </c>
      <c r="Z36" s="8">
        <f>IF(ISERROR(MATCH(A36,'[1]liste reference'!$A$7:$A$892,0)),IF(ISERROR(MATCH(A36,'[1]liste reference'!$B$7:$B$892,0)),"",(MATCH(A36,'[1]liste reference'!$B$7:$B$892,0))),(MATCH(A36,'[1]liste reference'!$A$7:$A$892,0)))</f>
      </c>
      <c r="AA36" s="216" t="s">
        <v>92</v>
      </c>
      <c r="AB36" s="217" t="s">
        <v>93</v>
      </c>
      <c r="AC36" s="217"/>
      <c r="BC36" s="8">
        <f t="shared" si="8"/>
        <v>1</v>
      </c>
    </row>
    <row r="37" spans="1:55" ht="12.75">
      <c r="A37" s="218" t="s">
        <v>94</v>
      </c>
      <c r="B37" s="219">
        <v>0.9</v>
      </c>
      <c r="C37" s="220"/>
      <c r="D37" s="221" t="str">
        <f>IF(ISERROR(VLOOKUP($A37,'[1]liste reference'!$A$7:$D$892,2,0)),IF(ISERROR(VLOOKUP($A37,'[1]liste reference'!$B$7:$D$892,1,0)),"",VLOOKUP($A37,'[1]liste reference'!$B$7:$D$892,1,0)),VLOOKUP($A37,'[1]liste reference'!$A$7:$D$892,2,0))</f>
        <v>Fissidens crassipes</v>
      </c>
      <c r="E37" s="221" t="e">
        <f>IF(D37="",,VLOOKUP(D37,D$22:D36,1,0))</f>
        <v>#N/A</v>
      </c>
      <c r="F37" s="228">
        <f t="shared" si="1"/>
        <v>0.9</v>
      </c>
      <c r="G37" s="223" t="str">
        <f>IF(A37="","",IF(ISERROR(VLOOKUP($A37,'[1]liste reference'!$A$7:$P$892,13,0)),IF(ISERROR(VLOOKUP($A37,'[1]liste reference'!$B$7:$P$892,12,0)),"    -",VLOOKUP($A37,'[1]liste reference'!$B$7:$P$892,12,0)),VLOOKUP($A37,'[1]liste reference'!$A$7:$P$892,13,0)))</f>
        <v>BRm</v>
      </c>
      <c r="H37" s="205">
        <f>IF(A37="","x",IF(ISERROR(VLOOKUP($A37,'[1]liste reference'!$A$7:$P$892,14,0)),IF(ISERROR(VLOOKUP($A37,'[1]liste reference'!$B$7:$P$892,13,0)),"x",VLOOKUP($A37,'[1]liste reference'!$B$7:$P$892,13,0)),VLOOKUP($A37,'[1]liste reference'!$A$7:$P$892,14,0)))</f>
        <v>5</v>
      </c>
      <c r="I37" s="224">
        <f>IF(ISNUMBER(H37),IF(ISERROR(VLOOKUP($A37,'[1]liste reference'!$A$7:$P$892,3,0)),IF(ISERROR(VLOOKUP($A37,'[1]liste reference'!$B$7:$P$892,2,0)),"",VLOOKUP($A37,'[1]liste reference'!$B$7:$P$892,2,0)),VLOOKUP($A37,'[1]liste reference'!$A$7:$P$892,3,0)),"")</f>
        <v>12</v>
      </c>
      <c r="J37" s="207">
        <f>IF(ISNUMBER(H37),IF(ISERROR(VLOOKUP($A37,'[1]liste reference'!$A$7:$P$892,4,0)),IF(ISERROR(VLOOKUP($A37,'[1]liste reference'!$B$7:$P$892,3,0)),"",VLOOKUP($A37,'[1]liste reference'!$B$7:$P$892,3,0)),VLOOKUP($A37,'[1]liste reference'!$A$7:$P$892,4,0)),"")</f>
        <v>2</v>
      </c>
      <c r="K37" s="208" t="str">
        <f>IF(A37="NEWCOD",IF(AB37="","Remplir le champs 'Nouveau taxa' svp.",$AB37),IF(ISTEXT($E37),"DEJA SAISI !",IF(A37="","",IF(ISERROR(VLOOKUP($A37,'[1]liste reference'!$A$7:$D$892,2,0)),IF(ISERROR(VLOOKUP($A37,'[1]liste reference'!$B$7:$D$892,1,0)),"code non répertorié ou synonyme",VLOOKUP($A37,'[1]liste reference'!$B$7:$D$892,1,0)),VLOOKUP(A37,'[1]liste reference'!$A$7:$D$892,2,0)))))</f>
        <v>Fissidens crassipes</v>
      </c>
      <c r="L37" s="225"/>
      <c r="M37" s="225"/>
      <c r="N37" s="225"/>
      <c r="O37" s="210">
        <f t="shared" si="2"/>
      </c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1294</v>
      </c>
      <c r="Q37" s="211">
        <f t="shared" si="3"/>
        <v>0.9</v>
      </c>
      <c r="R37" s="212">
        <f t="shared" si="4"/>
        <v>2</v>
      </c>
      <c r="S37" s="212">
        <f t="shared" si="5"/>
        <v>24</v>
      </c>
      <c r="T37" s="212">
        <f t="shared" si="6"/>
        <v>48</v>
      </c>
      <c r="U37" s="226">
        <f t="shared" si="7"/>
        <v>4</v>
      </c>
      <c r="V37" s="213">
        <v>4</v>
      </c>
      <c r="W37" s="214" t="s">
        <v>53</v>
      </c>
      <c r="Y37" s="215" t="str">
        <f>IF(A37="new.cod","NEWCOD",IF(AND((Z37=""),ISTEXT(A37)),A37,IF(Z37="","",INDEX('[1]liste reference'!$A$7:$A$892,Z37))))</f>
        <v>FISCRA</v>
      </c>
      <c r="Z37" s="8">
        <f>IF(ISERROR(MATCH(A37,'[1]liste reference'!$A$7:$A$892,0)),IF(ISERROR(MATCH(A37,'[1]liste reference'!$B$7:$B$892,0)),"",(MATCH(A37,'[1]liste reference'!$B$7:$B$892,0))),(MATCH(A37,'[1]liste reference'!$A$7:$A$892,0)))</f>
        <v>291</v>
      </c>
      <c r="AA37" s="216"/>
      <c r="AB37" s="217"/>
      <c r="AC37" s="217"/>
      <c r="BC37" s="8">
        <f t="shared" si="8"/>
        <v>1</v>
      </c>
    </row>
    <row r="38" spans="1:55" ht="12.75">
      <c r="A38" s="218" t="s">
        <v>95</v>
      </c>
      <c r="B38" s="219">
        <v>0.01</v>
      </c>
      <c r="C38" s="220"/>
      <c r="D38" s="221" t="str">
        <f>IF(ISERROR(VLOOKUP($A38,'[1]liste reference'!$A$7:$D$892,2,0)),IF(ISERROR(VLOOKUP($A38,'[1]liste reference'!$B$7:$D$892,1,0)),"",VLOOKUP($A38,'[1]liste reference'!$B$7:$D$892,1,0)),VLOOKUP($A38,'[1]liste reference'!$A$7:$D$892,2,0))</f>
        <v>Groenlandia densa</v>
      </c>
      <c r="E38" s="221" t="e">
        <f>IF(D38="",,VLOOKUP(D38,D$22:D37,1,0))</f>
        <v>#N/A</v>
      </c>
      <c r="F38" s="228">
        <f t="shared" si="1"/>
        <v>0.01</v>
      </c>
      <c r="G38" s="223" t="str">
        <f>IF(A38="","",IF(ISERROR(VLOOKUP($A38,'[1]liste reference'!$A$7:$P$892,13,0)),IF(ISERROR(VLOOKUP($A38,'[1]liste reference'!$B$7:$P$892,12,0)),"    -",VLOOKUP($A38,'[1]liste reference'!$B$7:$P$892,12,0)),VLOOKUP($A38,'[1]liste reference'!$A$7:$P$892,13,0)))</f>
        <v>PHy</v>
      </c>
      <c r="H38" s="205">
        <f>IF(A38="","x",IF(ISERROR(VLOOKUP($A38,'[1]liste reference'!$A$7:$P$892,14,0)),IF(ISERROR(VLOOKUP($A38,'[1]liste reference'!$B$7:$P$892,13,0)),"x",VLOOKUP($A38,'[1]liste reference'!$B$7:$P$892,13,0)),VLOOKUP($A38,'[1]liste reference'!$A$7:$P$892,14,0)))</f>
        <v>7</v>
      </c>
      <c r="I38" s="224">
        <f>IF(ISNUMBER(H38),IF(ISERROR(VLOOKUP($A38,'[1]liste reference'!$A$7:$P$892,3,0)),IF(ISERROR(VLOOKUP($A38,'[1]liste reference'!$B$7:$P$892,2,0)),"",VLOOKUP($A38,'[1]liste reference'!$B$7:$P$892,2,0)),VLOOKUP($A38,'[1]liste reference'!$A$7:$P$892,3,0)),"")</f>
        <v>11</v>
      </c>
      <c r="J38" s="207">
        <f>IF(ISNUMBER(H38),IF(ISERROR(VLOOKUP($A38,'[1]liste reference'!$A$7:$P$892,4,0)),IF(ISERROR(VLOOKUP($A38,'[1]liste reference'!$B$7:$P$892,3,0)),"",VLOOKUP($A38,'[1]liste reference'!$B$7:$P$892,3,0)),VLOOKUP($A38,'[1]liste reference'!$A$7:$P$892,4,0)),"")</f>
        <v>2</v>
      </c>
      <c r="K38" s="208" t="str">
        <f>IF(A38="NEWCOD",IF(AB38="","Remplir le champs 'Nouveau taxa' svp.",$AB38),IF(ISTEXT($E38),"DEJA SAISI !",IF(A38="","",IF(ISERROR(VLOOKUP($A38,'[1]liste reference'!$A$7:$D$892,2,0)),IF(ISERROR(VLOOKUP($A38,'[1]liste reference'!$B$7:$D$892,1,0)),"code non répertorié ou synonyme",VLOOKUP($A38,'[1]liste reference'!$B$7:$D$892,1,0)),VLOOKUP(A38,'[1]liste reference'!$A$7:$D$892,2,0)))))</f>
        <v>Groenlandia densa</v>
      </c>
      <c r="L38" s="225"/>
      <c r="M38" s="225"/>
      <c r="N38" s="225"/>
      <c r="O38" s="210">
        <f t="shared" si="2"/>
      </c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1638</v>
      </c>
      <c r="Q38" s="211">
        <f t="shared" si="3"/>
        <v>0.01</v>
      </c>
      <c r="R38" s="212">
        <f t="shared" si="4"/>
        <v>1</v>
      </c>
      <c r="S38" s="212">
        <f t="shared" si="5"/>
        <v>11</v>
      </c>
      <c r="T38" s="212">
        <f t="shared" si="6"/>
        <v>22</v>
      </c>
      <c r="U38" s="226">
        <f t="shared" si="7"/>
        <v>2</v>
      </c>
      <c r="V38" s="213">
        <v>2</v>
      </c>
      <c r="W38" s="214" t="s">
        <v>53</v>
      </c>
      <c r="Y38" s="215" t="str">
        <f>IF(A38="new.cod","NEWCOD",IF(AND((Z38=""),ISTEXT(A38)),A38,IF(Z38="","",INDEX('[1]liste reference'!$A$7:$A$892,Z38))))</f>
        <v>GRODEN</v>
      </c>
      <c r="Z38" s="8">
        <f>IF(ISERROR(MATCH(A38,'[1]liste reference'!$A$7:$A$892,0)),IF(ISERROR(MATCH(A38,'[1]liste reference'!$B$7:$B$892,0)),"",(MATCH(A38,'[1]liste reference'!$B$7:$B$892,0))),(MATCH(A38,'[1]liste reference'!$A$7:$A$892,0)))</f>
        <v>328</v>
      </c>
      <c r="AA38" s="216"/>
      <c r="AB38" s="217"/>
      <c r="AC38" s="217"/>
      <c r="BC38" s="8">
        <f t="shared" si="8"/>
        <v>1</v>
      </c>
    </row>
    <row r="39" spans="1:55" ht="12.75">
      <c r="A39" s="218" t="s">
        <v>96</v>
      </c>
      <c r="B39" s="219">
        <v>1.5</v>
      </c>
      <c r="C39" s="220"/>
      <c r="D39" s="221" t="str">
        <f>IF(ISERROR(VLOOKUP($A39,'[1]liste reference'!$A$7:$D$892,2,0)),IF(ISERROR(VLOOKUP($A39,'[1]liste reference'!$B$7:$D$892,1,0)),"",VLOOKUP($A39,'[1]liste reference'!$B$7:$D$892,1,0)),VLOOKUP($A39,'[1]liste reference'!$A$7:$D$892,2,0))</f>
        <v>Glyceria fluitans</v>
      </c>
      <c r="E39" s="221" t="e">
        <f>IF(D39="",,VLOOKUP(D39,D$22:D38,1,0))</f>
        <v>#N/A</v>
      </c>
      <c r="F39" s="228">
        <f t="shared" si="1"/>
        <v>1.5</v>
      </c>
      <c r="G39" s="223" t="str">
        <f>IF(A39="","",IF(ISERROR(VLOOKUP($A39,'[1]liste reference'!$A$7:$P$892,13,0)),IF(ISERROR(VLOOKUP($A39,'[1]liste reference'!$B$7:$P$892,12,0)),"    -",VLOOKUP($A39,'[1]liste reference'!$B$7:$P$892,12,0)),VLOOKUP($A39,'[1]liste reference'!$A$7:$P$892,13,0)))</f>
        <v>PHe</v>
      </c>
      <c r="H39" s="205">
        <f>IF(A39="","x",IF(ISERROR(VLOOKUP($A39,'[1]liste reference'!$A$7:$P$892,14,0)),IF(ISERROR(VLOOKUP($A39,'[1]liste reference'!$B$7:$P$892,13,0)),"x",VLOOKUP($A39,'[1]liste reference'!$B$7:$P$892,13,0)),VLOOKUP($A39,'[1]liste reference'!$A$7:$P$892,14,0)))</f>
        <v>8</v>
      </c>
      <c r="I39" s="224">
        <f>IF(ISNUMBER(H39),IF(ISERROR(VLOOKUP($A39,'[1]liste reference'!$A$7:$P$892,3,0)),IF(ISERROR(VLOOKUP($A39,'[1]liste reference'!$B$7:$P$892,2,0)),"",VLOOKUP($A39,'[1]liste reference'!$B$7:$P$892,2,0)),VLOOKUP($A39,'[1]liste reference'!$A$7:$P$892,3,0)),"")</f>
        <v>14</v>
      </c>
      <c r="J39" s="207">
        <f>IF(ISNUMBER(H39),IF(ISERROR(VLOOKUP($A39,'[1]liste reference'!$A$7:$P$892,4,0)),IF(ISERROR(VLOOKUP($A39,'[1]liste reference'!$B$7:$P$892,3,0)),"",VLOOKUP($A39,'[1]liste reference'!$B$7:$P$892,3,0)),VLOOKUP($A39,'[1]liste reference'!$A$7:$P$892,4,0)),"")</f>
        <v>2</v>
      </c>
      <c r="K39" s="208" t="str">
        <f>IF(A39="NEWCOD",IF(AB39="","Remplir le champs 'Nouveau taxa' svp.",$AB39),IF(ISTEXT($E39),"DEJA SAISI !",IF(A39="","",IF(ISERROR(VLOOKUP($A39,'[1]liste reference'!$A$7:$D$892,2,0)),IF(ISERROR(VLOOKUP($A39,'[1]liste reference'!$B$7:$D$892,1,0)),"code non répertorié ou synonyme",VLOOKUP($A39,'[1]liste reference'!$B$7:$D$892,1,0)),VLOOKUP(A39,'[1]liste reference'!$A$7:$D$892,2,0)))))</f>
        <v>Glyceria fluitans</v>
      </c>
      <c r="L39" s="225"/>
      <c r="M39" s="225"/>
      <c r="N39" s="225"/>
      <c r="O39" s="210">
        <f t="shared" si="2"/>
      </c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1564</v>
      </c>
      <c r="Q39" s="211">
        <f t="shared" si="3"/>
        <v>1.5</v>
      </c>
      <c r="R39" s="212">
        <f t="shared" si="4"/>
        <v>3</v>
      </c>
      <c r="S39" s="212">
        <f t="shared" si="5"/>
        <v>42</v>
      </c>
      <c r="T39" s="212">
        <f t="shared" si="6"/>
        <v>84</v>
      </c>
      <c r="U39" s="226">
        <f t="shared" si="7"/>
        <v>6</v>
      </c>
      <c r="V39" s="213">
        <v>6</v>
      </c>
      <c r="W39" s="214" t="s">
        <v>53</v>
      </c>
      <c r="Y39" s="215" t="str">
        <f>IF(A39="new.cod","NEWCOD",IF(AND((Z39=""),ISTEXT(A39)),A39,IF(Z39="","",INDEX('[1]liste reference'!$A$7:$A$892,Z39))))</f>
        <v>GLYFLU</v>
      </c>
      <c r="Z39" s="8">
        <f>IF(ISERROR(MATCH(A39,'[1]liste reference'!$A$7:$A$892,0)),IF(ISERROR(MATCH(A39,'[1]liste reference'!$B$7:$B$892,0)),"",(MATCH(A39,'[1]liste reference'!$B$7:$B$892,0))),(MATCH(A39,'[1]liste reference'!$A$7:$A$892,0)))</f>
        <v>320</v>
      </c>
      <c r="AA39" s="216"/>
      <c r="AB39" s="217"/>
      <c r="AC39" s="217"/>
      <c r="BC39" s="8">
        <f t="shared" si="8"/>
        <v>1</v>
      </c>
    </row>
    <row r="40" spans="1:55" ht="12.75">
      <c r="A40" s="218" t="s">
        <v>97</v>
      </c>
      <c r="B40" s="219">
        <v>0.01</v>
      </c>
      <c r="C40" s="220"/>
      <c r="D40" s="221" t="str">
        <f>IF(ISERROR(VLOOKUP($A40,'[1]liste reference'!$A$7:$D$892,2,0)),IF(ISERROR(VLOOKUP($A40,'[1]liste reference'!$B$7:$D$892,1,0)),"",VLOOKUP($A40,'[1]liste reference'!$B$7:$D$892,1,0)),VLOOKUP($A40,'[1]liste reference'!$A$7:$D$892,2,0))</f>
        <v>Juncus sp.</v>
      </c>
      <c r="E40" s="221" t="e">
        <f>IF(D40="",,VLOOKUP(D40,D$22:D39,1,0))</f>
        <v>#N/A</v>
      </c>
      <c r="F40" s="228">
        <f t="shared" si="1"/>
        <v>0.01</v>
      </c>
      <c r="G40" s="223" t="str">
        <f>IF(A40="","",IF(ISERROR(VLOOKUP($A40,'[1]liste reference'!$A$7:$P$892,13,0)),IF(ISERROR(VLOOKUP($A40,'[1]liste reference'!$B$7:$P$892,12,0)),"    -",VLOOKUP($A40,'[1]liste reference'!$B$7:$P$892,12,0)),VLOOKUP($A40,'[1]liste reference'!$A$7:$P$892,13,0)))</f>
        <v>PHe</v>
      </c>
      <c r="H40" s="205">
        <f>IF(A40="","x",IF(ISERROR(VLOOKUP($A40,'[1]liste reference'!$A$7:$P$892,14,0)),IF(ISERROR(VLOOKUP($A40,'[1]liste reference'!$B$7:$P$892,13,0)),"x",VLOOKUP($A40,'[1]liste reference'!$B$7:$P$892,13,0)),VLOOKUP($A40,'[1]liste reference'!$A$7:$P$892,14,0)))</f>
        <v>8</v>
      </c>
      <c r="I40" s="224">
        <f>IF(ISNUMBER(H40),IF(ISERROR(VLOOKUP($A40,'[1]liste reference'!$A$7:$P$892,3,0)),IF(ISERROR(VLOOKUP($A40,'[1]liste reference'!$B$7:$P$892,2,0)),"",VLOOKUP($A40,'[1]liste reference'!$B$7:$P$892,2,0)),VLOOKUP($A40,'[1]liste reference'!$A$7:$P$892,3,0)),"")</f>
      </c>
      <c r="J40" s="207">
        <f>IF(ISNUMBER(H40),IF(ISERROR(VLOOKUP($A40,'[1]liste reference'!$A$7:$P$892,4,0)),IF(ISERROR(VLOOKUP($A40,'[1]liste reference'!$B$7:$P$892,3,0)),"",VLOOKUP($A40,'[1]liste reference'!$B$7:$P$892,3,0)),VLOOKUP($A40,'[1]liste reference'!$A$7:$P$892,4,0)),"")</f>
      </c>
      <c r="K40" s="208" t="str">
        <f>IF(A40="NEWCOD",IF(AB40="","Remplir le champs 'Nouveau taxa' svp.",$AB40),IF(ISTEXT($E40),"DEJA SAISI !",IF(A40="","",IF(ISERROR(VLOOKUP($A40,'[1]liste reference'!$A$7:$D$892,2,0)),IF(ISERROR(VLOOKUP($A40,'[1]liste reference'!$B$7:$D$892,1,0)),"code non répertorié ou synonyme",VLOOKUP($A40,'[1]liste reference'!$B$7:$D$892,1,0)),VLOOKUP(A40,'[1]liste reference'!$A$7:$D$892,2,0)))))</f>
        <v>Juncus sp.</v>
      </c>
      <c r="L40" s="225"/>
      <c r="M40" s="225"/>
      <c r="N40" s="225"/>
      <c r="O40" s="210">
        <f t="shared" si="2"/>
      </c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166</v>
      </c>
      <c r="Q40" s="211">
        <f t="shared" si="3"/>
        <v>0.01</v>
      </c>
      <c r="R40" s="212">
        <f t="shared" si="4"/>
        <v>1</v>
      </c>
      <c r="S40" s="212">
        <f t="shared" si="5"/>
        <v>0</v>
      </c>
      <c r="T40" s="212">
        <f t="shared" si="6"/>
        <v>0</v>
      </c>
      <c r="U40" s="226">
        <f t="shared" si="7"/>
        <v>0</v>
      </c>
      <c r="V40" s="213">
        <v>0</v>
      </c>
      <c r="W40" s="214" t="s">
        <v>53</v>
      </c>
      <c r="Y40" s="215" t="str">
        <f>IF(A40="new.cod","NEWCOD",IF(AND((Z40=""),ISTEXT(A40)),A40,IF(Z40="","",INDEX('[1]liste reference'!$A$7:$A$892,Z40))))</f>
        <v>JUNSPX</v>
      </c>
      <c r="Z40" s="8">
        <f>IF(ISERROR(MATCH(A40,'[1]liste reference'!$A$7:$A$892,0)),IF(ISERROR(MATCH(A40,'[1]liste reference'!$B$7:$B$892,0)),"",(MATCH(A40,'[1]liste reference'!$B$7:$B$892,0))),(MATCH(A40,'[1]liste reference'!$A$7:$A$892,0)))</f>
        <v>402</v>
      </c>
      <c r="AA40" s="216"/>
      <c r="AB40" s="217"/>
      <c r="AC40" s="217"/>
      <c r="BC40" s="8">
        <f t="shared" si="8"/>
        <v>1</v>
      </c>
    </row>
    <row r="41" spans="1:55" ht="12.75">
      <c r="A41" s="218" t="s">
        <v>98</v>
      </c>
      <c r="B41" s="219">
        <v>0.01</v>
      </c>
      <c r="C41" s="220"/>
      <c r="D41" s="221" t="str">
        <f>IF(ISERROR(VLOOKUP($A41,'[1]liste reference'!$A$7:$D$892,2,0)),IF(ISERROR(VLOOKUP($A41,'[1]liste reference'!$B$7:$D$892,1,0)),"",VLOOKUP($A41,'[1]liste reference'!$B$7:$D$892,1,0)),VLOOKUP($A41,'[1]liste reference'!$A$7:$D$892,2,0))</f>
        <v>Mentha longifolia</v>
      </c>
      <c r="E41" s="221" t="e">
        <f>IF(D41="",,VLOOKUP(D41,D$22:D40,1,0))</f>
        <v>#N/A</v>
      </c>
      <c r="F41" s="228">
        <f t="shared" si="1"/>
        <v>0.01</v>
      </c>
      <c r="G41" s="223" t="str">
        <f>IF(A41="","",IF(ISERROR(VLOOKUP($A41,'[1]liste reference'!$A$7:$P$892,13,0)),IF(ISERROR(VLOOKUP($A41,'[1]liste reference'!$B$7:$P$892,12,0)),"    -",VLOOKUP($A41,'[1]liste reference'!$B$7:$P$892,12,0)),VLOOKUP($A41,'[1]liste reference'!$A$7:$P$892,13,0)))</f>
        <v>PHe</v>
      </c>
      <c r="H41" s="205">
        <f>IF(A41="","x",IF(ISERROR(VLOOKUP($A41,'[1]liste reference'!$A$7:$P$892,14,0)),IF(ISERROR(VLOOKUP($A41,'[1]liste reference'!$B$7:$P$892,13,0)),"x",VLOOKUP($A41,'[1]liste reference'!$B$7:$P$892,13,0)),VLOOKUP($A41,'[1]liste reference'!$A$7:$P$892,14,0)))</f>
        <v>8</v>
      </c>
      <c r="I41" s="224">
        <f>IF(ISNUMBER(H41),IF(ISERROR(VLOOKUP($A41,'[1]liste reference'!$A$7:$P$892,3,0)),IF(ISERROR(VLOOKUP($A41,'[1]liste reference'!$B$7:$P$892,2,0)),"",VLOOKUP($A41,'[1]liste reference'!$B$7:$P$892,2,0)),VLOOKUP($A41,'[1]liste reference'!$A$7:$P$892,3,0)),"")</f>
      </c>
      <c r="J41" s="207">
        <f>IF(ISNUMBER(H41),IF(ISERROR(VLOOKUP($A41,'[1]liste reference'!$A$7:$P$892,4,0)),IF(ISERROR(VLOOKUP($A41,'[1]liste reference'!$B$7:$P$892,3,0)),"",VLOOKUP($A41,'[1]liste reference'!$B$7:$P$892,3,0)),VLOOKUP($A41,'[1]liste reference'!$A$7:$P$892,4,0)),"")</f>
      </c>
      <c r="K41" s="208" t="str">
        <f>IF(A41="NEWCOD",IF(AB41="","Remplir le champs 'Nouveau taxa' svp.",$AB41),IF(ISTEXT($E41),"DEJA SAISI !",IF(A41="","",IF(ISERROR(VLOOKUP($A41,'[1]liste reference'!$A$7:$D$892,2,0)),IF(ISERROR(VLOOKUP($A41,'[1]liste reference'!$B$7:$D$892,1,0)),"code non répertorié ou synonyme",VLOOKUP($A41,'[1]liste reference'!$B$7:$D$892,1,0)),VLOOKUP(A41,'[1]liste reference'!$A$7:$D$892,2,0)))))</f>
        <v>Mentha longifolia</v>
      </c>
      <c r="L41" s="225"/>
      <c r="M41" s="225"/>
      <c r="N41" s="225"/>
      <c r="O41" s="210">
        <f t="shared" si="2"/>
      </c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19856</v>
      </c>
      <c r="Q41" s="211">
        <f t="shared" si="3"/>
        <v>0.01</v>
      </c>
      <c r="R41" s="212">
        <f t="shared" si="4"/>
        <v>1</v>
      </c>
      <c r="S41" s="212">
        <f t="shared" si="5"/>
        <v>0</v>
      </c>
      <c r="T41" s="212">
        <f t="shared" si="6"/>
        <v>0</v>
      </c>
      <c r="U41" s="226">
        <f t="shared" si="7"/>
        <v>0</v>
      </c>
      <c r="V41" s="213">
        <v>0</v>
      </c>
      <c r="W41" s="214" t="s">
        <v>53</v>
      </c>
      <c r="Y41" s="215" t="str">
        <f>IF(A41="new.cod","NEWCOD",IF(AND((Z41=""),ISTEXT(A41)),A41,IF(Z41="","",INDEX('[1]liste reference'!$A$7:$A$892,Z41))))</f>
        <v>MENLON</v>
      </c>
      <c r="Z41" s="8">
        <f>IF(ISERROR(MATCH(A41,'[1]liste reference'!$A$7:$A$892,0)),IF(ISERROR(MATCH(A41,'[1]liste reference'!$B$7:$B$892,0)),"",(MATCH(A41,'[1]liste reference'!$B$7:$B$892,0))),(MATCH(A41,'[1]liste reference'!$A$7:$A$892,0)))</f>
        <v>460</v>
      </c>
      <c r="AA41" s="216"/>
      <c r="AB41" s="217"/>
      <c r="AC41" s="217"/>
      <c r="BC41" s="8">
        <f t="shared" si="8"/>
        <v>1</v>
      </c>
    </row>
    <row r="42" spans="1:55" ht="12.75">
      <c r="A42" s="218" t="s">
        <v>99</v>
      </c>
      <c r="B42" s="219">
        <v>0.01</v>
      </c>
      <c r="C42" s="220"/>
      <c r="D42" s="221" t="str">
        <f>IF(ISERROR(VLOOKUP($A42,'[1]liste reference'!$A$7:$D$892,2,0)),IF(ISERROR(VLOOKUP($A42,'[1]liste reference'!$B$7:$D$892,1,0)),"",VLOOKUP($A42,'[1]liste reference'!$B$7:$D$892,1,0)),VLOOKUP($A42,'[1]liste reference'!$A$7:$D$892,2,0))</f>
        <v>Rorippa amphibia</v>
      </c>
      <c r="E42" s="221" t="e">
        <f>IF(D42="",,VLOOKUP(D42,D$22:D41,1,0))</f>
        <v>#N/A</v>
      </c>
      <c r="F42" s="228">
        <f t="shared" si="1"/>
        <v>0.01</v>
      </c>
      <c r="G42" s="223" t="str">
        <f>IF(A42="","",IF(ISERROR(VLOOKUP($A42,'[1]liste reference'!$A$7:$P$892,13,0)),IF(ISERROR(VLOOKUP($A42,'[1]liste reference'!$B$7:$P$892,12,0)),"    -",VLOOKUP($A42,'[1]liste reference'!$B$7:$P$892,12,0)),VLOOKUP($A42,'[1]liste reference'!$A$7:$P$892,13,0)))</f>
        <v>PHe</v>
      </c>
      <c r="H42" s="205">
        <f>IF(A42="","x",IF(ISERROR(VLOOKUP($A42,'[1]liste reference'!$A$7:$P$892,14,0)),IF(ISERROR(VLOOKUP($A42,'[1]liste reference'!$B$7:$P$892,13,0)),"x",VLOOKUP($A42,'[1]liste reference'!$B$7:$P$892,13,0)),VLOOKUP($A42,'[1]liste reference'!$A$7:$P$892,14,0)))</f>
        <v>8</v>
      </c>
      <c r="I42" s="224">
        <f>IF(ISNUMBER(H42),IF(ISERROR(VLOOKUP($A42,'[1]liste reference'!$A$7:$P$892,3,0)),IF(ISERROR(VLOOKUP($A42,'[1]liste reference'!$B$7:$P$892,2,0)),"",VLOOKUP($A42,'[1]liste reference'!$B$7:$P$892,2,0)),VLOOKUP($A42,'[1]liste reference'!$A$7:$P$892,3,0)),"")</f>
        <v>9</v>
      </c>
      <c r="J42" s="207">
        <f>IF(ISNUMBER(H42),IF(ISERROR(VLOOKUP($A42,'[1]liste reference'!$A$7:$P$892,4,0)),IF(ISERROR(VLOOKUP($A42,'[1]liste reference'!$B$7:$P$892,3,0)),"",VLOOKUP($A42,'[1]liste reference'!$B$7:$P$892,3,0)),VLOOKUP($A42,'[1]liste reference'!$A$7:$P$892,4,0)),"")</f>
        <v>1</v>
      </c>
      <c r="K42" s="208" t="str">
        <f>IF(A42="NEWCOD",IF(AB42="","Remplir le champs 'Nouveau taxa' svp.",$AB42),IF(ISTEXT($E42),"DEJA SAISI !",IF(A42="","",IF(ISERROR(VLOOKUP($A42,'[1]liste reference'!$A$7:$D$892,2,0)),IF(ISERROR(VLOOKUP($A42,'[1]liste reference'!$B$7:$D$892,1,0)),"code non répertorié ou synonyme",VLOOKUP($A42,'[1]liste reference'!$B$7:$D$892,1,0)),VLOOKUP(A42,'[1]liste reference'!$A$7:$D$892,2,0)))))</f>
        <v>Rorippa amphibia</v>
      </c>
      <c r="L42" s="225"/>
      <c r="M42" s="225"/>
      <c r="N42" s="225"/>
      <c r="O42" s="210">
        <f t="shared" si="2"/>
      </c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  <v>1765</v>
      </c>
      <c r="Q42" s="211">
        <f t="shared" si="3"/>
        <v>0.01</v>
      </c>
      <c r="R42" s="212">
        <f t="shared" si="4"/>
        <v>1</v>
      </c>
      <c r="S42" s="212">
        <f t="shared" si="5"/>
        <v>9</v>
      </c>
      <c r="T42" s="212">
        <f t="shared" si="6"/>
        <v>9</v>
      </c>
      <c r="U42" s="226">
        <f t="shared" si="7"/>
        <v>1</v>
      </c>
      <c r="V42" s="213">
        <v>1</v>
      </c>
      <c r="W42" s="214" t="s">
        <v>53</v>
      </c>
      <c r="Y42" s="215" t="str">
        <f>IF(A42="new.cod","NEWCOD",IF(AND((Z42=""),ISTEXT(A42)),A42,IF(Z42="","",INDEX('[1]liste reference'!$A$7:$A$892,Z42))))</f>
        <v>RORAMP</v>
      </c>
      <c r="Z42" s="8">
        <f>IF(ISERROR(MATCH(A42,'[1]liste reference'!$A$7:$A$892,0)),IF(ISERROR(MATCH(A42,'[1]liste reference'!$B$7:$B$892,0)),"",(MATCH(A42,'[1]liste reference'!$B$7:$B$892,0))),(MATCH(A42,'[1]liste reference'!$A$7:$A$892,0)))</f>
        <v>720</v>
      </c>
      <c r="AA42" s="216"/>
      <c r="AB42" s="217"/>
      <c r="AC42" s="217"/>
      <c r="BC42" s="8">
        <f t="shared" si="8"/>
        <v>1</v>
      </c>
    </row>
    <row r="43" spans="1:55" ht="12.75">
      <c r="A43" s="218" t="s">
        <v>100</v>
      </c>
      <c r="B43" s="219">
        <v>0.01</v>
      </c>
      <c r="C43" s="220"/>
      <c r="D43" s="221" t="str">
        <f>IF(ISERROR(VLOOKUP($A43,'[1]liste reference'!$A$7:$D$892,2,0)),IF(ISERROR(VLOOKUP($A43,'[1]liste reference'!$B$7:$D$892,1,0)),"",VLOOKUP($A43,'[1]liste reference'!$B$7:$D$892,1,0)),VLOOKUP($A43,'[1]liste reference'!$A$7:$D$892,2,0))</f>
        <v>Typha latifolia</v>
      </c>
      <c r="E43" s="221" t="e">
        <f>IF(D43="",,VLOOKUP(D43,D$22:D42,1,0))</f>
        <v>#N/A</v>
      </c>
      <c r="F43" s="228">
        <f t="shared" si="1"/>
        <v>0.01</v>
      </c>
      <c r="G43" s="223" t="str">
        <f>IF(A43="","",IF(ISERROR(VLOOKUP($A43,'[1]liste reference'!$A$7:$P$892,13,0)),IF(ISERROR(VLOOKUP($A43,'[1]liste reference'!$B$7:$P$892,12,0)),"    -",VLOOKUP($A43,'[1]liste reference'!$B$7:$P$892,12,0)),VLOOKUP($A43,'[1]liste reference'!$A$7:$P$892,13,0)))</f>
        <v>PHe</v>
      </c>
      <c r="H43" s="205">
        <f>IF(A43="","x",IF(ISERROR(VLOOKUP($A43,'[1]liste reference'!$A$7:$P$892,14,0)),IF(ISERROR(VLOOKUP($A43,'[1]liste reference'!$B$7:$P$892,13,0)),"x",VLOOKUP($A43,'[1]liste reference'!$B$7:$P$892,13,0)),VLOOKUP($A43,'[1]liste reference'!$A$7:$P$892,14,0)))</f>
        <v>8</v>
      </c>
      <c r="I43" s="224">
        <f>IF(ISNUMBER(H43),IF(ISERROR(VLOOKUP($A43,'[1]liste reference'!$A$7:$P$892,3,0)),IF(ISERROR(VLOOKUP($A43,'[1]liste reference'!$B$7:$P$892,2,0)),"",VLOOKUP($A43,'[1]liste reference'!$B$7:$P$892,2,0)),VLOOKUP($A43,'[1]liste reference'!$A$7:$P$892,3,0)),"")</f>
        <v>8</v>
      </c>
      <c r="J43" s="207">
        <f>IF(ISNUMBER(H43),IF(ISERROR(VLOOKUP($A43,'[1]liste reference'!$A$7:$P$892,4,0)),IF(ISERROR(VLOOKUP($A43,'[1]liste reference'!$B$7:$P$892,3,0)),"",VLOOKUP($A43,'[1]liste reference'!$B$7:$P$892,3,0)),VLOOKUP($A43,'[1]liste reference'!$A$7:$P$892,4,0)),"")</f>
        <v>1</v>
      </c>
      <c r="K43" s="208" t="str">
        <f>IF(A43="NEWCOD",IF(AB43="","Remplir le champs 'Nouveau taxa' svp.",$AB43),IF(ISTEXT($E43),"DEJA SAISI !",IF(A43="","",IF(ISERROR(VLOOKUP($A43,'[1]liste reference'!$A$7:$D$892,2,0)),IF(ISERROR(VLOOKUP($A43,'[1]liste reference'!$B$7:$D$892,1,0)),"code non répertorié ou synonyme",VLOOKUP($A43,'[1]liste reference'!$B$7:$D$892,1,0)),VLOOKUP(A43,'[1]liste reference'!$A$7:$D$892,2,0)))))</f>
        <v>Typha latifolia</v>
      </c>
      <c r="L43" s="225"/>
      <c r="M43" s="225"/>
      <c r="N43" s="225"/>
      <c r="O43" s="210">
        <f t="shared" si="2"/>
      </c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  <v>1676</v>
      </c>
      <c r="Q43" s="211">
        <f t="shared" si="3"/>
        <v>0.01</v>
      </c>
      <c r="R43" s="212">
        <f t="shared" si="4"/>
        <v>1</v>
      </c>
      <c r="S43" s="212">
        <f t="shared" si="5"/>
        <v>8</v>
      </c>
      <c r="T43" s="212">
        <f t="shared" si="6"/>
        <v>8</v>
      </c>
      <c r="U43" s="226">
        <f t="shared" si="7"/>
        <v>1</v>
      </c>
      <c r="V43" s="213">
        <v>1</v>
      </c>
      <c r="W43" s="214" t="s">
        <v>53</v>
      </c>
      <c r="Y43" s="215" t="str">
        <f>IF(A43="new.cod","NEWCOD",IF(AND((Z43=""),ISTEXT(A43)),A43,IF(Z43="","",INDEX('[1]liste reference'!$A$7:$A$892,Z43))))</f>
        <v>TYPLAT</v>
      </c>
      <c r="Z43" s="8">
        <f>IF(ISERROR(MATCH(A43,'[1]liste reference'!$A$7:$A$892,0)),IF(ISERROR(MATCH(A43,'[1]liste reference'!$B$7:$B$892,0)),"",(MATCH(A43,'[1]liste reference'!$B$7:$B$892,0))),(MATCH(A43,'[1]liste reference'!$A$7:$A$892,0)))</f>
        <v>846</v>
      </c>
      <c r="AA43" s="216"/>
      <c r="AB43" s="217"/>
      <c r="AC43" s="217"/>
      <c r="BC43" s="8">
        <f t="shared" si="8"/>
        <v>1</v>
      </c>
    </row>
    <row r="44" spans="1:55" ht="12.75">
      <c r="A44" s="218" t="s">
        <v>101</v>
      </c>
      <c r="B44" s="219">
        <v>0.1</v>
      </c>
      <c r="C44" s="220"/>
      <c r="D44" s="221" t="str">
        <f>IF(ISERROR(VLOOKUP($A44,'[1]liste reference'!$A$7:$D$892,2,0)),IF(ISERROR(VLOOKUP($A44,'[1]liste reference'!$B$7:$D$892,1,0)),"",VLOOKUP($A44,'[1]liste reference'!$B$7:$D$892,1,0)),VLOOKUP($A44,'[1]liste reference'!$A$7:$D$892,2,0))</f>
        <v>Alisma plantago-aquatica</v>
      </c>
      <c r="E44" s="221" t="e">
        <f>IF(D44="",,VLOOKUP(D44,D$22:D43,1,0))</f>
        <v>#N/A</v>
      </c>
      <c r="F44" s="228">
        <f t="shared" si="1"/>
        <v>0.1</v>
      </c>
      <c r="G44" s="223" t="str">
        <f>IF(A44="","",IF(ISERROR(VLOOKUP($A44,'[1]liste reference'!$A$7:$P$892,13,0)),IF(ISERROR(VLOOKUP($A44,'[1]liste reference'!$B$7:$P$892,12,0)),"    -",VLOOKUP($A44,'[1]liste reference'!$B$7:$P$892,12,0)),VLOOKUP($A44,'[1]liste reference'!$A$7:$P$892,13,0)))</f>
        <v>PHe</v>
      </c>
      <c r="H44" s="205">
        <f>IF(A44="","x",IF(ISERROR(VLOOKUP($A44,'[1]liste reference'!$A$7:$P$892,14,0)),IF(ISERROR(VLOOKUP($A44,'[1]liste reference'!$B$7:$P$892,13,0)),"x",VLOOKUP($A44,'[1]liste reference'!$B$7:$P$892,13,0)),VLOOKUP($A44,'[1]liste reference'!$A$7:$P$892,14,0)))</f>
        <v>8</v>
      </c>
      <c r="I44" s="224">
        <f>IF(ISNUMBER(H44),IF(ISERROR(VLOOKUP($A44,'[1]liste reference'!$A$7:$P$892,3,0)),IF(ISERROR(VLOOKUP($A44,'[1]liste reference'!$B$7:$P$892,2,0)),"",VLOOKUP($A44,'[1]liste reference'!$B$7:$P$892,2,0)),VLOOKUP($A44,'[1]liste reference'!$A$7:$P$892,3,0)),"")</f>
        <v>8</v>
      </c>
      <c r="J44" s="207">
        <f>IF(ISNUMBER(H44),IF(ISERROR(VLOOKUP($A44,'[1]liste reference'!$A$7:$P$892,4,0)),IF(ISERROR(VLOOKUP($A44,'[1]liste reference'!$B$7:$P$892,3,0)),"",VLOOKUP($A44,'[1]liste reference'!$B$7:$P$892,3,0)),VLOOKUP($A44,'[1]liste reference'!$A$7:$P$892,4,0)),"")</f>
        <v>2</v>
      </c>
      <c r="K44" s="208" t="str">
        <f>IF(A44="NEWCOD",IF(AB44="","Remplir le champs 'Nouveau taxa' svp.",$AB44),IF(ISTEXT($E44),"DEJA SAISI !",IF(A44="","",IF(ISERROR(VLOOKUP($A44,'[1]liste reference'!$A$7:$D$892,2,0)),IF(ISERROR(VLOOKUP($A44,'[1]liste reference'!$B$7:$D$892,1,0)),"code non répertorié ou synonyme",VLOOKUP($A44,'[1]liste reference'!$B$7:$D$892,1,0)),VLOOKUP(A44,'[1]liste reference'!$A$7:$D$892,2,0)))))</f>
        <v>Alisma plantago-aquatica</v>
      </c>
      <c r="L44" s="225"/>
      <c r="M44" s="225"/>
      <c r="N44" s="225"/>
      <c r="O44" s="210">
        <f t="shared" si="2"/>
      </c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  <v>1447</v>
      </c>
      <c r="Q44" s="211">
        <f t="shared" si="3"/>
        <v>0.1</v>
      </c>
      <c r="R44" s="212">
        <f t="shared" si="4"/>
        <v>2</v>
      </c>
      <c r="S44" s="212">
        <f t="shared" si="5"/>
        <v>16</v>
      </c>
      <c r="T44" s="212">
        <f t="shared" si="6"/>
        <v>32</v>
      </c>
      <c r="U44" s="226">
        <f t="shared" si="7"/>
        <v>4</v>
      </c>
      <c r="V44" s="213">
        <v>4</v>
      </c>
      <c r="W44" s="214" t="s">
        <v>53</v>
      </c>
      <c r="Y44" s="215" t="str">
        <f>IF(A44="new.cod","NEWCOD",IF(AND((Z44=""),ISTEXT(A44)),A44,IF(Z44="","",INDEX('[1]liste reference'!$A$7:$A$892,Z44))))</f>
        <v>ALIPLA</v>
      </c>
      <c r="Z44" s="8">
        <f>IF(ISERROR(MATCH(A44,'[1]liste reference'!$A$7:$A$892,0)),IF(ISERROR(MATCH(A44,'[1]liste reference'!$B$7:$B$892,0)),"",(MATCH(A44,'[1]liste reference'!$B$7:$B$892,0))),(MATCH(A44,'[1]liste reference'!$A$7:$A$892,0)))</f>
        <v>13</v>
      </c>
      <c r="AA44" s="216"/>
      <c r="AB44" s="217"/>
      <c r="AC44" s="217"/>
      <c r="BC44" s="8">
        <f t="shared" si="8"/>
        <v>1</v>
      </c>
    </row>
    <row r="45" spans="1:55" ht="12.75">
      <c r="A45" s="218" t="s">
        <v>102</v>
      </c>
      <c r="B45" s="219">
        <v>0.01</v>
      </c>
      <c r="C45" s="220"/>
      <c r="D45" s="221" t="str">
        <f>IF(ISERROR(VLOOKUP($A45,'[1]liste reference'!$A$7:$D$892,2,0)),IF(ISERROR(VLOOKUP($A45,'[1]liste reference'!$B$7:$D$892,1,0)),"",VLOOKUP($A45,'[1]liste reference'!$B$7:$D$892,1,0)),VLOOKUP($A45,'[1]liste reference'!$A$7:$D$892,2,0))</f>
        <v>Barbarea intermedia</v>
      </c>
      <c r="E45" s="221" t="e">
        <f>IF(D45="",,VLOOKUP(D45,D$22:D44,1,0))</f>
        <v>#N/A</v>
      </c>
      <c r="F45" s="228">
        <f t="shared" si="1"/>
        <v>0.01</v>
      </c>
      <c r="G45" s="223" t="str">
        <f>IF(A45="","",IF(ISERROR(VLOOKUP($A45,'[1]liste reference'!$A$7:$P$892,13,0)),IF(ISERROR(VLOOKUP($A45,'[1]liste reference'!$B$7:$P$892,12,0)),"    -",VLOOKUP($A45,'[1]liste reference'!$B$7:$P$892,12,0)),VLOOKUP($A45,'[1]liste reference'!$A$7:$P$892,13,0)))</f>
        <v>PHg</v>
      </c>
      <c r="H45" s="205">
        <f>IF(A45="","x",IF(ISERROR(VLOOKUP($A45,'[1]liste reference'!$A$7:$P$892,14,0)),IF(ISERROR(VLOOKUP($A45,'[1]liste reference'!$B$7:$P$892,13,0)),"x",VLOOKUP($A45,'[1]liste reference'!$B$7:$P$892,13,0)),VLOOKUP($A45,'[1]liste reference'!$A$7:$P$892,14,0)))</f>
        <v>9</v>
      </c>
      <c r="I45" s="224">
        <f>IF(ISNUMBER(H45),IF(ISERROR(VLOOKUP($A45,'[1]liste reference'!$A$7:$P$892,3,0)),IF(ISERROR(VLOOKUP($A45,'[1]liste reference'!$B$7:$P$892,2,0)),"",VLOOKUP($A45,'[1]liste reference'!$B$7:$P$892,2,0)),VLOOKUP($A45,'[1]liste reference'!$A$7:$P$892,3,0)),"")</f>
      </c>
      <c r="J45" s="207">
        <f>IF(ISNUMBER(H45),IF(ISERROR(VLOOKUP($A45,'[1]liste reference'!$A$7:$P$892,4,0)),IF(ISERROR(VLOOKUP($A45,'[1]liste reference'!$B$7:$P$892,3,0)),"",VLOOKUP($A45,'[1]liste reference'!$B$7:$P$892,3,0)),VLOOKUP($A45,'[1]liste reference'!$A$7:$P$892,4,0)),"")</f>
      </c>
      <c r="K45" s="208" t="str">
        <f>IF(A45="NEWCOD",IF(AB45="","Remplir le champs 'Nouveau taxa' svp.",$AB45),IF(ISTEXT($E45),"DEJA SAISI !",IF(A45="","",IF(ISERROR(VLOOKUP($A45,'[1]liste reference'!$A$7:$D$892,2,0)),IF(ISERROR(VLOOKUP($A45,'[1]liste reference'!$B$7:$D$892,1,0)),"code non répertorié ou synonyme",VLOOKUP($A45,'[1]liste reference'!$B$7:$D$892,1,0)),VLOOKUP(A45,'[1]liste reference'!$A$7:$D$892,2,0)))))</f>
        <v>Barbarea intermedia</v>
      </c>
      <c r="L45" s="225"/>
      <c r="M45" s="225"/>
      <c r="N45" s="225"/>
      <c r="O45" s="210">
        <f t="shared" si="2"/>
      </c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  <v>19525</v>
      </c>
      <c r="Q45" s="211">
        <f t="shared" si="3"/>
        <v>0.01</v>
      </c>
      <c r="R45" s="212">
        <f t="shared" si="4"/>
        <v>1</v>
      </c>
      <c r="S45" s="212">
        <f t="shared" si="5"/>
        <v>0</v>
      </c>
      <c r="T45" s="212">
        <f t="shared" si="6"/>
        <v>0</v>
      </c>
      <c r="U45" s="226">
        <f t="shared" si="7"/>
        <v>0</v>
      </c>
      <c r="V45" s="213">
        <v>0</v>
      </c>
      <c r="W45" s="214" t="s">
        <v>53</v>
      </c>
      <c r="Y45" s="215" t="str">
        <f>IF(A45="new.cod","NEWCOD",IF(AND((Z45=""),ISTEXT(A45)),A45,IF(Z45="","",INDEX('[1]liste reference'!$A$7:$A$892,Z45))))</f>
        <v>BARINT</v>
      </c>
      <c r="Z45" s="8">
        <f>IF(ISERROR(MATCH(A45,'[1]liste reference'!$A$7:$A$892,0)),IF(ISERROR(MATCH(A45,'[1]liste reference'!$B$7:$B$892,0)),"",(MATCH(A45,'[1]liste reference'!$B$7:$B$892,0))),(MATCH(A45,'[1]liste reference'!$A$7:$A$892,0)))</f>
        <v>53</v>
      </c>
      <c r="AA45" s="216"/>
      <c r="AB45" s="217"/>
      <c r="AC45" s="217"/>
      <c r="BC45" s="8">
        <f t="shared" si="8"/>
        <v>1</v>
      </c>
    </row>
    <row r="46" spans="1:55" ht="12.75">
      <c r="A46" s="218" t="s">
        <v>103</v>
      </c>
      <c r="B46" s="219">
        <v>0.01</v>
      </c>
      <c r="C46" s="220"/>
      <c r="D46" s="221" t="str">
        <f>IF(ISERROR(VLOOKUP($A46,'[1]liste reference'!$A$7:$D$892,2,0)),IF(ISERROR(VLOOKUP($A46,'[1]liste reference'!$B$7:$D$892,1,0)),"",VLOOKUP($A46,'[1]liste reference'!$B$7:$D$892,1,0)),VLOOKUP($A46,'[1]liste reference'!$A$7:$D$892,2,0))</f>
        <v>Equisetum arvense</v>
      </c>
      <c r="E46" s="221" t="e">
        <f>IF(D46="",,VLOOKUP(D46,D$22:D39,1,0))</f>
        <v>#N/A</v>
      </c>
      <c r="F46" s="228">
        <f t="shared" si="1"/>
        <v>0.01</v>
      </c>
      <c r="G46" s="223" t="str">
        <f>IF(A46="","",IF(ISERROR(VLOOKUP($A46,'[1]liste reference'!$A$7:$P$892,13,0)),IF(ISERROR(VLOOKUP($A46,'[1]liste reference'!$B$7:$P$892,12,0)),"    -",VLOOKUP($A46,'[1]liste reference'!$B$7:$P$892,12,0)),VLOOKUP($A46,'[1]liste reference'!$A$7:$P$892,13,0)))</f>
        <v>PTE</v>
      </c>
      <c r="H46" s="205">
        <f>IF(A46="","x",IF(ISERROR(VLOOKUP($A46,'[1]liste reference'!$A$7:$P$892,14,0)),IF(ISERROR(VLOOKUP($A46,'[1]liste reference'!$B$7:$P$892,13,0)),"x",VLOOKUP($A46,'[1]liste reference'!$B$7:$P$892,13,0)),VLOOKUP($A46,'[1]liste reference'!$A$7:$P$892,14,0)))</f>
        <v>6</v>
      </c>
      <c r="I46" s="224">
        <f>IF(ISNUMBER(H46),IF(ISERROR(VLOOKUP($A46,'[1]liste reference'!$A$7:$P$892,3,0)),IF(ISERROR(VLOOKUP($A46,'[1]liste reference'!$B$7:$P$892,2,0)),"",VLOOKUP($A46,'[1]liste reference'!$B$7:$P$892,2,0)),VLOOKUP($A46,'[1]liste reference'!$A$7:$P$892,3,0)),"")</f>
      </c>
      <c r="J46" s="207">
        <f>IF(ISNUMBER(H46),IF(ISERROR(VLOOKUP($A46,'[1]liste reference'!$A$7:$P$892,4,0)),IF(ISERROR(VLOOKUP($A46,'[1]liste reference'!$B$7:$P$892,3,0)),"",VLOOKUP($A46,'[1]liste reference'!$B$7:$P$892,3,0)),VLOOKUP($A46,'[1]liste reference'!$A$7:$P$892,4,0)),"")</f>
      </c>
      <c r="K46" s="208" t="str">
        <f>IF(A46="NEWCOD",IF(AB46="","Remplir le champs 'Nouveau taxa' svp.",$AB46),IF(ISTEXT($E46),"DEJA SAISI !",IF(A46="","",IF(ISERROR(VLOOKUP($A46,'[1]liste reference'!$A$7:$D$892,2,0)),IF(ISERROR(VLOOKUP($A46,'[1]liste reference'!$B$7:$D$892,1,0)),"code non répertorié ou synonyme",VLOOKUP($A46,'[1]liste reference'!$B$7:$D$892,1,0)),VLOOKUP(A46,'[1]liste reference'!$A$7:$D$892,2,0)))))</f>
        <v>Equisetum arvense</v>
      </c>
      <c r="L46" s="225"/>
      <c r="M46" s="225"/>
      <c r="N46" s="225"/>
      <c r="O46" s="210">
        <f t="shared" si="2"/>
      </c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  <v>1384</v>
      </c>
      <c r="Q46" s="211">
        <f t="shared" si="3"/>
        <v>0.01</v>
      </c>
      <c r="R46" s="212">
        <f t="shared" si="4"/>
        <v>1</v>
      </c>
      <c r="S46" s="212">
        <f t="shared" si="5"/>
        <v>0</v>
      </c>
      <c r="T46" s="212">
        <f t="shared" si="6"/>
        <v>0</v>
      </c>
      <c r="U46" s="226">
        <f t="shared" si="7"/>
        <v>0</v>
      </c>
      <c r="V46" s="213">
        <v>0</v>
      </c>
      <c r="W46" s="214" t="s">
        <v>53</v>
      </c>
      <c r="Y46" s="215" t="str">
        <f>IF(A46="new.cod","NEWCOD",IF(AND((Z46=""),ISTEXT(A46)),A46,IF(Z46="","",INDEX('[1]liste reference'!$A$7:$A$892,Z46))))</f>
        <v>EQUARV</v>
      </c>
      <c r="Z46" s="8">
        <f>IF(ISERROR(MATCH(A46,'[1]liste reference'!$A$7:$A$892,0)),IF(ISERROR(MATCH(A46,'[1]liste reference'!$B$7:$B$892,0)),"",(MATCH(A46,'[1]liste reference'!$B$7:$B$892,0))),(MATCH(A46,'[1]liste reference'!$A$7:$A$892,0)))</f>
        <v>266</v>
      </c>
      <c r="AA46" s="216"/>
      <c r="AB46" s="217"/>
      <c r="AC46" s="217"/>
      <c r="BC46" s="8">
        <f t="shared" si="8"/>
        <v>1</v>
      </c>
    </row>
    <row r="47" spans="1:55" ht="12.75">
      <c r="A47" s="218" t="s">
        <v>104</v>
      </c>
      <c r="B47" s="219">
        <v>0.01</v>
      </c>
      <c r="C47" s="220"/>
      <c r="D47" s="221" t="str">
        <f>IF(ISERROR(VLOOKUP($A47,'[1]liste reference'!$A$7:$D$892,2,0)),IF(ISERROR(VLOOKUP($A47,'[1]liste reference'!$B$7:$D$892,1,0)),"",VLOOKUP($A47,'[1]liste reference'!$B$7:$D$892,1,0)),VLOOKUP($A47,'[1]liste reference'!$A$7:$D$892,2,0))</f>
        <v>Phragmites australis</v>
      </c>
      <c r="E47" s="221" t="e">
        <f>IF(D47="",,VLOOKUP(D47,D$22:D39,1,0))</f>
        <v>#N/A</v>
      </c>
      <c r="F47" s="228">
        <f t="shared" si="1"/>
        <v>0.01</v>
      </c>
      <c r="G47" s="223" t="str">
        <f>IF(A47="","",IF(ISERROR(VLOOKUP($A47,'[1]liste reference'!$A$7:$P$892,13,0)),IF(ISERROR(VLOOKUP($A47,'[1]liste reference'!$B$7:$P$892,12,0)),"    -",VLOOKUP($A47,'[1]liste reference'!$B$7:$P$892,12,0)),VLOOKUP($A47,'[1]liste reference'!$A$7:$P$892,13,0)))</f>
        <v>PHe</v>
      </c>
      <c r="H47" s="205">
        <f>IF(A47="","x",IF(ISERROR(VLOOKUP($A47,'[1]liste reference'!$A$7:$P$892,14,0)),IF(ISERROR(VLOOKUP($A47,'[1]liste reference'!$B$7:$P$892,13,0)),"x",VLOOKUP($A47,'[1]liste reference'!$B$7:$P$892,13,0)),VLOOKUP($A47,'[1]liste reference'!$A$7:$P$892,14,0)))</f>
        <v>8</v>
      </c>
      <c r="I47" s="224">
        <f>IF(ISNUMBER(H47),IF(ISERROR(VLOOKUP($A47,'[1]liste reference'!$A$7:$P$892,3,0)),IF(ISERROR(VLOOKUP($A47,'[1]liste reference'!$B$7:$P$892,2,0)),"",VLOOKUP($A47,'[1]liste reference'!$B$7:$P$892,2,0)),VLOOKUP($A47,'[1]liste reference'!$A$7:$P$892,3,0)),"")</f>
        <v>9</v>
      </c>
      <c r="J47" s="207">
        <f>IF(ISNUMBER(H47),IF(ISERROR(VLOOKUP($A47,'[1]liste reference'!$A$7:$P$892,4,0)),IF(ISERROR(VLOOKUP($A47,'[1]liste reference'!$B$7:$P$892,3,0)),"",VLOOKUP($A47,'[1]liste reference'!$B$7:$P$892,3,0)),VLOOKUP($A47,'[1]liste reference'!$A$7:$P$892,4,0)),"")</f>
        <v>2</v>
      </c>
      <c r="K47" s="208" t="str">
        <f>IF(A47="NEWCOD",IF(AB47="","Remplir le champs 'Nouveau taxa' svp.",$AB47),IF(ISTEXT($E47),"DEJA SAISI !",IF(A47="","",IF(ISERROR(VLOOKUP($A47,'[1]liste reference'!$A$7:$D$892,2,0)),IF(ISERROR(VLOOKUP($A47,'[1]liste reference'!$B$7:$D$892,1,0)),"code non répertorié ou synonyme",VLOOKUP($A47,'[1]liste reference'!$B$7:$D$892,1,0)),VLOOKUP(A47,'[1]liste reference'!$A$7:$D$892,2,0)))))</f>
        <v>Phragmites australis</v>
      </c>
      <c r="L47" s="225"/>
      <c r="M47" s="225"/>
      <c r="N47" s="225"/>
      <c r="O47" s="210">
        <f t="shared" si="2"/>
      </c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  <v>1579</v>
      </c>
      <c r="Q47" s="211">
        <f t="shared" si="3"/>
        <v>0.01</v>
      </c>
      <c r="R47" s="212">
        <f t="shared" si="4"/>
        <v>1</v>
      </c>
      <c r="S47" s="212">
        <f t="shared" si="5"/>
        <v>9</v>
      </c>
      <c r="T47" s="212">
        <f t="shared" si="6"/>
        <v>18</v>
      </c>
      <c r="U47" s="226">
        <f t="shared" si="7"/>
        <v>2</v>
      </c>
      <c r="V47" s="213">
        <v>2</v>
      </c>
      <c r="W47" s="214" t="s">
        <v>53</v>
      </c>
      <c r="Y47" s="215" t="str">
        <f>IF(A47="new.cod","NEWCOD",IF(AND((Z47=""),ISTEXT(A47)),A47,IF(Z47="","",INDEX('[1]liste reference'!$A$7:$A$892,Z47))))</f>
        <v>PHRAUS</v>
      </c>
      <c r="Z47" s="8">
        <f>IF(ISERROR(MATCH(A47,'[1]liste reference'!$A$7:$A$892,0)),IF(ISERROR(MATCH(A47,'[1]liste reference'!$B$7:$B$892,0)),"",(MATCH(A47,'[1]liste reference'!$B$7:$B$892,0))),(MATCH(A47,'[1]liste reference'!$A$7:$A$892,0)))</f>
        <v>571</v>
      </c>
      <c r="AA47" s="216"/>
      <c r="AB47" s="217"/>
      <c r="AC47" s="217"/>
      <c r="BC47" s="8">
        <f t="shared" si="8"/>
        <v>1</v>
      </c>
    </row>
    <row r="48" spans="1:55" ht="12.75">
      <c r="A48" s="218" t="s">
        <v>91</v>
      </c>
      <c r="B48" s="219">
        <v>0.01</v>
      </c>
      <c r="C48" s="220"/>
      <c r="D48" s="221">
        <f>IF(ISERROR(VLOOKUP($A48,'[1]liste reference'!$A$7:$D$892,2,0)),IF(ISERROR(VLOOKUP($A48,'[1]liste reference'!$B$7:$D$892,1,0)),"",VLOOKUP($A48,'[1]liste reference'!$B$7:$D$892,1,0)),VLOOKUP($A48,'[1]liste reference'!$A$7:$D$892,2,0))</f>
      </c>
      <c r="E48" s="221">
        <f>IF(D48="",,VLOOKUP(D48,D$22:D40,1,0))</f>
        <v>0</v>
      </c>
      <c r="F48" s="228">
        <f t="shared" si="1"/>
        <v>0.01</v>
      </c>
      <c r="G48" s="223" t="str">
        <f>IF(A48="","",IF(ISERROR(VLOOKUP($A48,'[1]liste reference'!$A$7:$P$892,13,0)),IF(ISERROR(VLOOKUP($A48,'[1]liste reference'!$B$7:$P$892,12,0)),"    -",VLOOKUP($A48,'[1]liste reference'!$B$7:$P$892,12,0)),VLOOKUP($A48,'[1]liste reference'!$A$7:$P$892,13,0)))</f>
        <v>    -</v>
      </c>
      <c r="H48" s="205" t="str">
        <f>IF(A48="","x",IF(ISERROR(VLOOKUP($A48,'[1]liste reference'!$A$7:$P$892,14,0)),IF(ISERROR(VLOOKUP($A48,'[1]liste reference'!$B$7:$P$892,13,0)),"x",VLOOKUP($A48,'[1]liste reference'!$B$7:$P$892,13,0)),VLOOKUP($A48,'[1]liste reference'!$A$7:$P$892,14,0)))</f>
        <v>x</v>
      </c>
      <c r="I48" s="224">
        <f>IF(ISNUMBER(H48),IF(ISERROR(VLOOKUP($A48,'[1]liste reference'!$A$7:$P$892,3,0)),IF(ISERROR(VLOOKUP($A48,'[1]liste reference'!$B$7:$P$892,2,0)),"",VLOOKUP($A48,'[1]liste reference'!$B$7:$P$892,2,0)),VLOOKUP($A48,'[1]liste reference'!$A$7:$P$892,3,0)),"")</f>
      </c>
      <c r="J48" s="207">
        <f>IF(ISNUMBER(H48),IF(ISERROR(VLOOKUP($A48,'[1]liste reference'!$A$7:$P$892,4,0)),IF(ISERROR(VLOOKUP($A48,'[1]liste reference'!$B$7:$P$892,3,0)),"",VLOOKUP($A48,'[1]liste reference'!$B$7:$P$892,3,0)),VLOOKUP($A48,'[1]liste reference'!$A$7:$P$892,4,0)),"")</f>
      </c>
      <c r="K48" s="208" t="str">
        <f>IF(A48="NEWCOD",IF(AB48="","Remplir le champs 'Nouveau taxa' svp.",$AB48),IF(ISTEXT($E48),"DEJA SAISI !",IF(A48="","",IF(ISERROR(VLOOKUP($A48,'[1]liste reference'!$A$7:$D$892,2,0)),IF(ISERROR(VLOOKUP($A48,'[1]liste reference'!$B$7:$D$892,1,0)),"code non répertorié ou synonyme",VLOOKUP($A48,'[1]liste reference'!$B$7:$D$892,1,0)),VLOOKUP(A48,'[1]liste reference'!$A$7:$D$892,2,0)))))</f>
        <v>Salix elaeagnos</v>
      </c>
      <c r="L48" s="225"/>
      <c r="M48" s="225"/>
      <c r="N48" s="225"/>
      <c r="O48" s="210">
        <f t="shared" si="2"/>
      </c>
      <c r="P48" s="210" t="str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  <v>No</v>
      </c>
      <c r="Q48" s="211">
        <f t="shared" si="3"/>
      </c>
      <c r="R48" s="212">
        <f t="shared" si="4"/>
      </c>
      <c r="S48" s="212">
        <f t="shared" si="5"/>
        <v>0</v>
      </c>
      <c r="T48" s="212">
        <f t="shared" si="6"/>
        <v>0</v>
      </c>
      <c r="U48" s="226">
        <f t="shared" si="7"/>
        <v>0</v>
      </c>
      <c r="V48" s="213">
        <v>0</v>
      </c>
      <c r="W48" s="214" t="s">
        <v>53</v>
      </c>
      <c r="Y48" s="215" t="str">
        <f>IF(A48="new.cod","NEWCOD",IF(AND((Z48=""),ISTEXT(A48)),A48,IF(Z48="","",INDEX('[1]liste reference'!$A$7:$A$892,Z48))))</f>
        <v>newcod</v>
      </c>
      <c r="Z48" s="8">
        <f>IF(ISERROR(MATCH(A48,'[1]liste reference'!$A$7:$A$892,0)),IF(ISERROR(MATCH(A48,'[1]liste reference'!$B$7:$B$892,0)),"",(MATCH(A48,'[1]liste reference'!$B$7:$B$892,0))),(MATCH(A48,'[1]liste reference'!$A$7:$A$892,0)))</f>
      </c>
      <c r="AA48" s="216"/>
      <c r="AB48" s="217" t="s">
        <v>105</v>
      </c>
      <c r="AC48" s="217"/>
      <c r="BC48" s="8">
        <f t="shared" si="8"/>
        <v>1</v>
      </c>
    </row>
    <row r="49" spans="1:55" ht="12.75">
      <c r="A49" s="218" t="s">
        <v>91</v>
      </c>
      <c r="B49" s="219">
        <v>0.01</v>
      </c>
      <c r="C49" s="220"/>
      <c r="D49" s="221">
        <f>IF(ISERROR(VLOOKUP($A49,'[1]liste reference'!$A$7:$D$892,2,0)),IF(ISERROR(VLOOKUP($A49,'[1]liste reference'!$B$7:$D$892,1,0)),"",VLOOKUP($A49,'[1]liste reference'!$B$7:$D$892,1,0)),VLOOKUP($A49,'[1]liste reference'!$A$7:$D$892,2,0))</f>
      </c>
      <c r="E49" s="221">
        <f>IF(D49="",,VLOOKUP(D49,D$22:D48,1,0))</f>
        <v>0</v>
      </c>
      <c r="F49" s="228">
        <f t="shared" si="1"/>
        <v>0.01</v>
      </c>
      <c r="G49" s="223" t="str">
        <f>IF(A49="","",IF(ISERROR(VLOOKUP($A49,'[1]liste reference'!$A$7:$P$892,13,0)),IF(ISERROR(VLOOKUP($A49,'[1]liste reference'!$B$7:$P$892,12,0)),"    -",VLOOKUP($A49,'[1]liste reference'!$B$7:$P$892,12,0)),VLOOKUP($A49,'[1]liste reference'!$A$7:$P$892,13,0)))</f>
        <v>    -</v>
      </c>
      <c r="H49" s="205" t="str">
        <f>IF(A49="","x",IF(ISERROR(VLOOKUP($A49,'[1]liste reference'!$A$7:$P$892,14,0)),IF(ISERROR(VLOOKUP($A49,'[1]liste reference'!$B$7:$P$892,13,0)),"x",VLOOKUP($A49,'[1]liste reference'!$B$7:$P$892,13,0)),VLOOKUP($A49,'[1]liste reference'!$A$7:$P$892,14,0)))</f>
        <v>x</v>
      </c>
      <c r="I49" s="224">
        <f>IF(ISNUMBER(H49),IF(ISERROR(VLOOKUP($A49,'[1]liste reference'!$A$7:$P$892,3,0)),IF(ISERROR(VLOOKUP($A49,'[1]liste reference'!$B$7:$P$892,2,0)),"",VLOOKUP($A49,'[1]liste reference'!$B$7:$P$892,2,0)),VLOOKUP($A49,'[1]liste reference'!$A$7:$P$892,3,0)),"")</f>
      </c>
      <c r="J49" s="207">
        <f>IF(ISNUMBER(H49),IF(ISERROR(VLOOKUP($A49,'[1]liste reference'!$A$7:$P$892,4,0)),IF(ISERROR(VLOOKUP($A49,'[1]liste reference'!$B$7:$P$892,3,0)),"",VLOOKUP($A49,'[1]liste reference'!$B$7:$P$892,3,0)),VLOOKUP($A49,'[1]liste reference'!$A$7:$P$892,4,0)),"")</f>
      </c>
      <c r="K49" s="208" t="str">
        <f>IF(A49="NEWCOD",IF(AB49="","Remplir le champs 'Nouveau taxa' svp.",$AB49),IF(ISTEXT($E49),"DEJA SAISI !",IF(A49="","",IF(ISERROR(VLOOKUP($A49,'[1]liste reference'!$A$7:$D$892,2,0)),IF(ISERROR(VLOOKUP($A49,'[1]liste reference'!$B$7:$D$892,1,0)),"code non répertorié ou synonyme",VLOOKUP($A49,'[1]liste reference'!$B$7:$D$892,1,0)),VLOOKUP(A49,'[1]liste reference'!$A$7:$D$892,2,0)))))</f>
        <v>Populus nigra</v>
      </c>
      <c r="L49" s="225"/>
      <c r="M49" s="225"/>
      <c r="N49" s="225"/>
      <c r="O49" s="210">
        <f t="shared" si="2"/>
      </c>
      <c r="P49" s="210" t="str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  <v>No</v>
      </c>
      <c r="Q49" s="211">
        <f t="shared" si="3"/>
      </c>
      <c r="R49" s="212">
        <f t="shared" si="4"/>
      </c>
      <c r="S49" s="212">
        <f t="shared" si="5"/>
        <v>0</v>
      </c>
      <c r="T49" s="212">
        <f t="shared" si="6"/>
        <v>0</v>
      </c>
      <c r="U49" s="226">
        <f t="shared" si="7"/>
        <v>0</v>
      </c>
      <c r="V49" s="213">
        <v>0</v>
      </c>
      <c r="W49" s="214" t="s">
        <v>53</v>
      </c>
      <c r="Y49" s="215" t="str">
        <f>IF(A49="new.cod","NEWCOD",IF(AND((Z49=""),ISTEXT(A49)),A49,IF(Z49="","",INDEX('[1]liste reference'!$A$7:$A$892,Z49))))</f>
        <v>newcod</v>
      </c>
      <c r="Z49" s="8">
        <f>IF(ISERROR(MATCH(A49,'[1]liste reference'!$A$7:$A$892,0)),IF(ISERROR(MATCH(A49,'[1]liste reference'!$B$7:$B$892,0)),"",(MATCH(A49,'[1]liste reference'!$B$7:$B$892,0))),(MATCH(A49,'[1]liste reference'!$A$7:$A$892,0)))</f>
      </c>
      <c r="AA49" s="216"/>
      <c r="AB49" s="217" t="s">
        <v>106</v>
      </c>
      <c r="AC49" s="217"/>
      <c r="BC49" s="8">
        <f t="shared" si="8"/>
        <v>1</v>
      </c>
    </row>
    <row r="50" spans="1:55" ht="12.75">
      <c r="A50" s="218" t="s">
        <v>91</v>
      </c>
      <c r="B50" s="219">
        <v>0.01</v>
      </c>
      <c r="C50" s="220"/>
      <c r="D50" s="221">
        <f>IF(ISERROR(VLOOKUP($A50,'[1]liste reference'!$A$7:$D$892,2,0)),IF(ISERROR(VLOOKUP($A50,'[1]liste reference'!$B$7:$D$892,1,0)),"",VLOOKUP($A50,'[1]liste reference'!$B$7:$D$892,1,0)),VLOOKUP($A50,'[1]liste reference'!$A$7:$D$892,2,0))</f>
      </c>
      <c r="E50" s="221">
        <f>IF(D50="",,VLOOKUP(D50,D$22:D49,1,0))</f>
        <v>0</v>
      </c>
      <c r="F50" s="228">
        <f t="shared" si="1"/>
        <v>0.01</v>
      </c>
      <c r="G50" s="223" t="str">
        <f>IF(A50="","",IF(ISERROR(VLOOKUP($A50,'[1]liste reference'!$A$7:$P$892,13,0)),IF(ISERROR(VLOOKUP($A50,'[1]liste reference'!$B$7:$P$892,12,0)),"    -",VLOOKUP($A50,'[1]liste reference'!$B$7:$P$892,12,0)),VLOOKUP($A50,'[1]liste reference'!$A$7:$P$892,13,0)))</f>
        <v>    -</v>
      </c>
      <c r="H50" s="205" t="str">
        <f>IF(A50="","x",IF(ISERROR(VLOOKUP($A50,'[1]liste reference'!$A$7:$P$892,14,0)),IF(ISERROR(VLOOKUP($A50,'[1]liste reference'!$B$7:$P$892,13,0)),"x",VLOOKUP($A50,'[1]liste reference'!$B$7:$P$892,13,0)),VLOOKUP($A50,'[1]liste reference'!$A$7:$P$892,14,0)))</f>
        <v>x</v>
      </c>
      <c r="I50" s="224">
        <f>IF(ISNUMBER(H50),IF(ISERROR(VLOOKUP($A50,'[1]liste reference'!$A$7:$P$892,3,0)),IF(ISERROR(VLOOKUP($A50,'[1]liste reference'!$B$7:$P$892,2,0)),"",VLOOKUP($A50,'[1]liste reference'!$B$7:$P$892,2,0)),VLOOKUP($A50,'[1]liste reference'!$A$7:$P$892,3,0)),"")</f>
      </c>
      <c r="J50" s="207">
        <f>IF(ISNUMBER(H50),IF(ISERROR(VLOOKUP($A50,'[1]liste reference'!$A$7:$P$892,4,0)),IF(ISERROR(VLOOKUP($A50,'[1]liste reference'!$B$7:$P$892,3,0)),"",VLOOKUP($A50,'[1]liste reference'!$B$7:$P$892,3,0)),VLOOKUP($A50,'[1]liste reference'!$A$7:$P$892,4,0)),"")</f>
      </c>
      <c r="K50" s="208" t="str">
        <f>IF(A50="NEWCOD",IF(AB50="","Remplir le champs 'Nouveau taxa' svp.",$AB50),IF(ISTEXT($E50),"DEJA SAISI !",IF(A50="","",IF(ISERROR(VLOOKUP($A50,'[1]liste reference'!$A$7:$D$892,2,0)),IF(ISERROR(VLOOKUP($A50,'[1]liste reference'!$B$7:$D$892,1,0)),"code non répertorié ou synonyme",VLOOKUP($A50,'[1]liste reference'!$B$7:$D$892,1,0)),VLOOKUP(A50,'[1]liste reference'!$A$7:$D$892,2,0)))))</f>
        <v>Salix purpurea</v>
      </c>
      <c r="L50" s="225"/>
      <c r="M50" s="225"/>
      <c r="N50" s="225"/>
      <c r="O50" s="210">
        <f t="shared" si="2"/>
      </c>
      <c r="P50" s="210" t="str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  <v>No</v>
      </c>
      <c r="Q50" s="211">
        <f t="shared" si="3"/>
      </c>
      <c r="R50" s="212">
        <f t="shared" si="4"/>
      </c>
      <c r="S50" s="212">
        <f t="shared" si="5"/>
        <v>0</v>
      </c>
      <c r="T50" s="212">
        <f t="shared" si="6"/>
        <v>0</v>
      </c>
      <c r="U50" s="226">
        <f t="shared" si="7"/>
        <v>0</v>
      </c>
      <c r="V50" s="213">
        <v>0</v>
      </c>
      <c r="W50" s="214" t="s">
        <v>53</v>
      </c>
      <c r="Y50" s="215" t="str">
        <f>IF(A50="new.cod","NEWCOD",IF(AND((Z50=""),ISTEXT(A50)),A50,IF(Z50="","",INDEX('[1]liste reference'!$A$7:$A$892,Z50))))</f>
        <v>newcod</v>
      </c>
      <c r="Z50" s="8">
        <f>IF(ISERROR(MATCH(A50,'[1]liste reference'!$A$7:$A$892,0)),IF(ISERROR(MATCH(A50,'[1]liste reference'!$B$7:$B$892,0)),"",(MATCH(A50,'[1]liste reference'!$B$7:$B$892,0))),(MATCH(A50,'[1]liste reference'!$A$7:$A$892,0)))</f>
      </c>
      <c r="AA50" s="216"/>
      <c r="AB50" s="217" t="s">
        <v>107</v>
      </c>
      <c r="AC50" s="217"/>
      <c r="BC50" s="8">
        <f t="shared" si="8"/>
        <v>1</v>
      </c>
    </row>
    <row r="51" spans="1:55" ht="12.75">
      <c r="A51" s="218" t="s">
        <v>91</v>
      </c>
      <c r="B51" s="219">
        <v>0.01</v>
      </c>
      <c r="C51" s="220"/>
      <c r="D51" s="221">
        <f>IF(ISERROR(VLOOKUP($A51,'[1]liste reference'!$A$7:$D$892,2,0)),IF(ISERROR(VLOOKUP($A51,'[1]liste reference'!$B$7:$D$892,1,0)),"",VLOOKUP($A51,'[1]liste reference'!$B$7:$D$892,1,0)),VLOOKUP($A51,'[1]liste reference'!$A$7:$D$892,2,0))</f>
      </c>
      <c r="E51" s="221">
        <f>IF(D51="",,VLOOKUP(D51,D$22:D50,1,0))</f>
        <v>0</v>
      </c>
      <c r="F51" s="228">
        <f t="shared" si="1"/>
        <v>0.01</v>
      </c>
      <c r="G51" s="223" t="str">
        <f>IF(A51="","",IF(ISERROR(VLOOKUP($A51,'[1]liste reference'!$A$7:$P$892,13,0)),IF(ISERROR(VLOOKUP($A51,'[1]liste reference'!$B$7:$P$892,12,0)),"    -",VLOOKUP($A51,'[1]liste reference'!$B$7:$P$892,12,0)),VLOOKUP($A51,'[1]liste reference'!$A$7:$P$892,13,0)))</f>
        <v>    -</v>
      </c>
      <c r="H51" s="205" t="str">
        <f>IF(A51="","x",IF(ISERROR(VLOOKUP($A51,'[1]liste reference'!$A$7:$P$892,14,0)),IF(ISERROR(VLOOKUP($A51,'[1]liste reference'!$B$7:$P$892,13,0)),"x",VLOOKUP($A51,'[1]liste reference'!$B$7:$P$892,13,0)),VLOOKUP($A51,'[1]liste reference'!$A$7:$P$892,14,0)))</f>
        <v>x</v>
      </c>
      <c r="I51" s="224">
        <f>IF(ISNUMBER(H51),IF(ISERROR(VLOOKUP($A51,'[1]liste reference'!$A$7:$P$892,3,0)),IF(ISERROR(VLOOKUP($A51,'[1]liste reference'!$B$7:$P$892,2,0)),"",VLOOKUP($A51,'[1]liste reference'!$B$7:$P$892,2,0)),VLOOKUP($A51,'[1]liste reference'!$A$7:$P$892,3,0)),"")</f>
      </c>
      <c r="J51" s="207">
        <f>IF(ISNUMBER(H51),IF(ISERROR(VLOOKUP($A51,'[1]liste reference'!$A$7:$P$892,4,0)),IF(ISERROR(VLOOKUP($A51,'[1]liste reference'!$B$7:$P$892,3,0)),"",VLOOKUP($A51,'[1]liste reference'!$B$7:$P$892,3,0)),VLOOKUP($A51,'[1]liste reference'!$A$7:$P$892,4,0)),"")</f>
      </c>
      <c r="K51" s="208" t="str">
        <f>IF(A51="NEWCOD",IF(AB51="","Remplir le champs 'Nouveau taxa' svp.",$AB51),IF(ISTEXT($E51),"DEJA SAISI !",IF(A51="","",IF(ISERROR(VLOOKUP($A51,'[1]liste reference'!$A$7:$D$892,2,0)),IF(ISERROR(VLOOKUP($A51,'[1]liste reference'!$B$7:$D$892,1,0)),"code non répertorié ou synonyme",VLOOKUP($A51,'[1]liste reference'!$B$7:$D$892,1,0)),VLOOKUP(A51,'[1]liste reference'!$A$7:$D$892,2,0)))))</f>
        <v>Salix sp.</v>
      </c>
      <c r="L51" s="225"/>
      <c r="M51" s="225"/>
      <c r="N51" s="225"/>
      <c r="O51" s="210">
        <f t="shared" si="2"/>
      </c>
      <c r="P51" s="210" t="str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  <v>No</v>
      </c>
      <c r="Q51" s="211">
        <f t="shared" si="3"/>
      </c>
      <c r="R51" s="212">
        <f t="shared" si="4"/>
      </c>
      <c r="S51" s="212">
        <f t="shared" si="5"/>
        <v>0</v>
      </c>
      <c r="T51" s="212">
        <f t="shared" si="6"/>
        <v>0</v>
      </c>
      <c r="U51" s="226">
        <f t="shared" si="7"/>
        <v>0</v>
      </c>
      <c r="V51" s="213">
        <v>0</v>
      </c>
      <c r="W51" s="214" t="s">
        <v>53</v>
      </c>
      <c r="Y51" s="215" t="str">
        <f>IF(A51="new.cod","NEWCOD",IF(AND((Z51=""),ISTEXT(A51)),A51,IF(Z51="","",INDEX('[1]liste reference'!$A$7:$A$892,Z51))))</f>
        <v>newcod</v>
      </c>
      <c r="Z51" s="8">
        <f>IF(ISERROR(MATCH(A51,'[1]liste reference'!$A$7:$A$892,0)),IF(ISERROR(MATCH(A51,'[1]liste reference'!$B$7:$B$892,0)),"",(MATCH(A51,'[1]liste reference'!$B$7:$B$892,0))),(MATCH(A51,'[1]liste reference'!$A$7:$A$892,0)))</f>
      </c>
      <c r="AA51" s="216"/>
      <c r="AB51" s="217" t="s">
        <v>108</v>
      </c>
      <c r="AC51" s="217"/>
      <c r="BC51" s="8">
        <f t="shared" si="8"/>
        <v>1</v>
      </c>
    </row>
    <row r="52" spans="1:55" ht="12.75">
      <c r="A52" s="218" t="s">
        <v>109</v>
      </c>
      <c r="B52" s="219">
        <v>0.1</v>
      </c>
      <c r="C52" s="220"/>
      <c r="D52" s="221" t="str">
        <f>IF(ISERROR(VLOOKUP($A52,'[1]liste reference'!$A$7:$D$892,2,0)),IF(ISERROR(VLOOKUP($A52,'[1]liste reference'!$B$7:$D$892,1,0)),"",VLOOKUP($A52,'[1]liste reference'!$B$7:$D$892,1,0)),VLOOKUP($A52,'[1]liste reference'!$A$7:$D$892,2,0))</f>
        <v>Sparganium emersum fo. longifolium</v>
      </c>
      <c r="E52" s="221" t="e">
        <f>IF(D52="",,VLOOKUP(D52,D$22:D51,1,0))</f>
        <v>#N/A</v>
      </c>
      <c r="F52" s="228">
        <f t="shared" si="1"/>
        <v>0.1</v>
      </c>
      <c r="G52" s="223" t="str">
        <f>IF(A52="","",IF(ISERROR(VLOOKUP($A52,'[1]liste reference'!$A$7:$P$892,13,0)),IF(ISERROR(VLOOKUP($A52,'[1]liste reference'!$B$7:$P$892,12,0)),"    -",VLOOKUP($A52,'[1]liste reference'!$B$7:$P$892,12,0)),VLOOKUP($A52,'[1]liste reference'!$A$7:$P$892,13,0)))</f>
        <v>PHy</v>
      </c>
      <c r="H52" s="205">
        <f>IF(A52="","x",IF(ISERROR(VLOOKUP($A52,'[1]liste reference'!$A$7:$P$892,14,0)),IF(ISERROR(VLOOKUP($A52,'[1]liste reference'!$B$7:$P$892,13,0)),"x",VLOOKUP($A52,'[1]liste reference'!$B$7:$P$892,13,0)),VLOOKUP($A52,'[1]liste reference'!$A$7:$P$892,14,0)))</f>
        <v>7</v>
      </c>
      <c r="I52" s="224">
        <f>IF(ISNUMBER(H52),IF(ISERROR(VLOOKUP($A52,'[1]liste reference'!$A$7:$P$892,3,0)),IF(ISERROR(VLOOKUP($A52,'[1]liste reference'!$B$7:$P$892,2,0)),"",VLOOKUP($A52,'[1]liste reference'!$B$7:$P$892,2,0)),VLOOKUP($A52,'[1]liste reference'!$A$7:$P$892,3,0)),"")</f>
        <v>7</v>
      </c>
      <c r="J52" s="207">
        <f>IF(ISNUMBER(H52),IF(ISERROR(VLOOKUP($A52,'[1]liste reference'!$A$7:$P$892,4,0)),IF(ISERROR(VLOOKUP($A52,'[1]liste reference'!$B$7:$P$892,3,0)),"",VLOOKUP($A52,'[1]liste reference'!$B$7:$P$892,3,0)),VLOOKUP($A52,'[1]liste reference'!$A$7:$P$892,4,0)),"")</f>
        <v>1</v>
      </c>
      <c r="K52" s="208" t="str">
        <f>IF(A52="NEWCOD",IF(AB52="","Remplir le champs 'Nouveau taxa' svp.",$AB52),IF(ISTEXT($E52),"DEJA SAISI !",IF(A52="","",IF(ISERROR(VLOOKUP($A52,'[1]liste reference'!$A$7:$D$892,2,0)),IF(ISERROR(VLOOKUP($A52,'[1]liste reference'!$B$7:$D$892,1,0)),"code non répertorié ou synonyme",VLOOKUP($A52,'[1]liste reference'!$B$7:$D$892,1,0)),VLOOKUP(A52,'[1]liste reference'!$A$7:$D$892,2,0)))))</f>
        <v>Sparganium emersum fo. longifolium</v>
      </c>
      <c r="L52" s="225"/>
      <c r="M52" s="225"/>
      <c r="N52" s="225"/>
      <c r="O52" s="210">
        <f t="shared" si="2"/>
      </c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  <v>19695</v>
      </c>
      <c r="Q52" s="211">
        <f t="shared" si="3"/>
        <v>0.1</v>
      </c>
      <c r="R52" s="212">
        <f t="shared" si="4"/>
        <v>2</v>
      </c>
      <c r="S52" s="212">
        <f t="shared" si="5"/>
        <v>14</v>
      </c>
      <c r="T52" s="212">
        <f t="shared" si="6"/>
        <v>14</v>
      </c>
      <c r="U52" s="226">
        <f t="shared" si="7"/>
        <v>2</v>
      </c>
      <c r="V52" s="213">
        <v>2</v>
      </c>
      <c r="W52" s="214" t="s">
        <v>53</v>
      </c>
      <c r="Y52" s="215" t="str">
        <f>IF(A52="new.cod","NEWCOD",IF(AND((Z52=""),ISTEXT(A52)),A52,IF(Z52="","",INDEX('[1]liste reference'!$A$7:$A$892,Z52))))</f>
        <v>SPAEML</v>
      </c>
      <c r="Z52" s="8">
        <f>IF(ISERROR(MATCH(A52,'[1]liste reference'!$A$7:$A$892,0)),IF(ISERROR(MATCH(A52,'[1]liste reference'!$B$7:$B$892,0)),"",(MATCH(A52,'[1]liste reference'!$B$7:$B$892,0))),(MATCH(A52,'[1]liste reference'!$A$7:$A$892,0)))</f>
        <v>792</v>
      </c>
      <c r="AA52" s="216"/>
      <c r="AB52" s="217"/>
      <c r="AC52" s="217"/>
      <c r="BC52" s="8">
        <f t="shared" si="8"/>
        <v>1</v>
      </c>
    </row>
    <row r="53" spans="1:55" ht="12.75">
      <c r="A53" s="218" t="s">
        <v>91</v>
      </c>
      <c r="B53" s="219">
        <v>0.25</v>
      </c>
      <c r="C53" s="220"/>
      <c r="D53" s="221">
        <f>IF(ISERROR(VLOOKUP($A53,'[1]liste reference'!$A$7:$D$892,2,0)),IF(ISERROR(VLOOKUP($A53,'[1]liste reference'!$B$7:$D$892,1,0)),"",VLOOKUP($A53,'[1]liste reference'!$B$7:$D$892,1,0)),VLOOKUP($A53,'[1]liste reference'!$A$7:$D$892,2,0))</f>
      </c>
      <c r="E53" s="221">
        <f>IF(D53="",,VLOOKUP(D53,D$22:D52,1,0))</f>
        <v>0</v>
      </c>
      <c r="F53" s="228">
        <f t="shared" si="1"/>
        <v>0.25</v>
      </c>
      <c r="G53" s="223" t="str">
        <f>IF(A53="","",IF(ISERROR(VLOOKUP($A53,'[1]liste reference'!$A$7:$P$892,13,0)),IF(ISERROR(VLOOKUP($A53,'[1]liste reference'!$B$7:$P$892,12,0)),"    -",VLOOKUP($A53,'[1]liste reference'!$B$7:$P$892,12,0)),VLOOKUP($A53,'[1]liste reference'!$A$7:$P$892,13,0)))</f>
        <v>    -</v>
      </c>
      <c r="H53" s="205" t="str">
        <f>IF(A53="","x",IF(ISERROR(VLOOKUP($A53,'[1]liste reference'!$A$7:$P$892,14,0)),IF(ISERROR(VLOOKUP($A53,'[1]liste reference'!$B$7:$P$892,13,0)),"x",VLOOKUP($A53,'[1]liste reference'!$B$7:$P$892,13,0)),VLOOKUP($A53,'[1]liste reference'!$A$7:$P$892,14,0)))</f>
        <v>x</v>
      </c>
      <c r="I53" s="224">
        <f>IF(ISNUMBER(H53),IF(ISERROR(VLOOKUP($A53,'[1]liste reference'!$A$7:$P$892,3,0)),IF(ISERROR(VLOOKUP($A53,'[1]liste reference'!$B$7:$P$892,2,0)),"",VLOOKUP($A53,'[1]liste reference'!$B$7:$P$892,2,0)),VLOOKUP($A53,'[1]liste reference'!$A$7:$P$892,3,0)),"")</f>
      </c>
      <c r="J53" s="207">
        <f>IF(ISNUMBER(H53),IF(ISERROR(VLOOKUP($A53,'[1]liste reference'!$A$7:$P$892,4,0)),IF(ISERROR(VLOOKUP($A53,'[1]liste reference'!$B$7:$P$892,3,0)),"",VLOOKUP($A53,'[1]liste reference'!$B$7:$P$892,3,0)),VLOOKUP($A53,'[1]liste reference'!$A$7:$P$892,4,0)),"")</f>
      </c>
      <c r="K53" s="208" t="str">
        <f>IF(A53="NEWCOD",IF(AB53="","Remplir le champs 'Nouveau taxa' svp.",$AB53),IF(ISTEXT($E53),"DEJA SAISI !",IF(A53="","",IF(ISERROR(VLOOKUP($A53,'[1]liste reference'!$A$7:$D$892,2,0)),IF(ISERROR(VLOOKUP($A53,'[1]liste reference'!$B$7:$D$892,1,0)),"code non répertorié ou synonyme",VLOOKUP($A53,'[1]liste reference'!$B$7:$D$892,1,0)),VLOOKUP(A53,'[1]liste reference'!$A$7:$D$892,2,0)))))</f>
        <v>Barbula vinealis</v>
      </c>
      <c r="L53" s="225"/>
      <c r="M53" s="225"/>
      <c r="N53" s="225"/>
      <c r="O53" s="210" t="str">
        <f t="shared" si="2"/>
        <v>Cf.</v>
      </c>
      <c r="P53" s="210" t="str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  <v>No</v>
      </c>
      <c r="Q53" s="211">
        <f t="shared" si="3"/>
      </c>
      <c r="R53" s="212">
        <f t="shared" si="4"/>
      </c>
      <c r="S53" s="212">
        <f t="shared" si="5"/>
        <v>0</v>
      </c>
      <c r="T53" s="212">
        <f t="shared" si="6"/>
        <v>0</v>
      </c>
      <c r="U53" s="226">
        <f t="shared" si="7"/>
        <v>0</v>
      </c>
      <c r="V53" s="213">
        <v>0</v>
      </c>
      <c r="W53" s="214" t="s">
        <v>53</v>
      </c>
      <c r="Y53" s="215" t="str">
        <f>IF(A53="new.cod","NEWCOD",IF(AND((Z53=""),ISTEXT(A53)),A53,IF(Z53="","",INDEX('[1]liste reference'!$A$7:$A$892,Z53))))</f>
        <v>newcod</v>
      </c>
      <c r="Z53" s="8">
        <f>IF(ISERROR(MATCH(A53,'[1]liste reference'!$A$7:$A$892,0)),IF(ISERROR(MATCH(A53,'[1]liste reference'!$B$7:$B$892,0)),"",(MATCH(A53,'[1]liste reference'!$B$7:$B$892,0))),(MATCH(A53,'[1]liste reference'!$A$7:$A$892,0)))</f>
      </c>
      <c r="AA53" s="216" t="s">
        <v>92</v>
      </c>
      <c r="AB53" s="217" t="s">
        <v>110</v>
      </c>
      <c r="AC53" s="217"/>
      <c r="BC53" s="8">
        <f t="shared" si="8"/>
        <v>1</v>
      </c>
    </row>
    <row r="54" spans="1:55" ht="12.75">
      <c r="A54" s="218" t="s">
        <v>53</v>
      </c>
      <c r="B54" s="219"/>
      <c r="C54" s="220"/>
      <c r="D54" s="221">
        <f>IF(ISERROR(VLOOKUP($A54,'[1]liste reference'!$A$7:$D$892,2,0)),IF(ISERROR(VLOOKUP($A54,'[1]liste reference'!$B$7:$D$892,1,0)),"",VLOOKUP($A54,'[1]liste reference'!$B$7:$D$892,1,0)),VLOOKUP($A54,'[1]liste reference'!$A$7:$D$892,2,0))</f>
      </c>
      <c r="E54" s="221">
        <f>IF(D54="",,VLOOKUP(D54,D$22:D53,1,0))</f>
        <v>0</v>
      </c>
      <c r="F54" s="228">
        <f t="shared" si="1"/>
        <v>0</v>
      </c>
      <c r="G54" s="223">
        <f>IF(A54="","",IF(ISERROR(VLOOKUP($A54,'[1]liste reference'!$A$7:$P$892,13,0)),IF(ISERROR(VLOOKUP($A54,'[1]liste reference'!$B$7:$P$892,12,0)),"    -",VLOOKUP($A54,'[1]liste reference'!$B$7:$P$892,12,0)),VLOOKUP($A54,'[1]liste reference'!$A$7:$P$892,13,0)))</f>
      </c>
      <c r="H54" s="205" t="str">
        <f>IF(A54="","x",IF(ISERROR(VLOOKUP($A54,'[1]liste reference'!$A$7:$P$892,14,0)),IF(ISERROR(VLOOKUP($A54,'[1]liste reference'!$B$7:$P$892,13,0)),"x",VLOOKUP($A54,'[1]liste reference'!$B$7:$P$892,13,0)),VLOOKUP($A54,'[1]liste reference'!$A$7:$P$892,14,0)))</f>
        <v>x</v>
      </c>
      <c r="I54" s="224">
        <f>IF(ISNUMBER(H54),IF(ISERROR(VLOOKUP($A54,'[1]liste reference'!$A$7:$P$892,3,0)),IF(ISERROR(VLOOKUP($A54,'[1]liste reference'!$B$7:$P$892,2,0)),"",VLOOKUP($A54,'[1]liste reference'!$B$7:$P$892,2,0)),VLOOKUP($A54,'[1]liste reference'!$A$7:$P$892,3,0)),"")</f>
      </c>
      <c r="J54" s="207">
        <f>IF(ISNUMBER(H54),IF(ISERROR(VLOOKUP($A54,'[1]liste reference'!$A$7:$P$892,4,0)),IF(ISERROR(VLOOKUP($A54,'[1]liste reference'!$B$7:$P$892,3,0)),"",VLOOKUP($A54,'[1]liste reference'!$B$7:$P$892,3,0)),VLOOKUP($A54,'[1]liste reference'!$A$7:$P$892,4,0)),"")</f>
      </c>
      <c r="K54" s="208">
        <f>IF(A54="NEWCOD",IF(AB54="","Remplir le champs 'Nouveau taxa' svp.",$AB54),IF(ISTEXT($E54),"DEJA SAISI !",IF(A54="","",IF(ISERROR(VLOOKUP($A54,'[1]liste reference'!$A$7:$D$892,2,0)),IF(ISERROR(VLOOKUP($A54,'[1]liste reference'!$B$7:$D$892,1,0)),"code non répertorié ou synonyme",VLOOKUP($A54,'[1]liste reference'!$B$7:$D$892,1,0)),VLOOKUP(A54,'[1]liste reference'!$A$7:$D$892,2,0)))))</f>
      </c>
      <c r="L54" s="225"/>
      <c r="M54" s="225"/>
      <c r="N54" s="225"/>
      <c r="O54" s="210">
        <f t="shared" si="2"/>
      </c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3"/>
      </c>
      <c r="R54" s="212">
        <f t="shared" si="4"/>
      </c>
      <c r="S54" s="212">
        <f t="shared" si="5"/>
        <v>0</v>
      </c>
      <c r="T54" s="212">
        <f t="shared" si="6"/>
        <v>0</v>
      </c>
      <c r="U54" s="226">
        <f t="shared" si="7"/>
        <v>0</v>
      </c>
      <c r="V54" s="213">
        <v>0</v>
      </c>
      <c r="W54" s="214" t="s">
        <v>53</v>
      </c>
      <c r="Y54" s="215">
        <f>IF(A54="new.cod","NEWCOD",IF(AND((Z54=""),ISTEXT(A54)),A54,IF(Z54="","",INDEX('[1]liste reference'!$A$7:$A$892,Z54))))</f>
      </c>
      <c r="Z54" s="8">
        <f>IF(ISERROR(MATCH(A54,'[1]liste reference'!$A$7:$A$892,0)),IF(ISERROR(MATCH(A54,'[1]liste reference'!$B$7:$B$892,0)),"",(MATCH(A54,'[1]liste reference'!$B$7:$B$892,0))),(MATCH(A54,'[1]liste reference'!$A$7:$A$892,0)))</f>
      </c>
      <c r="AA54" s="216"/>
      <c r="AB54" s="217"/>
      <c r="AC54" s="217"/>
      <c r="BC54" s="8">
        <f t="shared" si="8"/>
      </c>
    </row>
    <row r="55" spans="1:55" ht="12.75">
      <c r="A55" s="218" t="s">
        <v>53</v>
      </c>
      <c r="B55" s="219"/>
      <c r="C55" s="220"/>
      <c r="D55" s="221">
        <f>IF(ISERROR(VLOOKUP($A55,'[1]liste reference'!$A$7:$D$892,2,0)),IF(ISERROR(VLOOKUP($A55,'[1]liste reference'!$B$7:$D$892,1,0)),"",VLOOKUP($A55,'[1]liste reference'!$B$7:$D$892,1,0)),VLOOKUP($A55,'[1]liste reference'!$A$7:$D$892,2,0))</f>
      </c>
      <c r="E55" s="221">
        <f>IF(D55="",,VLOOKUP(D55,D$22:D54,1,0))</f>
        <v>0</v>
      </c>
      <c r="F55" s="228">
        <f t="shared" si="1"/>
        <v>0</v>
      </c>
      <c r="G55" s="223">
        <f>IF(A55="","",IF(ISERROR(VLOOKUP($A55,'[1]liste reference'!$A$7:$P$892,13,0)),IF(ISERROR(VLOOKUP($A55,'[1]liste reference'!$B$7:$P$892,12,0)),"    -",VLOOKUP($A55,'[1]liste reference'!$B$7:$P$892,12,0)),VLOOKUP($A55,'[1]liste reference'!$A$7:$P$892,13,0)))</f>
      </c>
      <c r="H55" s="205" t="str">
        <f>IF(A55="","x",IF(ISERROR(VLOOKUP($A55,'[1]liste reference'!$A$7:$P$892,14,0)),IF(ISERROR(VLOOKUP($A55,'[1]liste reference'!$B$7:$P$892,13,0)),"x",VLOOKUP($A55,'[1]liste reference'!$B$7:$P$892,13,0)),VLOOKUP($A55,'[1]liste reference'!$A$7:$P$892,14,0)))</f>
        <v>x</v>
      </c>
      <c r="I55" s="224">
        <f>IF(ISNUMBER(H55),IF(ISERROR(VLOOKUP($A55,'[1]liste reference'!$A$7:$P$892,3,0)),IF(ISERROR(VLOOKUP($A55,'[1]liste reference'!$B$7:$P$892,2,0)),"",VLOOKUP($A55,'[1]liste reference'!$B$7:$P$892,2,0)),VLOOKUP($A55,'[1]liste reference'!$A$7:$P$892,3,0)),"")</f>
      </c>
      <c r="J55" s="207">
        <f>IF(ISNUMBER(H55),IF(ISERROR(VLOOKUP($A55,'[1]liste reference'!$A$7:$P$892,4,0)),IF(ISERROR(VLOOKUP($A55,'[1]liste reference'!$B$7:$P$892,3,0)),"",VLOOKUP($A55,'[1]liste reference'!$B$7:$P$892,3,0)),VLOOKUP($A55,'[1]liste reference'!$A$7:$P$892,4,0)),"")</f>
      </c>
      <c r="K55" s="208">
        <f>IF(A55="NEWCOD",IF(AB55="","Remplir le champs 'Nouveau taxa' svp.",$AB55),IF(ISTEXT($E55),"DEJA SAISI !",IF(A55="","",IF(ISERROR(VLOOKUP($A55,'[1]liste reference'!$A$7:$D$892,2,0)),IF(ISERROR(VLOOKUP($A55,'[1]liste reference'!$B$7:$D$892,1,0)),"code non répertorié ou synonyme",VLOOKUP($A55,'[1]liste reference'!$B$7:$D$892,1,0)),VLOOKUP(A55,'[1]liste reference'!$A$7:$D$892,2,0)))))</f>
      </c>
      <c r="L55" s="225"/>
      <c r="M55" s="225"/>
      <c r="N55" s="225"/>
      <c r="O55" s="210">
        <f t="shared" si="2"/>
      </c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3"/>
      </c>
      <c r="R55" s="212">
        <f t="shared" si="4"/>
      </c>
      <c r="S55" s="212">
        <f t="shared" si="5"/>
        <v>0</v>
      </c>
      <c r="T55" s="212">
        <f t="shared" si="6"/>
        <v>0</v>
      </c>
      <c r="U55" s="226">
        <f t="shared" si="7"/>
        <v>0</v>
      </c>
      <c r="V55" s="213">
        <v>0</v>
      </c>
      <c r="W55" s="214" t="s">
        <v>53</v>
      </c>
      <c r="Y55" s="215">
        <f>IF(A55="new.cod","NEWCOD",IF(AND((Z55=""),ISTEXT(A55)),A55,IF(Z55="","",INDEX('[1]liste reference'!$A$7:$A$892,Z55))))</f>
      </c>
      <c r="Z55" s="8">
        <f>IF(ISERROR(MATCH(A55,'[1]liste reference'!$A$7:$A$892,0)),IF(ISERROR(MATCH(A55,'[1]liste reference'!$B$7:$B$892,0)),"",(MATCH(A55,'[1]liste reference'!$B$7:$B$892,0))),(MATCH(A55,'[1]liste reference'!$A$7:$A$892,0)))</f>
      </c>
      <c r="AA55" s="216"/>
      <c r="AB55" s="217"/>
      <c r="AC55" s="217"/>
      <c r="BC55" s="8">
        <f t="shared" si="8"/>
      </c>
    </row>
    <row r="56" spans="1:55" ht="12.75">
      <c r="A56" s="218" t="s">
        <v>53</v>
      </c>
      <c r="B56" s="219"/>
      <c r="C56" s="220"/>
      <c r="D56" s="221">
        <f>IF(ISERROR(VLOOKUP($A56,'[1]liste reference'!$A$7:$D$892,2,0)),IF(ISERROR(VLOOKUP($A56,'[1]liste reference'!$B$7:$D$892,1,0)),"",VLOOKUP($A56,'[1]liste reference'!$B$7:$D$892,1,0)),VLOOKUP($A56,'[1]liste reference'!$A$7:$D$892,2,0))</f>
      </c>
      <c r="E56" s="221">
        <f>IF(D56="",,VLOOKUP(D56,D$22:D55,1,0))</f>
        <v>0</v>
      </c>
      <c r="F56" s="228">
        <f t="shared" si="1"/>
        <v>0</v>
      </c>
      <c r="G56" s="223">
        <f>IF(A56="","",IF(ISERROR(VLOOKUP($A56,'[1]liste reference'!$A$7:$P$892,13,0)),IF(ISERROR(VLOOKUP($A56,'[1]liste reference'!$B$7:$P$892,12,0)),"    -",VLOOKUP($A56,'[1]liste reference'!$B$7:$P$892,12,0)),VLOOKUP($A56,'[1]liste reference'!$A$7:$P$892,13,0)))</f>
      </c>
      <c r="H56" s="205" t="str">
        <f>IF(A56="","x",IF(ISERROR(VLOOKUP($A56,'[1]liste reference'!$A$7:$P$892,14,0)),IF(ISERROR(VLOOKUP($A56,'[1]liste reference'!$B$7:$P$892,13,0)),"x",VLOOKUP($A56,'[1]liste reference'!$B$7:$P$892,13,0)),VLOOKUP($A56,'[1]liste reference'!$A$7:$P$892,14,0)))</f>
        <v>x</v>
      </c>
      <c r="I56" s="224">
        <f>IF(ISNUMBER(H56),IF(ISERROR(VLOOKUP($A56,'[1]liste reference'!$A$7:$P$892,3,0)),IF(ISERROR(VLOOKUP($A56,'[1]liste reference'!$B$7:$P$892,2,0)),"",VLOOKUP($A56,'[1]liste reference'!$B$7:$P$892,2,0)),VLOOKUP($A56,'[1]liste reference'!$A$7:$P$892,3,0)),"")</f>
      </c>
      <c r="J56" s="207">
        <f>IF(ISNUMBER(H56),IF(ISERROR(VLOOKUP($A56,'[1]liste reference'!$A$7:$P$892,4,0)),IF(ISERROR(VLOOKUP($A56,'[1]liste reference'!$B$7:$P$892,3,0)),"",VLOOKUP($A56,'[1]liste reference'!$B$7:$P$892,3,0)),VLOOKUP($A56,'[1]liste reference'!$A$7:$P$892,4,0)),"")</f>
      </c>
      <c r="K56" s="208">
        <f>IF(A56="NEWCOD",IF(AB56="","Remplir le champs 'Nouveau taxa' svp.",$AB56),IF(ISTEXT($E56),"DEJA SAISI !",IF(A56="","",IF(ISERROR(VLOOKUP($A56,'[1]liste reference'!$A$7:$D$892,2,0)),IF(ISERROR(VLOOKUP($A56,'[1]liste reference'!$B$7:$D$892,1,0)),"code non répertorié ou synonyme",VLOOKUP($A56,'[1]liste reference'!$B$7:$D$892,1,0)),VLOOKUP(A56,'[1]liste reference'!$A$7:$D$892,2,0)))))</f>
      </c>
      <c r="L56" s="225"/>
      <c r="M56" s="225"/>
      <c r="N56" s="225"/>
      <c r="O56" s="210">
        <f t="shared" si="2"/>
      </c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3"/>
      </c>
      <c r="R56" s="212">
        <f t="shared" si="4"/>
      </c>
      <c r="S56" s="212">
        <f t="shared" si="5"/>
        <v>0</v>
      </c>
      <c r="T56" s="212">
        <f t="shared" si="6"/>
        <v>0</v>
      </c>
      <c r="U56" s="226">
        <f t="shared" si="7"/>
        <v>0</v>
      </c>
      <c r="V56" s="213">
        <v>0</v>
      </c>
      <c r="W56" s="214" t="s">
        <v>53</v>
      </c>
      <c r="Y56" s="215">
        <f>IF(A56="new.cod","NEWCOD",IF(AND((Z56=""),ISTEXT(A56)),A56,IF(Z56="","",INDEX('[1]liste reference'!$A$7:$A$892,Z56))))</f>
      </c>
      <c r="Z56" s="8">
        <f>IF(ISERROR(MATCH(A56,'[1]liste reference'!$A$7:$A$892,0)),IF(ISERROR(MATCH(A56,'[1]liste reference'!$B$7:$B$892,0)),"",(MATCH(A56,'[1]liste reference'!$B$7:$B$892,0))),(MATCH(A56,'[1]liste reference'!$A$7:$A$892,0)))</f>
      </c>
      <c r="AA56" s="216"/>
      <c r="AB56" s="217"/>
      <c r="AC56" s="217"/>
      <c r="BC56" s="8">
        <f t="shared" si="8"/>
      </c>
    </row>
    <row r="57" spans="1:55" ht="12.75">
      <c r="A57" s="218" t="s">
        <v>53</v>
      </c>
      <c r="B57" s="219"/>
      <c r="C57" s="220"/>
      <c r="D57" s="221">
        <f>IF(ISERROR(VLOOKUP($A57,'[1]liste reference'!$A$7:$D$892,2,0)),IF(ISERROR(VLOOKUP($A57,'[1]liste reference'!$B$7:$D$892,1,0)),"",VLOOKUP($A57,'[1]liste reference'!$B$7:$D$892,1,0)),VLOOKUP($A57,'[1]liste reference'!$A$7:$D$892,2,0))</f>
      </c>
      <c r="E57" s="221">
        <f>IF(D57="",,VLOOKUP(D57,D$21:D56,1,0))</f>
        <v>0</v>
      </c>
      <c r="F57" s="228">
        <f t="shared" si="1"/>
        <v>0</v>
      </c>
      <c r="G57" s="223">
        <f>IF(A57="","",IF(ISERROR(VLOOKUP($A57,'[1]liste reference'!$A$7:$P$892,13,0)),IF(ISERROR(VLOOKUP($A57,'[1]liste reference'!$B$7:$P$892,12,0)),"    -",VLOOKUP($A57,'[1]liste reference'!$B$7:$P$892,12,0)),VLOOKUP($A57,'[1]liste reference'!$A$7:$P$892,13,0)))</f>
      </c>
      <c r="H57" s="205" t="str">
        <f>IF(A57="","x",IF(ISERROR(VLOOKUP($A57,'[1]liste reference'!$A$7:$P$892,14,0)),IF(ISERROR(VLOOKUP($A57,'[1]liste reference'!$B$7:$P$892,13,0)),"x",VLOOKUP($A57,'[1]liste reference'!$B$7:$P$892,13,0)),VLOOKUP($A57,'[1]liste reference'!$A$7:$P$892,14,0)))</f>
        <v>x</v>
      </c>
      <c r="I57" s="224">
        <f>IF(ISNUMBER(H57),IF(ISERROR(VLOOKUP($A57,'[1]liste reference'!$A$7:$P$892,3,0)),IF(ISERROR(VLOOKUP($A57,'[1]liste reference'!$B$7:$P$892,2,0)),"",VLOOKUP($A57,'[1]liste reference'!$B$7:$P$892,2,0)),VLOOKUP($A57,'[1]liste reference'!$A$7:$P$892,3,0)),"")</f>
      </c>
      <c r="J57" s="207">
        <f>IF(ISNUMBER(H57),IF(ISERROR(VLOOKUP($A57,'[1]liste reference'!$A$7:$P$892,4,0)),IF(ISERROR(VLOOKUP($A57,'[1]liste reference'!$B$7:$P$892,3,0)),"",VLOOKUP($A57,'[1]liste reference'!$B$7:$P$892,3,0)),VLOOKUP($A57,'[1]liste reference'!$A$7:$P$892,4,0)),"")</f>
      </c>
      <c r="K57" s="208">
        <f>IF(A57="NEWCOD",IF(AB57="","Remplir le champs 'Nouveau taxa' svp.",$AB57),IF(ISTEXT($E57),"DEJA SAISI !",IF(A57="","",IF(ISERROR(VLOOKUP($A57,'[1]liste reference'!$A$7:$D$892,2,0)),IF(ISERROR(VLOOKUP($A57,'[1]liste reference'!$B$7:$D$892,1,0)),"code non répertorié ou synonyme",VLOOKUP($A57,'[1]liste reference'!$B$7:$D$892,1,0)),VLOOKUP(A57,'[1]liste reference'!$A$7:$D$892,2,0)))))</f>
      </c>
      <c r="L57" s="225"/>
      <c r="M57" s="225"/>
      <c r="N57" s="225"/>
      <c r="O57" s="210">
        <f t="shared" si="2"/>
      </c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3"/>
      </c>
      <c r="R57" s="212">
        <f t="shared" si="4"/>
      </c>
      <c r="S57" s="212">
        <f t="shared" si="5"/>
        <v>0</v>
      </c>
      <c r="T57" s="212">
        <f t="shared" si="6"/>
        <v>0</v>
      </c>
      <c r="U57" s="226">
        <f t="shared" si="7"/>
        <v>0</v>
      </c>
      <c r="V57" s="213">
        <v>0</v>
      </c>
      <c r="W57" s="214" t="s">
        <v>53</v>
      </c>
      <c r="X57" s="229"/>
      <c r="Y57" s="215">
        <f>IF(A57="new.cod","NEWCOD",IF(AND((Z57=""),ISTEXT(A57)),A57,IF(Z57="","",INDEX('[1]liste reference'!$A$7:$A$892,Z57))))</f>
      </c>
      <c r="Z57" s="8">
        <f>IF(ISERROR(MATCH(A57,'[1]liste reference'!$A$7:$A$892,0)),IF(ISERROR(MATCH(A57,'[1]liste reference'!$B$7:$B$892,0)),"",(MATCH(A57,'[1]liste reference'!$B$7:$B$892,0))),(MATCH(A57,'[1]liste reference'!$A$7:$A$892,0)))</f>
      </c>
      <c r="AA57" s="216"/>
      <c r="AB57" s="217"/>
      <c r="AC57" s="217"/>
      <c r="BC57" s="8">
        <f t="shared" si="8"/>
      </c>
    </row>
    <row r="58" spans="1:55" ht="12.75">
      <c r="A58" s="218" t="s">
        <v>53</v>
      </c>
      <c r="B58" s="219"/>
      <c r="C58" s="220"/>
      <c r="D58" s="221">
        <f>IF(ISERROR(VLOOKUP($A58,'[1]liste reference'!$A$7:$D$892,2,0)),IF(ISERROR(VLOOKUP($A58,'[1]liste reference'!$B$7:$D$892,1,0)),"",VLOOKUP($A58,'[1]liste reference'!$B$7:$D$892,1,0)),VLOOKUP($A58,'[1]liste reference'!$A$7:$D$892,2,0))</f>
      </c>
      <c r="E58" s="221">
        <f>IF(D58="",,VLOOKUP(D58,D$22:D57,1,0))</f>
        <v>0</v>
      </c>
      <c r="F58" s="228">
        <f t="shared" si="1"/>
        <v>0</v>
      </c>
      <c r="G58" s="223">
        <f>IF(A58="","",IF(ISERROR(VLOOKUP($A58,'[1]liste reference'!$A$7:$P$892,13,0)),IF(ISERROR(VLOOKUP($A58,'[1]liste reference'!$B$7:$P$892,12,0)),"    -",VLOOKUP($A58,'[1]liste reference'!$B$7:$P$892,12,0)),VLOOKUP($A58,'[1]liste reference'!$A$7:$P$892,13,0)))</f>
      </c>
      <c r="H58" s="205" t="str">
        <f>IF(A58="","x",IF(ISERROR(VLOOKUP($A58,'[1]liste reference'!$A$7:$P$892,14,0)),IF(ISERROR(VLOOKUP($A58,'[1]liste reference'!$B$7:$P$892,13,0)),"x",VLOOKUP($A58,'[1]liste reference'!$B$7:$P$892,13,0)),VLOOKUP($A58,'[1]liste reference'!$A$7:$P$892,14,0)))</f>
        <v>x</v>
      </c>
      <c r="I58" s="224">
        <f>IF(ISNUMBER(H58),IF(ISERROR(VLOOKUP($A58,'[1]liste reference'!$A$7:$P$892,3,0)),IF(ISERROR(VLOOKUP($A58,'[1]liste reference'!$B$7:$P$892,2,0)),"",VLOOKUP($A58,'[1]liste reference'!$B$7:$P$892,2,0)),VLOOKUP($A58,'[1]liste reference'!$A$7:$P$892,3,0)),"")</f>
      </c>
      <c r="J58" s="207">
        <f>IF(ISNUMBER(H58),IF(ISERROR(VLOOKUP($A58,'[1]liste reference'!$A$7:$P$892,4,0)),IF(ISERROR(VLOOKUP($A58,'[1]liste reference'!$B$7:$P$892,3,0)),"",VLOOKUP($A58,'[1]liste reference'!$B$7:$P$892,3,0)),VLOOKUP($A58,'[1]liste reference'!$A$7:$P$892,4,0)),"")</f>
      </c>
      <c r="K58" s="208">
        <f>IF(A58="NEWCOD",IF(AB58="","Remplir le champs 'Nouveau taxa' svp.",$AB58),IF(ISTEXT($E58),"DEJA SAISI !",IF(A58="","",IF(ISERROR(VLOOKUP($A58,'[1]liste reference'!$A$7:$D$892,2,0)),IF(ISERROR(VLOOKUP($A58,'[1]liste reference'!$B$7:$D$892,1,0)),"code non répertorié ou synonyme",VLOOKUP($A58,'[1]liste reference'!$B$7:$D$892,1,0)),VLOOKUP(A58,'[1]liste reference'!$A$7:$D$892,2,0)))))</f>
      </c>
      <c r="L58" s="225"/>
      <c r="M58" s="225"/>
      <c r="N58" s="225"/>
      <c r="O58" s="210">
        <f t="shared" si="2"/>
      </c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3"/>
      </c>
      <c r="R58" s="212">
        <f t="shared" si="4"/>
      </c>
      <c r="S58" s="212">
        <f t="shared" si="5"/>
        <v>0</v>
      </c>
      <c r="T58" s="212">
        <f t="shared" si="6"/>
        <v>0</v>
      </c>
      <c r="U58" s="226">
        <f t="shared" si="7"/>
        <v>0</v>
      </c>
      <c r="V58" s="213">
        <v>0</v>
      </c>
      <c r="W58" s="214" t="s">
        <v>53</v>
      </c>
      <c r="Y58" s="215">
        <f>IF(A58="new.cod","NEWCOD",IF(AND((Z58=""),ISTEXT(A58)),A58,IF(Z58="","",INDEX('[1]liste reference'!$A$7:$A$892,Z58))))</f>
      </c>
      <c r="Z58" s="8">
        <f>IF(ISERROR(MATCH(A58,'[1]liste reference'!$A$7:$A$892,0)),IF(ISERROR(MATCH(A58,'[1]liste reference'!$B$7:$B$892,0)),"",(MATCH(A58,'[1]liste reference'!$B$7:$B$892,0))),(MATCH(A58,'[1]liste reference'!$A$7:$A$892,0)))</f>
      </c>
      <c r="AA58" s="216"/>
      <c r="AB58" s="217"/>
      <c r="AC58" s="217"/>
      <c r="BC58" s="8">
        <f t="shared" si="8"/>
      </c>
    </row>
    <row r="59" spans="1:55" ht="12.75">
      <c r="A59" s="218" t="s">
        <v>53</v>
      </c>
      <c r="B59" s="219"/>
      <c r="C59" s="220"/>
      <c r="D59" s="221">
        <f>IF(ISERROR(VLOOKUP($A59,'[1]liste reference'!$A$7:$D$892,2,0)),IF(ISERROR(VLOOKUP($A59,'[1]liste reference'!$B$7:$D$892,1,0)),"",VLOOKUP($A59,'[1]liste reference'!$B$7:$D$892,1,0)),VLOOKUP($A59,'[1]liste reference'!$A$7:$D$892,2,0))</f>
      </c>
      <c r="E59" s="221">
        <f>IF(D59="",,VLOOKUP(D59,D$22:D58,1,0))</f>
        <v>0</v>
      </c>
      <c r="F59" s="228">
        <f t="shared" si="1"/>
        <v>0</v>
      </c>
      <c r="G59" s="223">
        <f>IF(A59="","",IF(ISERROR(VLOOKUP($A59,'[1]liste reference'!$A$7:$P$892,13,0)),IF(ISERROR(VLOOKUP($A59,'[1]liste reference'!$B$7:$P$892,12,0)),"    -",VLOOKUP($A59,'[1]liste reference'!$B$7:$P$892,12,0)),VLOOKUP($A59,'[1]liste reference'!$A$7:$P$892,13,0)))</f>
      </c>
      <c r="H59" s="205" t="str">
        <f>IF(A59="","x",IF(ISERROR(VLOOKUP($A59,'[1]liste reference'!$A$7:$P$892,14,0)),IF(ISERROR(VLOOKUP($A59,'[1]liste reference'!$B$7:$P$892,13,0)),"x",VLOOKUP($A59,'[1]liste reference'!$B$7:$P$892,13,0)),VLOOKUP($A59,'[1]liste reference'!$A$7:$P$892,14,0)))</f>
        <v>x</v>
      </c>
      <c r="I59" s="224">
        <f>IF(ISNUMBER(H59),IF(ISERROR(VLOOKUP($A59,'[1]liste reference'!$A$7:$P$892,3,0)),IF(ISERROR(VLOOKUP($A59,'[1]liste reference'!$B$7:$P$892,2,0)),"",VLOOKUP($A59,'[1]liste reference'!$B$7:$P$892,2,0)),VLOOKUP($A59,'[1]liste reference'!$A$7:$P$892,3,0)),"")</f>
      </c>
      <c r="J59" s="207">
        <f>IF(ISNUMBER(H59),IF(ISERROR(VLOOKUP($A59,'[1]liste reference'!$A$7:$P$892,4,0)),IF(ISERROR(VLOOKUP($A59,'[1]liste reference'!$B$7:$P$892,3,0)),"",VLOOKUP($A59,'[1]liste reference'!$B$7:$P$892,3,0)),VLOOKUP($A59,'[1]liste reference'!$A$7:$P$892,4,0)),"")</f>
      </c>
      <c r="K59" s="208">
        <f>IF(A59="NEWCOD",IF(AB59="","Remplir le champs 'Nouveau taxa' svp.",$AB59),IF(ISTEXT($E59),"DEJA SAISI !",IF(A59="","",IF(ISERROR(VLOOKUP($A59,'[1]liste reference'!$A$7:$D$892,2,0)),IF(ISERROR(VLOOKUP($A59,'[1]liste reference'!$B$7:$D$892,1,0)),"code non répertorié ou synonyme",VLOOKUP($A59,'[1]liste reference'!$B$7:$D$892,1,0)),VLOOKUP(A59,'[1]liste reference'!$A$7:$D$892,2,0)))))</f>
      </c>
      <c r="L59" s="208"/>
      <c r="M59" s="208"/>
      <c r="N59" s="208"/>
      <c r="O59" s="210">
        <f t="shared" si="2"/>
      </c>
      <c r="P59" s="23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3"/>
      </c>
      <c r="R59" s="212">
        <f t="shared" si="4"/>
      </c>
      <c r="S59" s="212">
        <f t="shared" si="5"/>
        <v>0</v>
      </c>
      <c r="T59" s="212">
        <f t="shared" si="6"/>
        <v>0</v>
      </c>
      <c r="U59" s="226">
        <f t="shared" si="7"/>
        <v>0</v>
      </c>
      <c r="V59" s="213">
        <v>0</v>
      </c>
      <c r="W59" s="214" t="s">
        <v>53</v>
      </c>
      <c r="Y59" s="215">
        <f>IF(A59="new.cod","NEWCOD",IF(AND((Z59=""),ISTEXT(A59)),A59,IF(Z59="","",INDEX('[1]liste reference'!$A$7:$A$892,Z59))))</f>
      </c>
      <c r="Z59" s="8">
        <f>IF(ISERROR(MATCH(A59,'[1]liste reference'!$A$7:$A$892,0)),IF(ISERROR(MATCH(A59,'[1]liste reference'!$B$7:$B$892,0)),"",(MATCH(A59,'[1]liste reference'!$B$7:$B$892,0))),(MATCH(A59,'[1]liste reference'!$A$7:$A$892,0)))</f>
      </c>
      <c r="AA59" s="216"/>
      <c r="AB59" s="217"/>
      <c r="AC59" s="217"/>
      <c r="BC59" s="8">
        <f t="shared" si="8"/>
      </c>
    </row>
    <row r="60" spans="1:55" ht="12.75">
      <c r="A60" s="218" t="s">
        <v>53</v>
      </c>
      <c r="B60" s="219"/>
      <c r="C60" s="220"/>
      <c r="D60" s="221">
        <f>IF(ISERROR(VLOOKUP($A60,'[1]liste reference'!$A$7:$D$892,2,0)),IF(ISERROR(VLOOKUP($A60,'[1]liste reference'!$B$7:$D$892,1,0)),"",VLOOKUP($A60,'[1]liste reference'!$B$7:$D$892,1,0)),VLOOKUP($A60,'[1]liste reference'!$A$7:$D$892,2,0))</f>
      </c>
      <c r="E60" s="221">
        <f>IF(D60="",,VLOOKUP(D60,D$22:D59,1,0))</f>
        <v>0</v>
      </c>
      <c r="F60" s="228">
        <f t="shared" si="1"/>
        <v>0</v>
      </c>
      <c r="G60" s="223">
        <f>IF(A60="","",IF(ISERROR(VLOOKUP($A60,'[1]liste reference'!$A$7:$P$892,13,0)),IF(ISERROR(VLOOKUP($A60,'[1]liste reference'!$B$7:$P$892,12,0)),"    -",VLOOKUP($A60,'[1]liste reference'!$B$7:$P$892,12,0)),VLOOKUP($A60,'[1]liste reference'!$A$7:$P$892,13,0)))</f>
      </c>
      <c r="H60" s="205" t="str">
        <f>IF(A60="","x",IF(ISERROR(VLOOKUP($A60,'[1]liste reference'!$A$7:$P$892,14,0)),IF(ISERROR(VLOOKUP($A60,'[1]liste reference'!$B$7:$P$892,13,0)),"x",VLOOKUP($A60,'[1]liste reference'!$B$7:$P$892,13,0)),VLOOKUP($A60,'[1]liste reference'!$A$7:$P$892,14,0)))</f>
        <v>x</v>
      </c>
      <c r="I60" s="224">
        <f>IF(ISNUMBER(H60),IF(ISERROR(VLOOKUP($A60,'[1]liste reference'!$A$7:$P$892,3,0)),IF(ISERROR(VLOOKUP($A60,'[1]liste reference'!$B$7:$P$892,2,0)),"",VLOOKUP($A60,'[1]liste reference'!$B$7:$P$892,2,0)),VLOOKUP($A60,'[1]liste reference'!$A$7:$P$892,3,0)),"")</f>
      </c>
      <c r="J60" s="207">
        <f>IF(ISNUMBER(H60),IF(ISERROR(VLOOKUP($A60,'[1]liste reference'!$A$7:$P$892,4,0)),IF(ISERROR(VLOOKUP($A60,'[1]liste reference'!$B$7:$P$892,3,0)),"",VLOOKUP($A60,'[1]liste reference'!$B$7:$P$892,3,0)),VLOOKUP($A60,'[1]liste reference'!$A$7:$P$892,4,0)),"")</f>
      </c>
      <c r="K60" s="208">
        <f>IF(A60="NEWCOD",IF(AB60="","Remplir le champs 'Nouveau taxa' svp.",$AB60),IF(ISTEXT($E60),"DEJA SAISI !",IF(A60="","",IF(ISERROR(VLOOKUP($A60,'[1]liste reference'!$A$7:$D$892,2,0)),IF(ISERROR(VLOOKUP($A60,'[1]liste reference'!$B$7:$D$892,1,0)),"code non répertorié ou synonyme",VLOOKUP($A60,'[1]liste reference'!$B$7:$D$892,1,0)),VLOOKUP(A60,'[1]liste reference'!$A$7:$D$892,2,0)))))</f>
      </c>
      <c r="L60" s="208"/>
      <c r="M60" s="208"/>
      <c r="N60" s="208"/>
      <c r="O60" s="210">
        <f t="shared" si="2"/>
      </c>
      <c r="P60" s="23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3"/>
      </c>
      <c r="R60" s="212">
        <f t="shared" si="4"/>
      </c>
      <c r="S60" s="212">
        <f t="shared" si="5"/>
        <v>0</v>
      </c>
      <c r="T60" s="212">
        <f t="shared" si="6"/>
        <v>0</v>
      </c>
      <c r="U60" s="226">
        <f t="shared" si="7"/>
        <v>0</v>
      </c>
      <c r="V60" s="213">
        <v>0</v>
      </c>
      <c r="W60" s="214" t="s">
        <v>53</v>
      </c>
      <c r="Y60" s="215">
        <f>IF(A60="new.cod","NEWCOD",IF(AND((Z60=""),ISTEXT(A60)),A60,IF(Z60="","",INDEX('[1]liste reference'!$A$7:$A$892,Z60))))</f>
      </c>
      <c r="Z60" s="8">
        <f>IF(ISERROR(MATCH(A60,'[1]liste reference'!$A$7:$A$892,0)),IF(ISERROR(MATCH(A60,'[1]liste reference'!$B$7:$B$892,0)),"",(MATCH(A60,'[1]liste reference'!$B$7:$B$892,0))),(MATCH(A60,'[1]liste reference'!$A$7:$A$892,0)))</f>
      </c>
      <c r="AA60" s="216"/>
      <c r="AB60" s="217"/>
      <c r="AC60" s="217"/>
      <c r="BC60" s="8">
        <f t="shared" si="8"/>
      </c>
    </row>
    <row r="61" spans="1:55" ht="12.75">
      <c r="A61" s="218" t="s">
        <v>53</v>
      </c>
      <c r="B61" s="219"/>
      <c r="C61" s="220"/>
      <c r="D61" s="221">
        <f>IF(ISERROR(VLOOKUP($A61,'[1]liste reference'!$A$7:$D$892,2,0)),IF(ISERROR(VLOOKUP($A61,'[1]liste reference'!$B$7:$D$892,1,0)),"",VLOOKUP($A61,'[1]liste reference'!$B$7:$D$892,1,0)),VLOOKUP($A61,'[1]liste reference'!$A$7:$D$892,2,0))</f>
      </c>
      <c r="E61" s="221">
        <f>IF(D61="",,VLOOKUP(D61,D$22:D60,1,0))</f>
        <v>0</v>
      </c>
      <c r="F61" s="228">
        <f t="shared" si="1"/>
        <v>0</v>
      </c>
      <c r="G61" s="223">
        <f>IF(A61="","",IF(ISERROR(VLOOKUP($A61,'[1]liste reference'!$A$7:$P$892,13,0)),IF(ISERROR(VLOOKUP($A61,'[1]liste reference'!$B$7:$P$892,12,0)),"    -",VLOOKUP($A61,'[1]liste reference'!$B$7:$P$892,12,0)),VLOOKUP($A61,'[1]liste reference'!$A$7:$P$892,13,0)))</f>
      </c>
      <c r="H61" s="205" t="str">
        <f>IF(A61="","x",IF(ISERROR(VLOOKUP($A61,'[1]liste reference'!$A$7:$P$892,14,0)),IF(ISERROR(VLOOKUP($A61,'[1]liste reference'!$B$7:$P$892,13,0)),"x",VLOOKUP($A61,'[1]liste reference'!$B$7:$P$892,13,0)),VLOOKUP($A61,'[1]liste reference'!$A$7:$P$892,14,0)))</f>
        <v>x</v>
      </c>
      <c r="I61" s="224">
        <f>IF(ISNUMBER(H61),IF(ISERROR(VLOOKUP($A61,'[1]liste reference'!$A$7:$P$892,3,0)),IF(ISERROR(VLOOKUP($A61,'[1]liste reference'!$B$7:$P$892,2,0)),"",VLOOKUP($A61,'[1]liste reference'!$B$7:$P$892,2,0)),VLOOKUP($A61,'[1]liste reference'!$A$7:$P$892,3,0)),"")</f>
      </c>
      <c r="J61" s="207">
        <f>IF(ISNUMBER(H61),IF(ISERROR(VLOOKUP($A61,'[1]liste reference'!$A$7:$P$892,4,0)),IF(ISERROR(VLOOKUP($A61,'[1]liste reference'!$B$7:$P$892,3,0)),"",VLOOKUP($A61,'[1]liste reference'!$B$7:$P$892,3,0)),VLOOKUP($A61,'[1]liste reference'!$A$7:$P$892,4,0)),"")</f>
      </c>
      <c r="K61" s="208">
        <f>IF(A61="NEWCOD",IF(AB61="","Remplir le champs 'Nouveau taxa' svp.",$AB61),IF(ISTEXT($E61),"DEJA SAISI !",IF(A61="","",IF(ISERROR(VLOOKUP($A61,'[1]liste reference'!$A$7:$D$892,2,0)),IF(ISERROR(VLOOKUP($A61,'[1]liste reference'!$B$7:$D$892,1,0)),"code non répertorié ou synonyme",VLOOKUP($A61,'[1]liste reference'!$B$7:$D$892,1,0)),VLOOKUP(A61,'[1]liste reference'!$A$7:$D$892,2,0)))))</f>
      </c>
      <c r="L61" s="225"/>
      <c r="M61" s="225"/>
      <c r="N61" s="225"/>
      <c r="O61" s="210">
        <f t="shared" si="2"/>
      </c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3"/>
      </c>
      <c r="R61" s="212">
        <f t="shared" si="4"/>
      </c>
      <c r="S61" s="212">
        <f t="shared" si="5"/>
        <v>0</v>
      </c>
      <c r="T61" s="212">
        <f t="shared" si="6"/>
        <v>0</v>
      </c>
      <c r="U61" s="226">
        <f t="shared" si="7"/>
        <v>0</v>
      </c>
      <c r="V61" s="213">
        <v>0</v>
      </c>
      <c r="W61" s="214" t="s">
        <v>53</v>
      </c>
      <c r="Y61" s="215">
        <f>IF(A61="new.cod","NEWCOD",IF(AND((Z61=""),ISTEXT(A61)),A61,IF(Z61="","",INDEX('[1]liste reference'!$A$7:$A$892,Z61))))</f>
      </c>
      <c r="Z61" s="8">
        <f>IF(ISERROR(MATCH(A61,'[1]liste reference'!$A$7:$A$892,0)),IF(ISERROR(MATCH(A61,'[1]liste reference'!$B$7:$B$892,0)),"",(MATCH(A61,'[1]liste reference'!$B$7:$B$892,0))),(MATCH(A61,'[1]liste reference'!$A$7:$A$892,0)))</f>
      </c>
      <c r="AA61" s="216"/>
      <c r="AB61" s="217"/>
      <c r="AC61" s="217"/>
      <c r="BC61" s="8">
        <f t="shared" si="8"/>
      </c>
    </row>
    <row r="62" spans="1:55" ht="12.75">
      <c r="A62" s="218" t="s">
        <v>53</v>
      </c>
      <c r="B62" s="219"/>
      <c r="C62" s="220"/>
      <c r="D62" s="221">
        <f>IF(ISERROR(VLOOKUP($A62,'[1]liste reference'!$A$7:$D$892,2,0)),IF(ISERROR(VLOOKUP($A62,'[1]liste reference'!$B$7:$D$892,1,0)),"",VLOOKUP($A62,'[1]liste reference'!$B$7:$D$892,1,0)),VLOOKUP($A62,'[1]liste reference'!$A$7:$D$892,2,0))</f>
      </c>
      <c r="E62" s="221">
        <f>IF(D62="",,VLOOKUP(D62,D$22:D61,1,0))</f>
        <v>0</v>
      </c>
      <c r="F62" s="228">
        <f t="shared" si="1"/>
        <v>0</v>
      </c>
      <c r="G62" s="223">
        <f>IF(A62="","",IF(ISERROR(VLOOKUP($A62,'[1]liste reference'!$A$7:$P$892,13,0)),IF(ISERROR(VLOOKUP($A62,'[1]liste reference'!$B$7:$P$892,12,0)),"    -",VLOOKUP($A62,'[1]liste reference'!$B$7:$P$892,12,0)),VLOOKUP($A62,'[1]liste reference'!$A$7:$P$892,13,0)))</f>
      </c>
      <c r="H62" s="205" t="str">
        <f>IF(A62="","x",IF(ISERROR(VLOOKUP($A62,'[1]liste reference'!$A$7:$P$892,14,0)),IF(ISERROR(VLOOKUP($A62,'[1]liste reference'!$B$7:$P$892,13,0)),"x",VLOOKUP($A62,'[1]liste reference'!$B$7:$P$892,13,0)),VLOOKUP($A62,'[1]liste reference'!$A$7:$P$892,14,0)))</f>
        <v>x</v>
      </c>
      <c r="I62" s="224">
        <f>IF(ISNUMBER(H62),IF(ISERROR(VLOOKUP($A62,'[1]liste reference'!$A$7:$P$892,3,0)),IF(ISERROR(VLOOKUP($A62,'[1]liste reference'!$B$7:$P$892,2,0)),"",VLOOKUP($A62,'[1]liste reference'!$B$7:$P$892,2,0)),VLOOKUP($A62,'[1]liste reference'!$A$7:$P$892,3,0)),"")</f>
      </c>
      <c r="J62" s="207">
        <f>IF(ISNUMBER(H62),IF(ISERROR(VLOOKUP($A62,'[1]liste reference'!$A$7:$P$892,4,0)),IF(ISERROR(VLOOKUP($A62,'[1]liste reference'!$B$7:$P$892,3,0)),"",VLOOKUP($A62,'[1]liste reference'!$B$7:$P$892,3,0)),VLOOKUP($A62,'[1]liste reference'!$A$7:$P$892,4,0)),"")</f>
      </c>
      <c r="K62" s="208">
        <f>IF(A62="NEWCOD",IF(AB62="","Remplir le champs 'Nouveau taxa' svp.",$AB62),IF(ISTEXT($E62),"DEJA SAISI !",IF(A62="","",IF(ISERROR(VLOOKUP($A62,'[1]liste reference'!$A$7:$D$892,2,0)),IF(ISERROR(VLOOKUP($A62,'[1]liste reference'!$B$7:$D$892,1,0)),"code non répertorié ou synonyme",VLOOKUP($A62,'[1]liste reference'!$B$7:$D$892,1,0)),VLOOKUP(A62,'[1]liste reference'!$A$7:$D$892,2,0)))))</f>
      </c>
      <c r="L62" s="225"/>
      <c r="M62" s="225"/>
      <c r="N62" s="225"/>
      <c r="O62" s="210">
        <f t="shared" si="2"/>
      </c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3"/>
      </c>
      <c r="R62" s="212">
        <f t="shared" si="4"/>
      </c>
      <c r="S62" s="212">
        <f t="shared" si="5"/>
        <v>0</v>
      </c>
      <c r="T62" s="212">
        <f t="shared" si="6"/>
        <v>0</v>
      </c>
      <c r="U62" s="226">
        <f t="shared" si="7"/>
        <v>0</v>
      </c>
      <c r="V62" s="213">
        <v>0</v>
      </c>
      <c r="W62" s="214" t="s">
        <v>53</v>
      </c>
      <c r="X62" s="214"/>
      <c r="Y62" s="215">
        <f>IF(A62="new.cod","NEWCOD",IF(AND((Z62=""),ISTEXT(A62)),A62,IF(Z62="","",INDEX('[1]liste reference'!$A$7:$A$892,Z62))))</f>
      </c>
      <c r="Z62" s="8">
        <f>IF(ISERROR(MATCH(A62,'[1]liste reference'!$A$7:$A$892,0)),IF(ISERROR(MATCH(A62,'[1]liste reference'!$B$7:$B$892,0)),"",(MATCH(A62,'[1]liste reference'!$B$7:$B$892,0))),(MATCH(A62,'[1]liste reference'!$A$7:$A$892,0)))</f>
      </c>
      <c r="AA62" s="216"/>
      <c r="AB62" s="217"/>
      <c r="AC62" s="217"/>
      <c r="BC62" s="8">
        <f t="shared" si="8"/>
      </c>
    </row>
    <row r="63" spans="1:55" ht="12.75">
      <c r="A63" s="218" t="s">
        <v>53</v>
      </c>
      <c r="B63" s="219"/>
      <c r="C63" s="220"/>
      <c r="D63" s="221">
        <f>IF(ISERROR(VLOOKUP($A63,'[1]liste reference'!$A$7:$D$892,2,0)),IF(ISERROR(VLOOKUP($A63,'[1]liste reference'!$B$7:$D$892,1,0)),"",VLOOKUP($A63,'[1]liste reference'!$B$7:$D$892,1,0)),VLOOKUP($A63,'[1]liste reference'!$A$7:$D$892,2,0))</f>
      </c>
      <c r="E63" s="221">
        <f>IF(D63="",,VLOOKUP(D63,D$22:D62,1,0))</f>
        <v>0</v>
      </c>
      <c r="F63" s="228">
        <f t="shared" si="1"/>
        <v>0</v>
      </c>
      <c r="G63" s="223">
        <f>IF(A63="","",IF(ISERROR(VLOOKUP($A63,'[1]liste reference'!$A$7:$P$892,13,0)),IF(ISERROR(VLOOKUP($A63,'[1]liste reference'!$B$7:$P$892,12,0)),"    -",VLOOKUP($A63,'[1]liste reference'!$B$7:$P$892,12,0)),VLOOKUP($A63,'[1]liste reference'!$A$7:$P$892,13,0)))</f>
      </c>
      <c r="H63" s="205" t="str">
        <f>IF(A63="","x",IF(ISERROR(VLOOKUP($A63,'[1]liste reference'!$A$7:$P$892,14,0)),IF(ISERROR(VLOOKUP($A63,'[1]liste reference'!$B$7:$P$892,13,0)),"x",VLOOKUP($A63,'[1]liste reference'!$B$7:$P$892,13,0)),VLOOKUP($A63,'[1]liste reference'!$A$7:$P$892,14,0)))</f>
        <v>x</v>
      </c>
      <c r="I63" s="224">
        <f>IF(ISNUMBER(H63),IF(ISERROR(VLOOKUP($A63,'[1]liste reference'!$A$7:$P$892,3,0)),IF(ISERROR(VLOOKUP($A63,'[1]liste reference'!$B$7:$P$892,2,0)),"",VLOOKUP($A63,'[1]liste reference'!$B$7:$P$892,2,0)),VLOOKUP($A63,'[1]liste reference'!$A$7:$P$892,3,0)),"")</f>
      </c>
      <c r="J63" s="207">
        <f>IF(ISNUMBER(H63),IF(ISERROR(VLOOKUP($A63,'[1]liste reference'!$A$7:$P$892,4,0)),IF(ISERROR(VLOOKUP($A63,'[1]liste reference'!$B$7:$P$892,3,0)),"",VLOOKUP($A63,'[1]liste reference'!$B$7:$P$892,3,0)),VLOOKUP($A63,'[1]liste reference'!$A$7:$P$892,4,0)),"")</f>
      </c>
      <c r="K63" s="208">
        <f>IF(A63="NEWCOD",IF(AB63="","Remplir le champs 'Nouveau taxa' svp.",$AB63),IF(ISTEXT($E63),"DEJA SAISI !",IF(A63="","",IF(ISERROR(VLOOKUP($A63,'[1]liste reference'!$A$7:$D$892,2,0)),IF(ISERROR(VLOOKUP($A63,'[1]liste reference'!$B$7:$D$892,1,0)),"code non répertorié ou synonyme",VLOOKUP($A63,'[1]liste reference'!$B$7:$D$892,1,0)),VLOOKUP(A63,'[1]liste reference'!$A$7:$D$892,2,0)))))</f>
      </c>
      <c r="L63" s="225"/>
      <c r="M63" s="225"/>
      <c r="N63" s="225"/>
      <c r="O63" s="210">
        <f t="shared" si="2"/>
      </c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3"/>
      </c>
      <c r="R63" s="212">
        <f t="shared" si="4"/>
      </c>
      <c r="S63" s="212">
        <f t="shared" si="5"/>
        <v>0</v>
      </c>
      <c r="T63" s="212">
        <f t="shared" si="6"/>
        <v>0</v>
      </c>
      <c r="U63" s="226">
        <f t="shared" si="7"/>
        <v>0</v>
      </c>
      <c r="V63" s="213">
        <v>0</v>
      </c>
      <c r="W63" s="214" t="s">
        <v>53</v>
      </c>
      <c r="Y63" s="215">
        <f>IF(A63="new.cod","NEWCOD",IF(AND((Z63=""),ISTEXT(A63)),A63,IF(Z63="","",INDEX('[1]liste reference'!$A$7:$A$892,Z63))))</f>
      </c>
      <c r="Z63" s="8">
        <f>IF(ISERROR(MATCH(A63,'[1]liste reference'!$A$7:$A$892,0)),IF(ISERROR(MATCH(A63,'[1]liste reference'!$B$7:$B$892,0)),"",(MATCH(A63,'[1]liste reference'!$B$7:$B$892,0))),(MATCH(A63,'[1]liste reference'!$A$7:$A$892,0)))</f>
      </c>
      <c r="AA63" s="216"/>
      <c r="AB63" s="217"/>
      <c r="AC63" s="217"/>
      <c r="BC63" s="8">
        <f t="shared" si="8"/>
      </c>
    </row>
    <row r="64" spans="1:55" ht="12.75" customHeight="1" hidden="1">
      <c r="A64" s="218" t="s">
        <v>53</v>
      </c>
      <c r="B64" s="219"/>
      <c r="C64" s="220"/>
      <c r="D64" s="221">
        <f>IF(ISERROR(VLOOKUP($A64,'[1]liste reference'!$A$7:$D$892,2,0)),IF(ISERROR(VLOOKUP($A64,'[1]liste reference'!$B$7:$D$892,1,0)),"",VLOOKUP($A64,'[1]liste reference'!$B$7:$D$892,1,0)),VLOOKUP($A64,'[1]liste reference'!$A$7:$D$892,2,0))</f>
      </c>
      <c r="E64" s="221">
        <f>IF(D64="",,VLOOKUP(D64,D$22:D52,1,0))</f>
        <v>0</v>
      </c>
      <c r="F64" s="228">
        <f t="shared" si="1"/>
        <v>0</v>
      </c>
      <c r="G64" s="223">
        <f>IF(A64="","",IF(ISERROR(VLOOKUP($A64,'[1]liste reference'!$A$7:$P$892,13,0)),IF(ISERROR(VLOOKUP($A64,'[1]liste reference'!$B$7:$P$892,12,0)),"    -",VLOOKUP($A64,'[1]liste reference'!$B$7:$P$892,12,0)),VLOOKUP($A64,'[1]liste reference'!$A$7:$P$892,13,0)))</f>
      </c>
      <c r="H64" s="205" t="str">
        <f>IF(A64="","x",IF(ISERROR(VLOOKUP($A64,'[1]liste reference'!$A$7:$P$892,14,0)),IF(ISERROR(VLOOKUP($A64,'[1]liste reference'!$B$7:$P$892,13,0)),"x",VLOOKUP($A64,'[1]liste reference'!$B$7:$P$892,13,0)),VLOOKUP($A64,'[1]liste reference'!$A$7:$P$892,14,0)))</f>
        <v>x</v>
      </c>
      <c r="I64" s="224">
        <f>IF(ISNUMBER(H64),IF(ISERROR(VLOOKUP($A64,'[1]liste reference'!$A$7:$P$892,3,0)),IF(ISERROR(VLOOKUP($A64,'[1]liste reference'!$B$7:$P$892,2,0)),"",VLOOKUP($A64,'[1]liste reference'!$B$7:$P$892,2,0)),VLOOKUP($A64,'[1]liste reference'!$A$7:$P$892,3,0)),"")</f>
      </c>
      <c r="J64" s="207">
        <f>IF(ISNUMBER(H64),IF(ISERROR(VLOOKUP($A64,'[1]liste reference'!$A$7:$P$892,4,0)),IF(ISERROR(VLOOKUP($A64,'[1]liste reference'!$B$7:$P$892,3,0)),"",VLOOKUP($A64,'[1]liste reference'!$B$7:$P$892,3,0)),VLOOKUP($A64,'[1]liste reference'!$A$7:$P$892,4,0)),"")</f>
      </c>
      <c r="K64" s="208">
        <f>IF(A64="NEWCOD",IF(AB64="","Remplir le champs 'Nouveau taxa' svp.",$AB64),IF(ISTEXT($E64),"DEJA SAISI !",IF(A64="","",IF(ISERROR(VLOOKUP($A64,'[1]liste reference'!$A$7:$D$892,2,0)),IF(ISERROR(VLOOKUP($A64,'[1]liste reference'!$B$7:$D$892,1,0)),"code non répertorié ou synonyme",VLOOKUP($A64,'[1]liste reference'!$B$7:$D$892,1,0)),VLOOKUP(A64,'[1]liste reference'!$A$7:$D$892,2,0)))))</f>
      </c>
      <c r="L64" s="225"/>
      <c r="M64" s="225"/>
      <c r="N64" s="225"/>
      <c r="O64" s="210">
        <f t="shared" si="2"/>
      </c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3"/>
      </c>
      <c r="R64" s="212">
        <f t="shared" si="4"/>
      </c>
      <c r="S64" s="212">
        <f t="shared" si="5"/>
        <v>0</v>
      </c>
      <c r="T64" s="212">
        <f t="shared" si="6"/>
        <v>0</v>
      </c>
      <c r="U64" s="226">
        <f t="shared" si="7"/>
        <v>0</v>
      </c>
      <c r="V64" s="213">
        <v>0</v>
      </c>
      <c r="W64" s="214" t="s">
        <v>53</v>
      </c>
      <c r="Y64" s="215">
        <f>IF(A64="new.cod","NEWCOD",IF(AND((Z64=""),ISTEXT(A64)),A64,IF(Z64="","",INDEX('[1]liste reference'!$A$7:$A$892,Z64))))</f>
      </c>
      <c r="Z64" s="8">
        <f>IF(ISERROR(MATCH(A64,'[1]liste reference'!$A$7:$A$892,0)),IF(ISERROR(MATCH(A64,'[1]liste reference'!$B$7:$B$892,0)),"",(MATCH(A64,'[1]liste reference'!$B$7:$B$892,0))),(MATCH(A64,'[1]liste reference'!$A$7:$A$892,0)))</f>
      </c>
      <c r="AA64" s="216"/>
      <c r="AB64" s="217"/>
      <c r="AC64" s="217"/>
      <c r="BC64" s="8">
        <f t="shared" si="8"/>
      </c>
    </row>
    <row r="65" spans="1:55" ht="12.75" hidden="1">
      <c r="A65" s="218" t="s">
        <v>53</v>
      </c>
      <c r="B65" s="219"/>
      <c r="C65" s="220"/>
      <c r="D65" s="221">
        <f>IF(ISERROR(VLOOKUP($A65,'[1]liste reference'!$A$7:$D$892,2,0)),IF(ISERROR(VLOOKUP($A65,'[1]liste reference'!$B$7:$D$892,1,0)),"",VLOOKUP($A65,'[1]liste reference'!$B$7:$D$892,1,0)),VLOOKUP($A65,'[1]liste reference'!$A$7:$D$892,2,0))</f>
      </c>
      <c r="E65" s="221">
        <f>IF(D65="",,VLOOKUP(D65,D$22:D53,1,0))</f>
        <v>0</v>
      </c>
      <c r="F65" s="228">
        <f t="shared" si="1"/>
        <v>0</v>
      </c>
      <c r="G65" s="223">
        <f>IF(A65="","",IF(ISERROR(VLOOKUP($A65,'[1]liste reference'!$A$7:$P$892,13,0)),IF(ISERROR(VLOOKUP($A65,'[1]liste reference'!$B$7:$P$892,12,0)),"    -",VLOOKUP($A65,'[1]liste reference'!$B$7:$P$892,12,0)),VLOOKUP($A65,'[1]liste reference'!$A$7:$P$892,13,0)))</f>
      </c>
      <c r="H65" s="205" t="str">
        <f>IF(A65="","x",IF(ISERROR(VLOOKUP($A65,'[1]liste reference'!$A$7:$P$892,14,0)),IF(ISERROR(VLOOKUP($A65,'[1]liste reference'!$B$7:$P$892,13,0)),"x",VLOOKUP($A65,'[1]liste reference'!$B$7:$P$892,13,0)),VLOOKUP($A65,'[1]liste reference'!$A$7:$P$892,14,0)))</f>
        <v>x</v>
      </c>
      <c r="I65" s="224">
        <f>IF(ISNUMBER(H65),IF(ISERROR(VLOOKUP($A65,'[1]liste reference'!$A$7:$P$892,3,0)),IF(ISERROR(VLOOKUP($A65,'[1]liste reference'!$B$7:$P$892,2,0)),"",VLOOKUP($A65,'[1]liste reference'!$B$7:$P$892,2,0)),VLOOKUP($A65,'[1]liste reference'!$A$7:$P$892,3,0)),"")</f>
      </c>
      <c r="J65" s="207">
        <f>IF(ISNUMBER(H65),IF(ISERROR(VLOOKUP($A65,'[1]liste reference'!$A$7:$P$892,4,0)),IF(ISERROR(VLOOKUP($A65,'[1]liste reference'!$B$7:$P$892,3,0)),"",VLOOKUP($A65,'[1]liste reference'!$B$7:$P$892,3,0)),VLOOKUP($A65,'[1]liste reference'!$A$7:$P$892,4,0)),"")</f>
      </c>
      <c r="K65" s="208">
        <f>IF(A65="NEWCOD",IF(AB65="","Remplir le champs 'Nouveau taxa' svp.",$AB65),IF(ISTEXT($E65),"DEJA SAISI !",IF(A65="","",IF(ISERROR(VLOOKUP($A65,'[1]liste reference'!$A$7:$D$892,2,0)),IF(ISERROR(VLOOKUP($A65,'[1]liste reference'!$B$7:$D$892,1,0)),"code non répertorié ou synonyme",VLOOKUP($A65,'[1]liste reference'!$B$7:$D$892,1,0)),VLOOKUP(A65,'[1]liste reference'!$A$7:$D$892,2,0)))))</f>
      </c>
      <c r="L65" s="225"/>
      <c r="M65" s="225"/>
      <c r="N65" s="225"/>
      <c r="O65" s="210">
        <f t="shared" si="2"/>
      </c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3"/>
      </c>
      <c r="R65" s="212">
        <f t="shared" si="4"/>
      </c>
      <c r="S65" s="212">
        <f t="shared" si="5"/>
        <v>0</v>
      </c>
      <c r="T65" s="212">
        <f t="shared" si="6"/>
        <v>0</v>
      </c>
      <c r="U65" s="226">
        <f t="shared" si="7"/>
        <v>0</v>
      </c>
      <c r="V65" s="213">
        <v>0</v>
      </c>
      <c r="W65" s="214" t="s">
        <v>53</v>
      </c>
      <c r="Y65" s="215">
        <f>IF(A65="new.cod","NEWCOD",IF(AND((Z65=""),ISTEXT(A65)),A65,IF(Z65="","",INDEX('[1]liste reference'!$A$7:$A$892,Z65))))</f>
      </c>
      <c r="Z65" s="8">
        <f>IF(ISERROR(MATCH(A65,'[1]liste reference'!$A$7:$A$892,0)),IF(ISERROR(MATCH(A65,'[1]liste reference'!$B$7:$B$892,0)),"",(MATCH(A65,'[1]liste reference'!$B$7:$B$892,0))),(MATCH(A65,'[1]liste reference'!$A$7:$A$892,0)))</f>
      </c>
      <c r="AA65" s="216"/>
      <c r="AB65" s="217"/>
      <c r="AC65" s="217"/>
      <c r="BC65" s="8">
        <f t="shared" si="8"/>
      </c>
    </row>
    <row r="66" spans="1:55" ht="12.75" hidden="1">
      <c r="A66" s="218" t="s">
        <v>53</v>
      </c>
      <c r="B66" s="219"/>
      <c r="C66" s="220"/>
      <c r="D66" s="221">
        <f>IF(ISERROR(VLOOKUP($A66,'[1]liste reference'!$A$7:$D$892,2,0)),IF(ISERROR(VLOOKUP($A66,'[1]liste reference'!$B$7:$D$892,1,0)),"",VLOOKUP($A66,'[1]liste reference'!$B$7:$D$892,1,0)),VLOOKUP($A66,'[1]liste reference'!$A$7:$D$892,2,0))</f>
      </c>
      <c r="E66" s="221">
        <f>IF(D66="",,VLOOKUP(D66,D$22:D51,1,0))</f>
        <v>0</v>
      </c>
      <c r="F66" s="228">
        <f t="shared" si="1"/>
        <v>0</v>
      </c>
      <c r="G66" s="223">
        <f>IF(A66="","",IF(ISERROR(VLOOKUP($A66,'[1]liste reference'!$A$7:$P$892,13,0)),IF(ISERROR(VLOOKUP($A66,'[1]liste reference'!$B$7:$P$892,12,0)),"    -",VLOOKUP($A66,'[1]liste reference'!$B$7:$P$892,12,0)),VLOOKUP($A66,'[1]liste reference'!$A$7:$P$892,13,0)))</f>
      </c>
      <c r="H66" s="205" t="str">
        <f>IF(A66="","x",IF(ISERROR(VLOOKUP($A66,'[1]liste reference'!$A$7:$P$892,14,0)),IF(ISERROR(VLOOKUP($A66,'[1]liste reference'!$B$7:$P$892,13,0)),"x",VLOOKUP($A66,'[1]liste reference'!$B$7:$P$892,13,0)),VLOOKUP($A66,'[1]liste reference'!$A$7:$P$892,14,0)))</f>
        <v>x</v>
      </c>
      <c r="I66" s="224">
        <f>IF(ISNUMBER(H66),IF(ISERROR(VLOOKUP($A66,'[1]liste reference'!$A$7:$P$892,3,0)),IF(ISERROR(VLOOKUP($A66,'[1]liste reference'!$B$7:$P$892,2,0)),"",VLOOKUP($A66,'[1]liste reference'!$B$7:$P$892,2,0)),VLOOKUP($A66,'[1]liste reference'!$A$7:$P$892,3,0)),"")</f>
      </c>
      <c r="J66" s="207">
        <f>IF(ISNUMBER(H66),IF(ISERROR(VLOOKUP($A66,'[1]liste reference'!$A$7:$P$892,4,0)),IF(ISERROR(VLOOKUP($A66,'[1]liste reference'!$B$7:$P$892,3,0)),"",VLOOKUP($A66,'[1]liste reference'!$B$7:$P$892,3,0)),VLOOKUP($A66,'[1]liste reference'!$A$7:$P$892,4,0)),"")</f>
      </c>
      <c r="K66" s="208">
        <f>IF(A66="NEWCOD",IF(AB66="","Remplir le champs 'Nouveau taxa' svp.",$AB66),IF(ISTEXT($E66),"DEJA SAISI !",IF(A66="","",IF(ISERROR(VLOOKUP($A66,'[1]liste reference'!$A$7:$D$892,2,0)),IF(ISERROR(VLOOKUP($A66,'[1]liste reference'!$B$7:$D$892,1,0)),"code non répertorié ou synonyme",VLOOKUP($A66,'[1]liste reference'!$B$7:$D$892,1,0)),VLOOKUP(A66,'[1]liste reference'!$A$7:$D$892,2,0)))))</f>
      </c>
      <c r="L66" s="225"/>
      <c r="M66" s="225"/>
      <c r="N66" s="225"/>
      <c r="O66" s="210">
        <f t="shared" si="2"/>
      </c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3"/>
      </c>
      <c r="R66" s="212">
        <f t="shared" si="4"/>
      </c>
      <c r="S66" s="212">
        <f t="shared" si="5"/>
        <v>0</v>
      </c>
      <c r="T66" s="212">
        <f t="shared" si="6"/>
        <v>0</v>
      </c>
      <c r="U66" s="226">
        <f t="shared" si="7"/>
        <v>0</v>
      </c>
      <c r="V66" s="213">
        <v>0</v>
      </c>
      <c r="W66" s="214" t="s">
        <v>53</v>
      </c>
      <c r="Y66" s="215">
        <f>IF(A66="new.cod","NEWCOD",IF(AND((Z66=""),ISTEXT(A66)),A66,IF(Z66="","",INDEX('[1]liste reference'!$A$7:$A$892,Z66))))</f>
      </c>
      <c r="Z66" s="8">
        <f>IF(ISERROR(MATCH(A66,'[1]liste reference'!$A$7:$A$892,0)),IF(ISERROR(MATCH(A66,'[1]liste reference'!$B$7:$B$892,0)),"",(MATCH(A66,'[1]liste reference'!$B$7:$B$892,0))),(MATCH(A66,'[1]liste reference'!$A$7:$A$892,0)))</f>
      </c>
      <c r="AA66" s="216"/>
      <c r="AB66" s="217"/>
      <c r="AC66" s="217"/>
      <c r="BC66" s="8">
        <f t="shared" si="8"/>
      </c>
    </row>
    <row r="67" spans="1:55" ht="12.75" hidden="1">
      <c r="A67" s="218"/>
      <c r="B67" s="219"/>
      <c r="C67" s="220"/>
      <c r="D67" s="221">
        <f>IF(ISERROR(VLOOKUP($A67,'[1]liste reference'!$A$7:$D$892,2,0)),IF(ISERROR(VLOOKUP($A67,'[1]liste reference'!$B$7:$D$892,1,0)),"",VLOOKUP($A67,'[1]liste reference'!$B$7:$D$892,1,0)),VLOOKUP($A67,'[1]liste reference'!$A$7:$D$892,2,0))</f>
      </c>
      <c r="E67" s="221">
        <f>IF(D67="",,VLOOKUP(D67,D$22:D52,1,0))</f>
        <v>0</v>
      </c>
      <c r="F67" s="228">
        <f t="shared" si="1"/>
        <v>0</v>
      </c>
      <c r="G67" s="223">
        <f>IF(A67="","",IF(ISERROR(VLOOKUP($A67,'[1]liste reference'!$A$7:$P$892,13,0)),IF(ISERROR(VLOOKUP($A67,'[1]liste reference'!$B$7:$P$892,12,0)),"    -",VLOOKUP($A67,'[1]liste reference'!$B$7:$P$892,12,0)),VLOOKUP($A67,'[1]liste reference'!$A$7:$P$892,13,0)))</f>
      </c>
      <c r="H67" s="205" t="str">
        <f>IF(A67="","x",IF(ISERROR(VLOOKUP($A67,'[1]liste reference'!$A$7:$P$892,14,0)),IF(ISERROR(VLOOKUP($A67,'[1]liste reference'!$B$7:$P$892,13,0)),"x",VLOOKUP($A67,'[1]liste reference'!$B$7:$P$892,13,0)),VLOOKUP($A67,'[1]liste reference'!$A$7:$P$892,14,0)))</f>
        <v>x</v>
      </c>
      <c r="I67" s="224">
        <f>IF(ISNUMBER(H67),IF(ISERROR(VLOOKUP($A67,'[1]liste reference'!$A$7:$P$892,3,0)),IF(ISERROR(VLOOKUP($A67,'[1]liste reference'!$B$7:$P$892,2,0)),"",VLOOKUP($A67,'[1]liste reference'!$B$7:$P$892,2,0)),VLOOKUP($A67,'[1]liste reference'!$A$7:$P$892,3,0)),"")</f>
      </c>
      <c r="J67" s="207">
        <f>IF(ISNUMBER(H67),IF(ISERROR(VLOOKUP($A67,'[1]liste reference'!$A$7:$P$892,4,0)),IF(ISERROR(VLOOKUP($A67,'[1]liste reference'!$B$7:$P$892,3,0)),"",VLOOKUP($A67,'[1]liste reference'!$B$7:$P$892,3,0)),VLOOKUP($A67,'[1]liste reference'!$A$7:$P$892,4,0)),"")</f>
      </c>
      <c r="K67" s="208">
        <f>IF(A67="NEWCOD",IF(AB67="","Remplir le champs 'Nouveau taxa' svp.",$AB67),IF(ISTEXT($E67),"DEJA SAISI !",IF(A67="","",IF(ISERROR(VLOOKUP($A67,'[1]liste reference'!$A$7:$D$892,2,0)),IF(ISERROR(VLOOKUP($A67,'[1]liste reference'!$B$7:$D$892,1,0)),"code non répertorié ou synonyme",VLOOKUP($A67,'[1]liste reference'!$B$7:$D$892,1,0)),VLOOKUP(A67,'[1]liste reference'!$A$7:$D$892,2,0)))))</f>
      </c>
      <c r="L67" s="225"/>
      <c r="M67" s="225"/>
      <c r="N67" s="225"/>
      <c r="O67" s="210">
        <f t="shared" si="2"/>
      </c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3"/>
      </c>
      <c r="R67" s="212">
        <f t="shared" si="4"/>
      </c>
      <c r="S67" s="212">
        <f t="shared" si="5"/>
        <v>0</v>
      </c>
      <c r="T67" s="212">
        <f t="shared" si="6"/>
        <v>0</v>
      </c>
      <c r="U67" s="226">
        <f t="shared" si="7"/>
        <v>0</v>
      </c>
      <c r="V67" s="213">
        <v>0</v>
      </c>
      <c r="W67" s="214" t="s">
        <v>53</v>
      </c>
      <c r="Y67" s="215">
        <f>IF(A67="new.cod","NEWCOD",IF(AND((Z67=""),ISTEXT(A67)),A67,IF(Z67="","",INDEX('[1]liste reference'!$A$7:$A$892,Z67))))</f>
      </c>
      <c r="Z67" s="8">
        <f>IF(ISERROR(MATCH(A67,'[1]liste reference'!$A$7:$A$892,0)),IF(ISERROR(MATCH(A67,'[1]liste reference'!$B$7:$B$892,0)),"",(MATCH(A67,'[1]liste reference'!$B$7:$B$892,0))),(MATCH(A67,'[1]liste reference'!$A$7:$A$892,0)))</f>
      </c>
      <c r="AA67" s="216"/>
      <c r="AB67" s="217"/>
      <c r="AC67" s="217"/>
      <c r="BC67" s="8">
        <f t="shared" si="8"/>
      </c>
    </row>
    <row r="68" spans="1:55" ht="12.75" hidden="1">
      <c r="A68" s="218"/>
      <c r="B68" s="219"/>
      <c r="C68" s="220"/>
      <c r="D68" s="221">
        <f>IF(ISERROR(VLOOKUP($A68,'[1]liste reference'!$A$7:$D$892,2,0)),IF(ISERROR(VLOOKUP($A68,'[1]liste reference'!$B$7:$D$892,1,0)),"",VLOOKUP($A68,'[1]liste reference'!$B$7:$D$892,1,0)),VLOOKUP($A68,'[1]liste reference'!$A$7:$D$892,2,0))</f>
      </c>
      <c r="E68" s="221">
        <f>IF(D68="",,VLOOKUP(D68,D$22:D53,1,0))</f>
        <v>0</v>
      </c>
      <c r="F68" s="228">
        <f t="shared" si="1"/>
        <v>0</v>
      </c>
      <c r="G68" s="223">
        <f>IF(A68="","",IF(ISERROR(VLOOKUP($A68,'[1]liste reference'!$A$7:$P$892,13,0)),IF(ISERROR(VLOOKUP($A68,'[1]liste reference'!$B$7:$P$892,12,0)),"    -",VLOOKUP($A68,'[1]liste reference'!$B$7:$P$892,12,0)),VLOOKUP($A68,'[1]liste reference'!$A$7:$P$892,13,0)))</f>
      </c>
      <c r="H68" s="205" t="str">
        <f>IF(A68="","x",IF(ISERROR(VLOOKUP($A68,'[1]liste reference'!$A$7:$P$892,14,0)),IF(ISERROR(VLOOKUP($A68,'[1]liste reference'!$B$7:$P$892,13,0)),"x",VLOOKUP($A68,'[1]liste reference'!$B$7:$P$892,13,0)),VLOOKUP($A68,'[1]liste reference'!$A$7:$P$892,14,0)))</f>
        <v>x</v>
      </c>
      <c r="I68" s="224">
        <f>IF(ISNUMBER(H68),IF(ISERROR(VLOOKUP($A68,'[1]liste reference'!$A$7:$P$892,3,0)),IF(ISERROR(VLOOKUP($A68,'[1]liste reference'!$B$7:$P$892,2,0)),"",VLOOKUP($A68,'[1]liste reference'!$B$7:$P$892,2,0)),VLOOKUP($A68,'[1]liste reference'!$A$7:$P$892,3,0)),"")</f>
      </c>
      <c r="J68" s="207">
        <f>IF(ISNUMBER(H68),IF(ISERROR(VLOOKUP($A68,'[1]liste reference'!$A$7:$P$892,4,0)),IF(ISERROR(VLOOKUP($A68,'[1]liste reference'!$B$7:$P$892,3,0)),"",VLOOKUP($A68,'[1]liste reference'!$B$7:$P$892,3,0)),VLOOKUP($A68,'[1]liste reference'!$A$7:$P$892,4,0)),"")</f>
      </c>
      <c r="K68" s="208">
        <f>IF(A68="NEWCOD",IF(AB68="","Remplir le champs 'Nouveau taxa' svp.",$AB68),IF(ISTEXT($E68),"DEJA SAISI !",IF(A68="","",IF(ISERROR(VLOOKUP($A68,'[1]liste reference'!$A$7:$D$892,2,0)),IF(ISERROR(VLOOKUP($A68,'[1]liste reference'!$B$7:$D$892,1,0)),"code non répertorié ou synonyme",VLOOKUP($A68,'[1]liste reference'!$B$7:$D$892,1,0)),VLOOKUP(A68,'[1]liste reference'!$A$7:$D$892,2,0)))))</f>
      </c>
      <c r="L68" s="225"/>
      <c r="M68" s="225"/>
      <c r="N68" s="225"/>
      <c r="O68" s="210">
        <f t="shared" si="2"/>
      </c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3"/>
      </c>
      <c r="R68" s="212">
        <f t="shared" si="4"/>
      </c>
      <c r="S68" s="212">
        <f t="shared" si="5"/>
        <v>0</v>
      </c>
      <c r="T68" s="212">
        <f t="shared" si="6"/>
        <v>0</v>
      </c>
      <c r="U68" s="226">
        <f t="shared" si="7"/>
        <v>0</v>
      </c>
      <c r="V68" s="213">
        <v>0</v>
      </c>
      <c r="W68" s="214" t="s">
        <v>53</v>
      </c>
      <c r="Y68" s="215">
        <f>IF(A68="new.cod","NEWCOD",IF(AND((Z68=""),ISTEXT(A68)),A68,IF(Z68="","",INDEX('[1]liste reference'!$A$7:$A$892,Z68))))</f>
      </c>
      <c r="Z68" s="8">
        <f>IF(ISERROR(MATCH(A68,'[1]liste reference'!$A$7:$A$892,0)),IF(ISERROR(MATCH(A68,'[1]liste reference'!$B$7:$B$892,0)),"",(MATCH(A68,'[1]liste reference'!$B$7:$B$892,0))),(MATCH(A68,'[1]liste reference'!$A$7:$A$892,0)))</f>
      </c>
      <c r="AA68" s="216"/>
      <c r="AB68" s="217"/>
      <c r="AC68" s="217"/>
      <c r="BC68" s="8">
        <f t="shared" si="8"/>
      </c>
    </row>
    <row r="69" spans="1:55" ht="12.75" hidden="1">
      <c r="A69" s="218" t="s">
        <v>53</v>
      </c>
      <c r="B69" s="219"/>
      <c r="C69" s="220"/>
      <c r="D69" s="221">
        <f>IF(ISERROR(VLOOKUP($A69,'[1]liste reference'!$A$7:$D$892,2,0)),IF(ISERROR(VLOOKUP($A69,'[1]liste reference'!$B$7:$D$892,1,0)),"",VLOOKUP($A69,'[1]liste reference'!$B$7:$D$892,1,0)),VLOOKUP($A69,'[1]liste reference'!$A$7:$D$892,2,0))</f>
      </c>
      <c r="E69" s="221">
        <f>IF(D69="",,VLOOKUP(D69,D$22:D54,1,0))</f>
        <v>0</v>
      </c>
      <c r="F69" s="228">
        <f t="shared" si="1"/>
        <v>0</v>
      </c>
      <c r="G69" s="223">
        <f>IF(A69="","",IF(ISERROR(VLOOKUP($A69,'[1]liste reference'!$A$7:$P$892,13,0)),IF(ISERROR(VLOOKUP($A69,'[1]liste reference'!$B$7:$P$892,12,0)),"    -",VLOOKUP($A69,'[1]liste reference'!$B$7:$P$892,12,0)),VLOOKUP($A69,'[1]liste reference'!$A$7:$P$892,13,0)))</f>
      </c>
      <c r="H69" s="205" t="str">
        <f>IF(A69="","x",IF(ISERROR(VLOOKUP($A69,'[1]liste reference'!$A$7:$P$892,14,0)),IF(ISERROR(VLOOKUP($A69,'[1]liste reference'!$B$7:$P$892,13,0)),"x",VLOOKUP($A69,'[1]liste reference'!$B$7:$P$892,13,0)),VLOOKUP($A69,'[1]liste reference'!$A$7:$P$892,14,0)))</f>
        <v>x</v>
      </c>
      <c r="I69" s="224">
        <f>IF(ISNUMBER(H69),IF(ISERROR(VLOOKUP($A69,'[1]liste reference'!$A$7:$P$892,3,0)),IF(ISERROR(VLOOKUP($A69,'[1]liste reference'!$B$7:$P$892,2,0)),"",VLOOKUP($A69,'[1]liste reference'!$B$7:$P$892,2,0)),VLOOKUP($A69,'[1]liste reference'!$A$7:$P$892,3,0)),"")</f>
      </c>
      <c r="J69" s="207">
        <f>IF(ISNUMBER(H69),IF(ISERROR(VLOOKUP($A69,'[1]liste reference'!$A$7:$P$892,4,0)),IF(ISERROR(VLOOKUP($A69,'[1]liste reference'!$B$7:$P$892,3,0)),"",VLOOKUP($A69,'[1]liste reference'!$B$7:$P$892,3,0)),VLOOKUP($A69,'[1]liste reference'!$A$7:$P$892,4,0)),"")</f>
      </c>
      <c r="K69" s="208">
        <f>IF(A69="NEWCOD",IF(AB69="","Remplir le champs 'Nouveau taxa' svp.",$AB69),IF(ISTEXT($E69),"DEJA SAISI !",IF(A69="","",IF(ISERROR(VLOOKUP($A69,'[1]liste reference'!$A$7:$D$892,2,0)),IF(ISERROR(VLOOKUP($A69,'[1]liste reference'!$B$7:$D$892,1,0)),"code non répertorié ou synonyme",VLOOKUP($A69,'[1]liste reference'!$B$7:$D$892,1,0)),VLOOKUP(A69,'[1]liste reference'!$A$7:$D$892,2,0)))))</f>
      </c>
      <c r="L69" s="225"/>
      <c r="M69" s="225"/>
      <c r="N69" s="225"/>
      <c r="O69" s="210">
        <f t="shared" si="2"/>
      </c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3"/>
      </c>
      <c r="R69" s="212">
        <f t="shared" si="4"/>
      </c>
      <c r="S69" s="212">
        <f t="shared" si="5"/>
        <v>0</v>
      </c>
      <c r="T69" s="212">
        <f t="shared" si="6"/>
        <v>0</v>
      </c>
      <c r="U69" s="226">
        <f t="shared" si="7"/>
        <v>0</v>
      </c>
      <c r="V69" s="213">
        <v>0</v>
      </c>
      <c r="W69" s="214" t="s">
        <v>53</v>
      </c>
      <c r="Y69" s="215">
        <f>IF(A69="new.cod","NEWCOD",IF(AND((Z69=""),ISTEXT(A69)),A69,IF(Z69="","",INDEX('[1]liste reference'!$A$7:$A$892,Z69))))</f>
      </c>
      <c r="Z69" s="8">
        <f>IF(ISERROR(MATCH(A69,'[1]liste reference'!$A$7:$A$892,0)),IF(ISERROR(MATCH(A69,'[1]liste reference'!$B$7:$B$892,0)),"",(MATCH(A69,'[1]liste reference'!$B$7:$B$892,0))),(MATCH(A69,'[1]liste reference'!$A$7:$A$892,0)))</f>
      </c>
      <c r="AA69" s="216"/>
      <c r="AB69" s="217"/>
      <c r="AC69" s="217"/>
      <c r="BC69" s="8">
        <f t="shared" si="8"/>
      </c>
    </row>
    <row r="70" spans="1:55" ht="12.75" hidden="1">
      <c r="A70" s="218" t="s">
        <v>53</v>
      </c>
      <c r="B70" s="219"/>
      <c r="C70" s="220"/>
      <c r="D70" s="221">
        <f>IF(ISERROR(VLOOKUP($A70,'[1]liste reference'!$A$7:$D$892,2,0)),IF(ISERROR(VLOOKUP($A70,'[1]liste reference'!$B$7:$D$892,1,0)),"",VLOOKUP($A70,'[1]liste reference'!$B$7:$D$892,1,0)),VLOOKUP($A70,'[1]liste reference'!$A$7:$D$892,2,0))</f>
      </c>
      <c r="E70" s="221">
        <f>IF(D70="",,VLOOKUP(D70,D$22:D55,1,0))</f>
        <v>0</v>
      </c>
      <c r="F70" s="228">
        <f t="shared" si="1"/>
        <v>0</v>
      </c>
      <c r="G70" s="223">
        <f>IF(A70="","",IF(ISERROR(VLOOKUP($A70,'[1]liste reference'!$A$7:$P$892,13,0)),IF(ISERROR(VLOOKUP($A70,'[1]liste reference'!$B$7:$P$892,12,0)),"    -",VLOOKUP($A70,'[1]liste reference'!$B$7:$P$892,12,0)),VLOOKUP($A70,'[1]liste reference'!$A$7:$P$892,13,0)))</f>
      </c>
      <c r="H70" s="205" t="str">
        <f>IF(A70="","x",IF(ISERROR(VLOOKUP($A70,'[1]liste reference'!$A$7:$P$892,14,0)),IF(ISERROR(VLOOKUP($A70,'[1]liste reference'!$B$7:$P$892,13,0)),"x",VLOOKUP($A70,'[1]liste reference'!$B$7:$P$892,13,0)),VLOOKUP($A70,'[1]liste reference'!$A$7:$P$892,14,0)))</f>
        <v>x</v>
      </c>
      <c r="I70" s="224">
        <f>IF(ISNUMBER(H70),IF(ISERROR(VLOOKUP($A70,'[1]liste reference'!$A$7:$P$892,3,0)),IF(ISERROR(VLOOKUP($A70,'[1]liste reference'!$B$7:$P$892,2,0)),"",VLOOKUP($A70,'[1]liste reference'!$B$7:$P$892,2,0)),VLOOKUP($A70,'[1]liste reference'!$A$7:$P$892,3,0)),"")</f>
      </c>
      <c r="J70" s="207">
        <f>IF(ISNUMBER(H70),IF(ISERROR(VLOOKUP($A70,'[1]liste reference'!$A$7:$P$892,4,0)),IF(ISERROR(VLOOKUP($A70,'[1]liste reference'!$B$7:$P$892,3,0)),"",VLOOKUP($A70,'[1]liste reference'!$B$7:$P$892,3,0)),VLOOKUP($A70,'[1]liste reference'!$A$7:$P$892,4,0)),"")</f>
      </c>
      <c r="K70" s="208">
        <f>IF(A70="NEWCOD",IF(AB70="","Remplir le champs 'Nouveau taxa' svp.",$AB70),IF(ISTEXT($E70),"DEJA SAISI !",IF(A70="","",IF(ISERROR(VLOOKUP($A70,'[1]liste reference'!$A$7:$D$892,2,0)),IF(ISERROR(VLOOKUP($A70,'[1]liste reference'!$B$7:$D$892,1,0)),"code non répertorié ou synonyme",VLOOKUP($A70,'[1]liste reference'!$B$7:$D$892,1,0)),VLOOKUP(A70,'[1]liste reference'!$A$7:$D$892,2,0)))))</f>
      </c>
      <c r="L70" s="225"/>
      <c r="M70" s="225"/>
      <c r="N70" s="225"/>
      <c r="O70" s="210">
        <f t="shared" si="2"/>
      </c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3"/>
      </c>
      <c r="R70" s="212">
        <f t="shared" si="4"/>
      </c>
      <c r="S70" s="212">
        <f t="shared" si="5"/>
        <v>0</v>
      </c>
      <c r="T70" s="212">
        <f t="shared" si="6"/>
        <v>0</v>
      </c>
      <c r="U70" s="226">
        <f t="shared" si="7"/>
        <v>0</v>
      </c>
      <c r="V70" s="213">
        <v>0</v>
      </c>
      <c r="W70" s="214" t="s">
        <v>53</v>
      </c>
      <c r="Y70" s="215">
        <f>IF(A70="new.cod","NEWCOD",IF(AND((Z70=""),ISTEXT(A70)),A70,IF(Z70="","",INDEX('[1]liste reference'!$A$7:$A$892,Z70))))</f>
      </c>
      <c r="Z70" s="8">
        <f>IF(ISERROR(MATCH(A70,'[1]liste reference'!$A$7:$A$892,0)),IF(ISERROR(MATCH(A70,'[1]liste reference'!$B$7:$B$892,0)),"",(MATCH(A70,'[1]liste reference'!$B$7:$B$892,0))),(MATCH(A70,'[1]liste reference'!$A$7:$A$892,0)))</f>
      </c>
      <c r="AA70" s="216"/>
      <c r="AB70" s="217"/>
      <c r="AC70" s="217"/>
      <c r="BC70" s="8">
        <f t="shared" si="8"/>
      </c>
    </row>
    <row r="71" spans="1:55" ht="12.75" hidden="1">
      <c r="A71" s="218" t="s">
        <v>53</v>
      </c>
      <c r="B71" s="219"/>
      <c r="C71" s="220"/>
      <c r="D71" s="221">
        <f>IF(ISERROR(VLOOKUP($A71,'[1]liste reference'!$A$7:$D$892,2,0)),IF(ISERROR(VLOOKUP($A71,'[1]liste reference'!$B$7:$D$892,1,0)),"",VLOOKUP($A71,'[1]liste reference'!$B$7:$D$892,1,0)),VLOOKUP($A71,'[1]liste reference'!$A$7:$D$892,2,0))</f>
      </c>
      <c r="E71" s="221">
        <f>IF(D71="",,VLOOKUP(D71,D$22:D56,1,0))</f>
        <v>0</v>
      </c>
      <c r="F71" s="228">
        <f t="shared" si="1"/>
        <v>0</v>
      </c>
      <c r="G71" s="223">
        <f>IF(A71="","",IF(ISERROR(VLOOKUP($A71,'[1]liste reference'!$A$7:$P$892,13,0)),IF(ISERROR(VLOOKUP($A71,'[1]liste reference'!$B$7:$P$892,12,0)),"    -",VLOOKUP($A71,'[1]liste reference'!$B$7:$P$892,12,0)),VLOOKUP($A71,'[1]liste reference'!$A$7:$P$892,13,0)))</f>
      </c>
      <c r="H71" s="205" t="str">
        <f>IF(A71="","x",IF(ISERROR(VLOOKUP($A71,'[1]liste reference'!$A$7:$P$892,14,0)),IF(ISERROR(VLOOKUP($A71,'[1]liste reference'!$B$7:$P$892,13,0)),"x",VLOOKUP($A71,'[1]liste reference'!$B$7:$P$892,13,0)),VLOOKUP($A71,'[1]liste reference'!$A$7:$P$892,14,0)))</f>
        <v>x</v>
      </c>
      <c r="I71" s="224">
        <f>IF(ISNUMBER(H71),IF(ISERROR(VLOOKUP($A71,'[1]liste reference'!$A$7:$P$892,3,0)),IF(ISERROR(VLOOKUP($A71,'[1]liste reference'!$B$7:$P$892,2,0)),"",VLOOKUP($A71,'[1]liste reference'!$B$7:$P$892,2,0)),VLOOKUP($A71,'[1]liste reference'!$A$7:$P$892,3,0)),"")</f>
      </c>
      <c r="J71" s="207">
        <f>IF(ISNUMBER(H71),IF(ISERROR(VLOOKUP($A71,'[1]liste reference'!$A$7:$P$892,4,0)),IF(ISERROR(VLOOKUP($A71,'[1]liste reference'!$B$7:$P$892,3,0)),"",VLOOKUP($A71,'[1]liste reference'!$B$7:$P$892,3,0)),VLOOKUP($A71,'[1]liste reference'!$A$7:$P$892,4,0)),"")</f>
      </c>
      <c r="K71" s="208">
        <f>IF(A71="NEWCOD",IF(AB71="","Remplir le champs 'Nouveau taxa' svp.",$AB71),IF(ISTEXT($E71),"DEJA SAISI !",IF(A71="","",IF(ISERROR(VLOOKUP($A71,'[1]liste reference'!$A$7:$D$892,2,0)),IF(ISERROR(VLOOKUP($A71,'[1]liste reference'!$B$7:$D$892,1,0)),"code non répertorié ou synonyme",VLOOKUP($A71,'[1]liste reference'!$B$7:$D$892,1,0)),VLOOKUP(A71,'[1]liste reference'!$A$7:$D$892,2,0)))))</f>
      </c>
      <c r="L71" s="225"/>
      <c r="M71" s="225"/>
      <c r="N71" s="225"/>
      <c r="O71" s="210">
        <f t="shared" si="2"/>
      </c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3"/>
      </c>
      <c r="R71" s="212">
        <f t="shared" si="4"/>
      </c>
      <c r="S71" s="212">
        <f t="shared" si="5"/>
        <v>0</v>
      </c>
      <c r="T71" s="212">
        <f t="shared" si="6"/>
        <v>0</v>
      </c>
      <c r="U71" s="226">
        <f t="shared" si="7"/>
        <v>0</v>
      </c>
      <c r="V71" s="213">
        <v>0</v>
      </c>
      <c r="W71" s="214" t="s">
        <v>53</v>
      </c>
      <c r="Y71" s="215">
        <f>IF(A71="new.cod","NEWCOD",IF(AND((Z71=""),ISTEXT(A71)),A71,IF(Z71="","",INDEX('[1]liste reference'!$A$7:$A$892,Z71))))</f>
      </c>
      <c r="Z71" s="8">
        <f>IF(ISERROR(MATCH(A71,'[1]liste reference'!$A$7:$A$892,0)),IF(ISERROR(MATCH(A71,'[1]liste reference'!$B$7:$B$892,0)),"",(MATCH(A71,'[1]liste reference'!$B$7:$B$892,0))),(MATCH(A71,'[1]liste reference'!$A$7:$A$892,0)))</f>
      </c>
      <c r="AA71" s="216"/>
      <c r="AB71" s="217"/>
      <c r="AC71" s="217"/>
      <c r="BC71" s="8">
        <f t="shared" si="8"/>
      </c>
    </row>
    <row r="72" spans="1:55" ht="12.75" hidden="1">
      <c r="A72" s="218" t="s">
        <v>53</v>
      </c>
      <c r="B72" s="219"/>
      <c r="C72" s="220"/>
      <c r="D72" s="221">
        <f>IF(ISERROR(VLOOKUP($A72,'[1]liste reference'!$A$7:$D$892,2,0)),IF(ISERROR(VLOOKUP($A72,'[1]liste reference'!$B$7:$D$892,1,0)),"",VLOOKUP($A72,'[1]liste reference'!$B$7:$D$892,1,0)),VLOOKUP($A72,'[1]liste reference'!$A$7:$D$892,2,0))</f>
      </c>
      <c r="E72" s="221">
        <f>IF(D72="",,VLOOKUP(D72,D$22:D57,1,0))</f>
        <v>0</v>
      </c>
      <c r="F72" s="228">
        <f t="shared" si="1"/>
        <v>0</v>
      </c>
      <c r="G72" s="223">
        <f>IF(A72="","",IF(ISERROR(VLOOKUP($A72,'[1]liste reference'!$A$7:$P$892,13,0)),IF(ISERROR(VLOOKUP($A72,'[1]liste reference'!$B$7:$P$892,12,0)),"    -",VLOOKUP($A72,'[1]liste reference'!$B$7:$P$892,12,0)),VLOOKUP($A72,'[1]liste reference'!$A$7:$P$892,13,0)))</f>
      </c>
      <c r="H72" s="205" t="str">
        <f>IF(A72="","x",IF(ISERROR(VLOOKUP($A72,'[1]liste reference'!$A$7:$P$892,14,0)),IF(ISERROR(VLOOKUP($A72,'[1]liste reference'!$B$7:$P$892,13,0)),"x",VLOOKUP($A72,'[1]liste reference'!$B$7:$P$892,13,0)),VLOOKUP($A72,'[1]liste reference'!$A$7:$P$892,14,0)))</f>
        <v>x</v>
      </c>
      <c r="I72" s="224">
        <f>IF(ISNUMBER(H72),IF(ISERROR(VLOOKUP($A72,'[1]liste reference'!$A$7:$P$892,3,0)),IF(ISERROR(VLOOKUP($A72,'[1]liste reference'!$B$7:$P$892,2,0)),"",VLOOKUP($A72,'[1]liste reference'!$B$7:$P$892,2,0)),VLOOKUP($A72,'[1]liste reference'!$A$7:$P$892,3,0)),"")</f>
      </c>
      <c r="J72" s="207">
        <f>IF(ISNUMBER(H72),IF(ISERROR(VLOOKUP($A72,'[1]liste reference'!$A$7:$P$892,4,0)),IF(ISERROR(VLOOKUP($A72,'[1]liste reference'!$B$7:$P$892,3,0)),"",VLOOKUP($A72,'[1]liste reference'!$B$7:$P$892,3,0)),VLOOKUP($A72,'[1]liste reference'!$A$7:$P$892,4,0)),"")</f>
      </c>
      <c r="K72" s="208">
        <f>IF(A72="NEWCOD",IF(AB72="","Remplir le champs 'Nouveau taxa' svp.",$AB72),IF(ISTEXT($E72),"DEJA SAISI !",IF(A72="","",IF(ISERROR(VLOOKUP($A72,'[1]liste reference'!$A$7:$D$892,2,0)),IF(ISERROR(VLOOKUP($A72,'[1]liste reference'!$B$7:$D$892,1,0)),"code non répertorié ou synonyme",VLOOKUP($A72,'[1]liste reference'!$B$7:$D$892,1,0)),VLOOKUP(A72,'[1]liste reference'!$A$7:$D$892,2,0)))))</f>
      </c>
      <c r="L72" s="225"/>
      <c r="M72" s="225"/>
      <c r="N72" s="225"/>
      <c r="O72" s="210">
        <f t="shared" si="2"/>
      </c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3"/>
      </c>
      <c r="R72" s="212">
        <f t="shared" si="4"/>
      </c>
      <c r="S72" s="212">
        <f t="shared" si="5"/>
        <v>0</v>
      </c>
      <c r="T72" s="212">
        <f t="shared" si="6"/>
        <v>0</v>
      </c>
      <c r="U72" s="226">
        <f t="shared" si="7"/>
        <v>0</v>
      </c>
      <c r="V72" s="213">
        <v>0</v>
      </c>
      <c r="W72" s="214" t="s">
        <v>53</v>
      </c>
      <c r="Y72" s="215">
        <f>IF(A72="new.cod","NEWCOD",IF(AND((Z72=""),ISTEXT(A72)),A72,IF(Z72="","",INDEX('[1]liste reference'!$A$7:$A$892,Z72))))</f>
      </c>
      <c r="Z72" s="8">
        <f>IF(ISERROR(MATCH(A72,'[1]liste reference'!$A$7:$A$892,0)),IF(ISERROR(MATCH(A72,'[1]liste reference'!$B$7:$B$892,0)),"",(MATCH(A72,'[1]liste reference'!$B$7:$B$892,0))),(MATCH(A72,'[1]liste reference'!$A$7:$A$892,0)))</f>
      </c>
      <c r="AA72" s="216"/>
      <c r="AB72" s="217"/>
      <c r="AC72" s="217"/>
      <c r="BC72" s="8">
        <f t="shared" si="8"/>
      </c>
    </row>
    <row r="73" spans="1:55" ht="12.75" hidden="1">
      <c r="A73" s="218" t="s">
        <v>53</v>
      </c>
      <c r="B73" s="219"/>
      <c r="C73" s="220"/>
      <c r="D73" s="221">
        <f>IF(ISERROR(VLOOKUP($A73,'[1]liste reference'!$A$7:$D$892,2,0)),IF(ISERROR(VLOOKUP($A73,'[1]liste reference'!$B$7:$D$892,1,0)),"",VLOOKUP($A73,'[1]liste reference'!$B$7:$D$892,1,0)),VLOOKUP($A73,'[1]liste reference'!$A$7:$D$892,2,0))</f>
      </c>
      <c r="E73" s="221">
        <f>IF(D73="",,VLOOKUP(D73,D$22:D57,1,0))</f>
        <v>0</v>
      </c>
      <c r="F73" s="228">
        <f t="shared" si="1"/>
        <v>0</v>
      </c>
      <c r="G73" s="223">
        <f>IF(A73="","",IF(ISERROR(VLOOKUP($A73,'[1]liste reference'!$A$7:$P$892,13,0)),IF(ISERROR(VLOOKUP($A73,'[1]liste reference'!$B$7:$P$892,12,0)),"    -",VLOOKUP($A73,'[1]liste reference'!$B$7:$P$892,12,0)),VLOOKUP($A73,'[1]liste reference'!$A$7:$P$892,13,0)))</f>
      </c>
      <c r="H73" s="205" t="str">
        <f>IF(A73="","x",IF(ISERROR(VLOOKUP($A73,'[1]liste reference'!$A$7:$P$892,14,0)),IF(ISERROR(VLOOKUP($A73,'[1]liste reference'!$B$7:$P$892,13,0)),"x",VLOOKUP($A73,'[1]liste reference'!$B$7:$P$892,13,0)),VLOOKUP($A73,'[1]liste reference'!$A$7:$P$892,14,0)))</f>
        <v>x</v>
      </c>
      <c r="I73" s="224">
        <f>IF(ISNUMBER(H73),IF(ISERROR(VLOOKUP($A73,'[1]liste reference'!$A$7:$P$892,3,0)),IF(ISERROR(VLOOKUP($A73,'[1]liste reference'!$B$7:$P$892,2,0)),"",VLOOKUP($A73,'[1]liste reference'!$B$7:$P$892,2,0)),VLOOKUP($A73,'[1]liste reference'!$A$7:$P$892,3,0)),"")</f>
      </c>
      <c r="J73" s="207">
        <f>IF(ISNUMBER(H73),IF(ISERROR(VLOOKUP($A73,'[1]liste reference'!$A$7:$P$892,4,0)),IF(ISERROR(VLOOKUP($A73,'[1]liste reference'!$B$7:$P$892,3,0)),"",VLOOKUP($A73,'[1]liste reference'!$B$7:$P$892,3,0)),VLOOKUP($A73,'[1]liste reference'!$A$7:$P$892,4,0)),"")</f>
      </c>
      <c r="K73" s="208">
        <f>IF(A73="NEWCOD",IF(AB73="","Remplir le champs 'Nouveau taxa' svp.",$AB73),IF(ISTEXT($E73),"DEJA SAISI !",IF(A73="","",IF(ISERROR(VLOOKUP($A73,'[1]liste reference'!$A$7:$D$892,2,0)),IF(ISERROR(VLOOKUP($A73,'[1]liste reference'!$B$7:$D$892,1,0)),"code non répertorié ou synonyme",VLOOKUP($A73,'[1]liste reference'!$B$7:$D$892,1,0)),VLOOKUP(A73,'[1]liste reference'!$A$7:$D$892,2,0)))))</f>
      </c>
      <c r="L73" s="225"/>
      <c r="M73" s="225"/>
      <c r="N73" s="225"/>
      <c r="O73" s="210">
        <f t="shared" si="2"/>
      </c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3"/>
      </c>
      <c r="R73" s="212">
        <f t="shared" si="4"/>
      </c>
      <c r="S73" s="212">
        <f t="shared" si="5"/>
        <v>0</v>
      </c>
      <c r="T73" s="212">
        <f t="shared" si="6"/>
        <v>0</v>
      </c>
      <c r="U73" s="226">
        <f t="shared" si="7"/>
        <v>0</v>
      </c>
      <c r="V73" s="213">
        <v>0</v>
      </c>
      <c r="W73" s="214" t="s">
        <v>53</v>
      </c>
      <c r="Y73" s="215">
        <f>IF(A73="new.cod","NEWCOD",IF(AND((Z73=""),ISTEXT(A73)),A73,IF(Z73="","",INDEX('[1]liste reference'!$A$7:$A$892,Z73))))</f>
      </c>
      <c r="Z73" s="8">
        <f>IF(ISERROR(MATCH(A73,'[1]liste reference'!$A$7:$A$892,0)),IF(ISERROR(MATCH(A73,'[1]liste reference'!$B$7:$B$892,0)),"",(MATCH(A73,'[1]liste reference'!$B$7:$B$892,0))),(MATCH(A73,'[1]liste reference'!$A$7:$A$892,0)))</f>
      </c>
      <c r="AA73" s="216"/>
      <c r="AB73" s="217"/>
      <c r="AC73" s="217"/>
      <c r="BC73" s="8">
        <f t="shared" si="8"/>
      </c>
    </row>
    <row r="74" spans="1:55" ht="12.75" hidden="1">
      <c r="A74" s="218" t="s">
        <v>53</v>
      </c>
      <c r="B74" s="219"/>
      <c r="C74" s="220"/>
      <c r="D74" s="221">
        <f>IF(ISERROR(VLOOKUP($A74,'[1]liste reference'!$A$7:$D$892,2,0)),IF(ISERROR(VLOOKUP($A74,'[1]liste reference'!$B$7:$D$892,1,0)),"",VLOOKUP($A74,'[1]liste reference'!$B$7:$D$892,1,0)),VLOOKUP($A74,'[1]liste reference'!$A$7:$D$892,2,0))</f>
      </c>
      <c r="E74" s="221">
        <f>IF(D74="",,VLOOKUP(D74,D$22:D58,1,0))</f>
        <v>0</v>
      </c>
      <c r="F74" s="228">
        <f t="shared" si="1"/>
        <v>0</v>
      </c>
      <c r="G74" s="223">
        <f>IF(A74="","",IF(ISERROR(VLOOKUP($A74,'[1]liste reference'!$A$7:$P$892,13,0)),IF(ISERROR(VLOOKUP($A74,'[1]liste reference'!$B$7:$P$892,12,0)),"    -",VLOOKUP($A74,'[1]liste reference'!$B$7:$P$892,12,0)),VLOOKUP($A74,'[1]liste reference'!$A$7:$P$892,13,0)))</f>
      </c>
      <c r="H74" s="205" t="str">
        <f>IF(A74="","x",IF(ISERROR(VLOOKUP($A74,'[1]liste reference'!$A$7:$P$892,14,0)),IF(ISERROR(VLOOKUP($A74,'[1]liste reference'!$B$7:$P$892,13,0)),"x",VLOOKUP($A74,'[1]liste reference'!$B$7:$P$892,13,0)),VLOOKUP($A74,'[1]liste reference'!$A$7:$P$892,14,0)))</f>
        <v>x</v>
      </c>
      <c r="I74" s="224">
        <f>IF(ISNUMBER(H74),IF(ISERROR(VLOOKUP($A74,'[1]liste reference'!$A$7:$P$892,3,0)),IF(ISERROR(VLOOKUP($A74,'[1]liste reference'!$B$7:$P$892,2,0)),"",VLOOKUP($A74,'[1]liste reference'!$B$7:$P$892,2,0)),VLOOKUP($A74,'[1]liste reference'!$A$7:$P$892,3,0)),"")</f>
      </c>
      <c r="J74" s="207">
        <f>IF(ISNUMBER(H74),IF(ISERROR(VLOOKUP($A74,'[1]liste reference'!$A$7:$P$892,4,0)),IF(ISERROR(VLOOKUP($A74,'[1]liste reference'!$B$7:$P$892,3,0)),"",VLOOKUP($A74,'[1]liste reference'!$B$7:$P$892,3,0)),VLOOKUP($A74,'[1]liste reference'!$A$7:$P$892,4,0)),"")</f>
      </c>
      <c r="K74" s="208">
        <f>IF(A74="NEWCOD",IF(AB74="","Remplir le champs 'Nouveau taxa' svp.",$AB74),IF(ISTEXT($E74),"DEJA SAISI !",IF(A74="","",IF(ISERROR(VLOOKUP($A74,'[1]liste reference'!$A$7:$D$892,2,0)),IF(ISERROR(VLOOKUP($A74,'[1]liste reference'!$B$7:$D$892,1,0)),"code non répertorié ou synonyme",VLOOKUP($A74,'[1]liste reference'!$B$7:$D$892,1,0)),VLOOKUP(A74,'[1]liste reference'!$A$7:$D$892,2,0)))))</f>
      </c>
      <c r="L74" s="225"/>
      <c r="M74" s="225"/>
      <c r="N74" s="225"/>
      <c r="O74" s="210">
        <f t="shared" si="2"/>
      </c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3"/>
      </c>
      <c r="R74" s="212">
        <f t="shared" si="4"/>
      </c>
      <c r="S74" s="212">
        <f t="shared" si="5"/>
        <v>0</v>
      </c>
      <c r="T74" s="212">
        <f t="shared" si="6"/>
        <v>0</v>
      </c>
      <c r="U74" s="226">
        <f t="shared" si="7"/>
        <v>0</v>
      </c>
      <c r="V74" s="213">
        <v>0</v>
      </c>
      <c r="W74" s="214" t="s">
        <v>53</v>
      </c>
      <c r="Y74" s="215">
        <f>IF(A74="new.cod","NEWCOD",IF(AND((Z74=""),ISTEXT(A74)),A74,IF(Z74="","",INDEX('[1]liste reference'!$A$7:$A$892,Z74))))</f>
      </c>
      <c r="Z74" s="8">
        <f>IF(ISERROR(MATCH(A74,'[1]liste reference'!$A$7:$A$892,0)),IF(ISERROR(MATCH(A74,'[1]liste reference'!$B$7:$B$892,0)),"",(MATCH(A74,'[1]liste reference'!$B$7:$B$892,0))),(MATCH(A74,'[1]liste reference'!$A$7:$A$892,0)))</f>
      </c>
      <c r="AA74" s="216"/>
      <c r="AB74" s="217"/>
      <c r="AC74" s="217"/>
      <c r="BC74" s="8">
        <f t="shared" si="8"/>
      </c>
    </row>
    <row r="75" spans="1:55" ht="12.75" hidden="1">
      <c r="A75" s="218"/>
      <c r="B75" s="219"/>
      <c r="C75" s="220"/>
      <c r="D75" s="221">
        <f>IF(ISERROR(VLOOKUP($A75,'[1]liste reference'!$A$7:$D$892,2,0)),IF(ISERROR(VLOOKUP($A75,'[1]liste reference'!$B$7:$D$892,1,0)),"",VLOOKUP($A75,'[1]liste reference'!$B$7:$D$892,1,0)),VLOOKUP($A75,'[1]liste reference'!$A$7:$D$892,2,0))</f>
      </c>
      <c r="E75" s="221">
        <f>IF(D75="",,VLOOKUP(D75,D$22:D59,1,0))</f>
        <v>0</v>
      </c>
      <c r="F75" s="228">
        <f t="shared" si="1"/>
        <v>0</v>
      </c>
      <c r="G75" s="223">
        <f>IF(A75="","",IF(ISERROR(VLOOKUP($A75,'[1]liste reference'!$A$7:$P$892,13,0)),IF(ISERROR(VLOOKUP($A75,'[1]liste reference'!$B$7:$P$892,12,0)),"    -",VLOOKUP($A75,'[1]liste reference'!$B$7:$P$892,12,0)),VLOOKUP($A75,'[1]liste reference'!$A$7:$P$892,13,0)))</f>
      </c>
      <c r="H75" s="205" t="str">
        <f>IF(A75="","x",IF(ISERROR(VLOOKUP($A75,'[1]liste reference'!$A$7:$P$892,14,0)),IF(ISERROR(VLOOKUP($A75,'[1]liste reference'!$B$7:$P$892,13,0)),"x",VLOOKUP($A75,'[1]liste reference'!$B$7:$P$892,13,0)),VLOOKUP($A75,'[1]liste reference'!$A$7:$P$892,14,0)))</f>
        <v>x</v>
      </c>
      <c r="I75" s="224">
        <f>IF(ISNUMBER(H75),IF(ISERROR(VLOOKUP($A75,'[1]liste reference'!$A$7:$P$892,3,0)),IF(ISERROR(VLOOKUP($A75,'[1]liste reference'!$B$7:$P$892,2,0)),"",VLOOKUP($A75,'[1]liste reference'!$B$7:$P$892,2,0)),VLOOKUP($A75,'[1]liste reference'!$A$7:$P$892,3,0)),"")</f>
      </c>
      <c r="J75" s="207">
        <f>IF(ISNUMBER(H75),IF(ISERROR(VLOOKUP($A75,'[1]liste reference'!$A$7:$P$892,4,0)),IF(ISERROR(VLOOKUP($A75,'[1]liste reference'!$B$7:$P$892,3,0)),"",VLOOKUP($A75,'[1]liste reference'!$B$7:$P$892,3,0)),VLOOKUP($A75,'[1]liste reference'!$A$7:$P$892,4,0)),"")</f>
      </c>
      <c r="K75" s="208">
        <f>IF(A75="NEWCOD",IF(AB75="","Remplir le champs 'Nouveau taxa' svp.",$AB75),IF(ISTEXT($E75),"DEJA SAISI !",IF(A75="","",IF(ISERROR(VLOOKUP($A75,'[1]liste reference'!$A$7:$D$892,2,0)),IF(ISERROR(VLOOKUP($A75,'[1]liste reference'!$B$7:$D$892,1,0)),"code non répertorié ou synonyme",VLOOKUP($A75,'[1]liste reference'!$B$7:$D$892,1,0)),VLOOKUP(A75,'[1]liste reference'!$A$7:$D$892,2,0)))))</f>
      </c>
      <c r="L75" s="225"/>
      <c r="M75" s="225"/>
      <c r="N75" s="225"/>
      <c r="O75" s="210">
        <f t="shared" si="2"/>
      </c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3"/>
      </c>
      <c r="R75" s="212">
        <f t="shared" si="4"/>
      </c>
      <c r="S75" s="212">
        <f t="shared" si="5"/>
        <v>0</v>
      </c>
      <c r="T75" s="212">
        <f t="shared" si="6"/>
        <v>0</v>
      </c>
      <c r="U75" s="226">
        <f t="shared" si="7"/>
        <v>0</v>
      </c>
      <c r="V75" s="213">
        <v>0</v>
      </c>
      <c r="W75" s="214" t="s">
        <v>53</v>
      </c>
      <c r="Y75" s="215">
        <f>IF(A75="new.cod","NEWCOD",IF(AND((Z75=""),ISTEXT(A75)),A75,IF(Z75="","",INDEX('[1]liste reference'!$A$7:$A$892,Z75))))</f>
      </c>
      <c r="Z75" s="8">
        <f>IF(ISERROR(MATCH(A75,'[1]liste reference'!$A$7:$A$892,0)),IF(ISERROR(MATCH(A75,'[1]liste reference'!$B$7:$B$892,0)),"",(MATCH(A75,'[1]liste reference'!$B$7:$B$892,0))),(MATCH(A75,'[1]liste reference'!$A$7:$A$892,0)))</f>
      </c>
      <c r="AA75" s="216"/>
      <c r="AB75" s="217"/>
      <c r="AC75" s="217"/>
      <c r="BC75" s="8">
        <f t="shared" si="8"/>
      </c>
    </row>
    <row r="76" spans="1:55" ht="12.75" hidden="1">
      <c r="A76" s="218" t="s">
        <v>53</v>
      </c>
      <c r="B76" s="219"/>
      <c r="C76" s="220"/>
      <c r="D76" s="221">
        <f>IF(ISERROR(VLOOKUP($A76,'[1]liste reference'!$A$7:$D$892,2,0)),IF(ISERROR(VLOOKUP($A76,'[1]liste reference'!$B$7:$D$892,1,0)),"",VLOOKUP($A76,'[1]liste reference'!$B$7:$D$892,1,0)),VLOOKUP($A76,'[1]liste reference'!$A$7:$D$892,2,0))</f>
      </c>
      <c r="E76" s="221">
        <f>IF(D76="",,VLOOKUP(D76,D$22:D59,1,0))</f>
        <v>0</v>
      </c>
      <c r="F76" s="228">
        <f t="shared" si="1"/>
        <v>0</v>
      </c>
      <c r="G76" s="223">
        <f>IF(A76="","",IF(ISERROR(VLOOKUP($A76,'[1]liste reference'!$A$7:$P$892,13,0)),IF(ISERROR(VLOOKUP($A76,'[1]liste reference'!$B$7:$P$892,12,0)),"    -",VLOOKUP($A76,'[1]liste reference'!$B$7:$P$892,12,0)),VLOOKUP($A76,'[1]liste reference'!$A$7:$P$892,13,0)))</f>
      </c>
      <c r="H76" s="205" t="str">
        <f>IF(A76="","x",IF(ISERROR(VLOOKUP($A76,'[1]liste reference'!$A$7:$P$892,14,0)),IF(ISERROR(VLOOKUP($A76,'[1]liste reference'!$B$7:$P$892,13,0)),"x",VLOOKUP($A76,'[1]liste reference'!$B$7:$P$892,13,0)),VLOOKUP($A76,'[1]liste reference'!$A$7:$P$892,14,0)))</f>
        <v>x</v>
      </c>
      <c r="I76" s="224">
        <f>IF(ISNUMBER(H76),IF(ISERROR(VLOOKUP($A76,'[1]liste reference'!$A$7:$P$892,3,0)),IF(ISERROR(VLOOKUP($A76,'[1]liste reference'!$B$7:$P$892,2,0)),"",VLOOKUP($A76,'[1]liste reference'!$B$7:$P$892,2,0)),VLOOKUP($A76,'[1]liste reference'!$A$7:$P$892,3,0)),"")</f>
      </c>
      <c r="J76" s="207">
        <f>IF(ISNUMBER(H76),IF(ISERROR(VLOOKUP($A76,'[1]liste reference'!$A$7:$P$892,4,0)),IF(ISERROR(VLOOKUP($A76,'[1]liste reference'!$B$7:$P$892,3,0)),"",VLOOKUP($A76,'[1]liste reference'!$B$7:$P$892,3,0)),VLOOKUP($A76,'[1]liste reference'!$A$7:$P$892,4,0)),"")</f>
      </c>
      <c r="K76" s="208">
        <f>IF(A76="NEWCOD",IF(AB76="","Remplir le champs 'Nouveau taxa' svp.",$AB76),IF(ISTEXT($E76),"DEJA SAISI !",IF(A76="","",IF(ISERROR(VLOOKUP($A76,'[1]liste reference'!$A$7:$D$892,2,0)),IF(ISERROR(VLOOKUP($A76,'[1]liste reference'!$B$7:$D$892,1,0)),"code non répertorié ou synonyme",VLOOKUP($A76,'[1]liste reference'!$B$7:$D$892,1,0)),VLOOKUP(A76,'[1]liste reference'!$A$7:$D$892,2,0)))))</f>
      </c>
      <c r="L76" s="225"/>
      <c r="M76" s="225"/>
      <c r="N76" s="225"/>
      <c r="O76" s="210">
        <f t="shared" si="2"/>
      </c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3"/>
      </c>
      <c r="R76" s="212">
        <f t="shared" si="4"/>
      </c>
      <c r="S76" s="212">
        <f t="shared" si="5"/>
        <v>0</v>
      </c>
      <c r="T76" s="212">
        <f t="shared" si="6"/>
        <v>0</v>
      </c>
      <c r="U76" s="226">
        <f t="shared" si="7"/>
        <v>0</v>
      </c>
      <c r="V76" s="213">
        <v>0</v>
      </c>
      <c r="W76" s="214" t="s">
        <v>53</v>
      </c>
      <c r="Y76" s="215">
        <f>IF(A76="new.cod","NEWCOD",IF(AND((Z76=""),ISTEXT(A76)),A76,IF(Z76="","",INDEX('[1]liste reference'!$A$7:$A$892,Z76))))</f>
      </c>
      <c r="Z76" s="8">
        <f>IF(ISERROR(MATCH(A76,'[1]liste reference'!$A$7:$A$892,0)),IF(ISERROR(MATCH(A76,'[1]liste reference'!$B$7:$B$892,0)),"",(MATCH(A76,'[1]liste reference'!$B$7:$B$892,0))),(MATCH(A76,'[1]liste reference'!$A$7:$A$892,0)))</f>
      </c>
      <c r="AA76" s="216"/>
      <c r="AB76" s="217"/>
      <c r="AC76" s="217"/>
      <c r="BC76" s="8">
        <f t="shared" si="8"/>
      </c>
    </row>
    <row r="77" spans="1:55" ht="12.75" hidden="1">
      <c r="A77" s="218" t="s">
        <v>53</v>
      </c>
      <c r="B77" s="219"/>
      <c r="C77" s="220"/>
      <c r="D77" s="221">
        <f>IF(ISERROR(VLOOKUP($A77,'[1]liste reference'!$A$7:$D$892,2,0)),IF(ISERROR(VLOOKUP($A77,'[1]liste reference'!$B$7:$D$892,1,0)),"",VLOOKUP($A77,'[1]liste reference'!$B$7:$D$892,1,0)),VLOOKUP($A77,'[1]liste reference'!$A$7:$D$892,2,0))</f>
      </c>
      <c r="E77" s="221">
        <f>IF(D77="",,VLOOKUP(D77,D$22:D75,1,0))</f>
        <v>0</v>
      </c>
      <c r="F77" s="228">
        <f t="shared" si="1"/>
        <v>0</v>
      </c>
      <c r="G77" s="223">
        <f>IF(A77="","",IF(ISERROR(VLOOKUP($A77,'[1]liste reference'!$A$7:$P$892,13,0)),IF(ISERROR(VLOOKUP($A77,'[1]liste reference'!$B$7:$P$892,12,0)),"    -",VLOOKUP($A77,'[1]liste reference'!$B$7:$P$892,12,0)),VLOOKUP($A77,'[1]liste reference'!$A$7:$P$892,13,0)))</f>
      </c>
      <c r="H77" s="205" t="str">
        <f>IF(A77="","x",IF(ISERROR(VLOOKUP($A77,'[1]liste reference'!$A$7:$P$892,14,0)),IF(ISERROR(VLOOKUP($A77,'[1]liste reference'!$B$7:$P$892,13,0)),"x",VLOOKUP($A77,'[1]liste reference'!$B$7:$P$892,13,0)),VLOOKUP($A77,'[1]liste reference'!$A$7:$P$892,14,0)))</f>
        <v>x</v>
      </c>
      <c r="I77" s="224">
        <f>IF(ISNUMBER(H77),IF(ISERROR(VLOOKUP($A77,'[1]liste reference'!$A$7:$P$892,3,0)),IF(ISERROR(VLOOKUP($A77,'[1]liste reference'!$B$7:$P$892,2,0)),"",VLOOKUP($A77,'[1]liste reference'!$B$7:$P$892,2,0)),VLOOKUP($A77,'[1]liste reference'!$A$7:$P$892,3,0)),"")</f>
      </c>
      <c r="J77" s="207">
        <f>IF(ISNUMBER(H77),IF(ISERROR(VLOOKUP($A77,'[1]liste reference'!$A$7:$P$892,4,0)),IF(ISERROR(VLOOKUP($A77,'[1]liste reference'!$B$7:$P$892,3,0)),"",VLOOKUP($A77,'[1]liste reference'!$B$7:$P$892,3,0)),VLOOKUP($A77,'[1]liste reference'!$A$7:$P$892,4,0)),"")</f>
      </c>
      <c r="K77" s="208">
        <f>IF(A77="NEWCOD",IF(AB77="","Remplir le champs 'Nouveau taxa' svp.",$AB77),IF(ISTEXT($E77),"DEJA SAISI !",IF(A77="","",IF(ISERROR(VLOOKUP($A77,'[1]liste reference'!$A$7:$D$892,2,0)),IF(ISERROR(VLOOKUP($A77,'[1]liste reference'!$B$7:$D$892,1,0)),"code non répertorié ou synonyme",VLOOKUP($A77,'[1]liste reference'!$B$7:$D$892,1,0)),VLOOKUP(A77,'[1]liste reference'!$A$7:$D$892,2,0)))))</f>
      </c>
      <c r="L77" s="225"/>
      <c r="M77" s="225"/>
      <c r="N77" s="225"/>
      <c r="O77" s="210">
        <f t="shared" si="2"/>
      </c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3"/>
      </c>
      <c r="R77" s="212">
        <f t="shared" si="4"/>
      </c>
      <c r="S77" s="212">
        <f t="shared" si="5"/>
        <v>0</v>
      </c>
      <c r="T77" s="212">
        <f t="shared" si="6"/>
        <v>0</v>
      </c>
      <c r="U77" s="226">
        <f t="shared" si="7"/>
        <v>0</v>
      </c>
      <c r="V77" s="213">
        <v>0</v>
      </c>
      <c r="W77" s="214" t="s">
        <v>53</v>
      </c>
      <c r="Y77" s="215">
        <f>IF(A77="new.cod","NEWCOD",IF(AND((Z77=""),ISTEXT(A77)),A77,IF(Z77="","",INDEX('[1]liste reference'!$A$7:$A$892,Z77))))</f>
      </c>
      <c r="Z77" s="8">
        <f>IF(ISERROR(MATCH(A77,'[1]liste reference'!$A$7:$A$892,0)),IF(ISERROR(MATCH(A77,'[1]liste reference'!$B$7:$B$892,0)),"",(MATCH(A77,'[1]liste reference'!$B$7:$B$892,0))),(MATCH(A77,'[1]liste reference'!$A$7:$A$892,0)))</f>
      </c>
      <c r="AA77" s="216"/>
      <c r="AB77" s="217"/>
      <c r="AC77" s="217"/>
      <c r="BC77" s="8">
        <f t="shared" si="8"/>
      </c>
    </row>
    <row r="78" spans="1:55" ht="12.75" hidden="1">
      <c r="A78" s="218" t="s">
        <v>53</v>
      </c>
      <c r="B78" s="219"/>
      <c r="C78" s="220"/>
      <c r="D78" s="221">
        <f>IF(ISERROR(VLOOKUP($A78,'[1]liste reference'!$A$7:$D$892,2,0)),IF(ISERROR(VLOOKUP($A78,'[1]liste reference'!$B$7:$D$892,1,0)),"",VLOOKUP($A78,'[1]liste reference'!$B$7:$D$892,1,0)),VLOOKUP($A78,'[1]liste reference'!$A$7:$D$892,2,0))</f>
      </c>
      <c r="E78" s="221">
        <f>IF(D78="",,VLOOKUP(D78,D$22:D75,1,0))</f>
        <v>0</v>
      </c>
      <c r="F78" s="228">
        <f t="shared" si="1"/>
        <v>0</v>
      </c>
      <c r="G78" s="223">
        <f>IF(A78="","",IF(ISERROR(VLOOKUP($A78,'[1]liste reference'!$A$7:$P$892,13,0)),IF(ISERROR(VLOOKUP($A78,'[1]liste reference'!$B$7:$P$892,12,0)),"    -",VLOOKUP($A78,'[1]liste reference'!$B$7:$P$892,12,0)),VLOOKUP($A78,'[1]liste reference'!$A$7:$P$892,13,0)))</f>
      </c>
      <c r="H78" s="205" t="str">
        <f>IF(A78="","x",IF(ISERROR(VLOOKUP($A78,'[1]liste reference'!$A$7:$P$892,14,0)),IF(ISERROR(VLOOKUP($A78,'[1]liste reference'!$B$7:$P$892,13,0)),"x",VLOOKUP($A78,'[1]liste reference'!$B$7:$P$892,13,0)),VLOOKUP($A78,'[1]liste reference'!$A$7:$P$892,14,0)))</f>
        <v>x</v>
      </c>
      <c r="I78" s="224">
        <f>IF(ISNUMBER(H78),IF(ISERROR(VLOOKUP($A78,'[1]liste reference'!$A$7:$P$892,3,0)),IF(ISERROR(VLOOKUP($A78,'[1]liste reference'!$B$7:$P$892,2,0)),"",VLOOKUP($A78,'[1]liste reference'!$B$7:$P$892,2,0)),VLOOKUP($A78,'[1]liste reference'!$A$7:$P$892,3,0)),"")</f>
      </c>
      <c r="J78" s="207">
        <f>IF(ISNUMBER(H78),IF(ISERROR(VLOOKUP($A78,'[1]liste reference'!$A$7:$P$892,4,0)),IF(ISERROR(VLOOKUP($A78,'[1]liste reference'!$B$7:$P$892,3,0)),"",VLOOKUP($A78,'[1]liste reference'!$B$7:$P$892,3,0)),VLOOKUP($A78,'[1]liste reference'!$A$7:$P$892,4,0)),"")</f>
      </c>
      <c r="K78" s="208">
        <f>IF(A78="NEWCOD",IF(AB78="","Remplir le champs 'Nouveau taxa' svp.",$AB78),IF(ISTEXT($E78),"DEJA SAISI !",IF(A78="","",IF(ISERROR(VLOOKUP($A78,'[1]liste reference'!$A$7:$D$892,2,0)),IF(ISERROR(VLOOKUP($A78,'[1]liste reference'!$B$7:$D$892,1,0)),"code non répertorié ou synonyme",VLOOKUP($A78,'[1]liste reference'!$B$7:$D$892,1,0)),VLOOKUP(A78,'[1]liste reference'!$A$7:$D$892,2,0)))))</f>
      </c>
      <c r="L78" s="225"/>
      <c r="M78" s="225"/>
      <c r="N78" s="225"/>
      <c r="O78" s="210">
        <f t="shared" si="2"/>
      </c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3"/>
      </c>
      <c r="R78" s="212">
        <f t="shared" si="4"/>
      </c>
      <c r="S78" s="212">
        <f t="shared" si="5"/>
        <v>0</v>
      </c>
      <c r="T78" s="212">
        <f t="shared" si="6"/>
        <v>0</v>
      </c>
      <c r="U78" s="226">
        <f t="shared" si="7"/>
        <v>0</v>
      </c>
      <c r="V78" s="213">
        <v>0</v>
      </c>
      <c r="W78" s="214" t="s">
        <v>53</v>
      </c>
      <c r="Y78" s="215">
        <f>IF(A78="new.cod","NEWCOD",IF(AND((Z78=""),ISTEXT(A78)),A78,IF(Z78="","",INDEX('[1]liste reference'!$A$7:$A$892,Z78))))</f>
      </c>
      <c r="Z78" s="8">
        <f>IF(ISERROR(MATCH(A78,'[1]liste reference'!$A$7:$A$892,0)),IF(ISERROR(MATCH(A78,'[1]liste reference'!$B$7:$B$892,0)),"",(MATCH(A78,'[1]liste reference'!$B$7:$B$892,0))),(MATCH(A78,'[1]liste reference'!$A$7:$A$892,0)))</f>
      </c>
      <c r="AA78" s="216"/>
      <c r="AB78" s="217"/>
      <c r="AC78" s="217"/>
      <c r="BC78" s="8">
        <f t="shared" si="8"/>
      </c>
    </row>
    <row r="79" spans="1:55" ht="12.75" hidden="1">
      <c r="A79" s="218" t="s">
        <v>53</v>
      </c>
      <c r="B79" s="219"/>
      <c r="C79" s="220"/>
      <c r="D79" s="221">
        <f>IF(ISERROR(VLOOKUP($A79,'[1]liste reference'!$A$7:$D$892,2,0)),IF(ISERROR(VLOOKUP($A79,'[1]liste reference'!$B$7:$D$892,1,0)),"",VLOOKUP($A79,'[1]liste reference'!$B$7:$D$892,1,0)),VLOOKUP($A79,'[1]liste reference'!$A$7:$D$892,2,0))</f>
      </c>
      <c r="E79" s="221">
        <f>IF(D79="",,VLOOKUP(D79,D$22:D75,1,0))</f>
        <v>0</v>
      </c>
      <c r="F79" s="228">
        <f t="shared" si="1"/>
        <v>0</v>
      </c>
      <c r="G79" s="223">
        <f>IF(A79="","",IF(ISERROR(VLOOKUP($A79,'[1]liste reference'!$A$7:$P$892,13,0)),IF(ISERROR(VLOOKUP($A79,'[1]liste reference'!$B$7:$P$892,12,0)),"    -",VLOOKUP($A79,'[1]liste reference'!$B$7:$P$892,12,0)),VLOOKUP($A79,'[1]liste reference'!$A$7:$P$892,13,0)))</f>
      </c>
      <c r="H79" s="205" t="str">
        <f>IF(A79="","x",IF(ISERROR(VLOOKUP($A79,'[1]liste reference'!$A$7:$P$892,14,0)),IF(ISERROR(VLOOKUP($A79,'[1]liste reference'!$B$7:$P$892,13,0)),"x",VLOOKUP($A79,'[1]liste reference'!$B$7:$P$892,13,0)),VLOOKUP($A79,'[1]liste reference'!$A$7:$P$892,14,0)))</f>
        <v>x</v>
      </c>
      <c r="I79" s="224">
        <f>IF(ISNUMBER(H79),IF(ISERROR(VLOOKUP($A79,'[1]liste reference'!$A$7:$P$892,3,0)),IF(ISERROR(VLOOKUP($A79,'[1]liste reference'!$B$7:$P$892,2,0)),"",VLOOKUP($A79,'[1]liste reference'!$B$7:$P$892,2,0)),VLOOKUP($A79,'[1]liste reference'!$A$7:$P$892,3,0)),"")</f>
      </c>
      <c r="J79" s="207">
        <f>IF(ISNUMBER(H79),IF(ISERROR(VLOOKUP($A79,'[1]liste reference'!$A$7:$P$892,4,0)),IF(ISERROR(VLOOKUP($A79,'[1]liste reference'!$B$7:$P$892,3,0)),"",VLOOKUP($A79,'[1]liste reference'!$B$7:$P$892,3,0)),VLOOKUP($A79,'[1]liste reference'!$A$7:$P$892,4,0)),"")</f>
      </c>
      <c r="K79" s="208">
        <f>IF(A79="NEWCOD",IF(AB79="","Remplir le champs 'Nouveau taxa' svp.",$AB79),IF(ISTEXT($E79),"DEJA SAISI !",IF(A79="","",IF(ISERROR(VLOOKUP($A79,'[1]liste reference'!$A$7:$D$892,2,0)),IF(ISERROR(VLOOKUP($A79,'[1]liste reference'!$B$7:$D$892,1,0)),"code non répertorié ou synonyme",VLOOKUP($A79,'[1]liste reference'!$B$7:$D$892,1,0)),VLOOKUP(A79,'[1]liste reference'!$A$7:$D$892,2,0)))))</f>
      </c>
      <c r="L79" s="225"/>
      <c r="M79" s="225"/>
      <c r="N79" s="225"/>
      <c r="O79" s="210">
        <f t="shared" si="2"/>
      </c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3"/>
      </c>
      <c r="R79" s="212">
        <f t="shared" si="4"/>
      </c>
      <c r="S79" s="212">
        <f t="shared" si="5"/>
        <v>0</v>
      </c>
      <c r="T79" s="212">
        <f t="shared" si="6"/>
        <v>0</v>
      </c>
      <c r="U79" s="226">
        <f t="shared" si="7"/>
        <v>0</v>
      </c>
      <c r="V79" s="213">
        <v>0</v>
      </c>
      <c r="W79" s="214" t="s">
        <v>53</v>
      </c>
      <c r="Y79" s="215">
        <f>IF(A79="new.cod","NEWCOD",IF(AND((Z79=""),ISTEXT(A79)),A79,IF(Z79="","",INDEX('[1]liste reference'!$A$7:$A$892,Z79))))</f>
      </c>
      <c r="Z79" s="8">
        <f>IF(ISERROR(MATCH(A79,'[1]liste reference'!$A$7:$A$892,0)),IF(ISERROR(MATCH(A79,'[1]liste reference'!$B$7:$B$892,0)),"",(MATCH(A79,'[1]liste reference'!$B$7:$B$892,0))),(MATCH(A79,'[1]liste reference'!$A$7:$A$892,0)))</f>
      </c>
      <c r="AA79" s="216"/>
      <c r="AB79" s="217"/>
      <c r="AC79" s="217"/>
      <c r="BC79" s="8">
        <f t="shared" si="8"/>
      </c>
    </row>
    <row r="80" spans="1:55" ht="12.75" hidden="1">
      <c r="A80" s="218"/>
      <c r="B80" s="219"/>
      <c r="C80" s="220"/>
      <c r="D80" s="221">
        <f>IF(ISERROR(VLOOKUP($A80,'[1]liste reference'!$A$7:$D$892,2,0)),IF(ISERROR(VLOOKUP($A80,'[1]liste reference'!$B$7:$D$892,1,0)),"",VLOOKUP($A80,'[1]liste reference'!$B$7:$D$892,1,0)),VLOOKUP($A80,'[1]liste reference'!$A$7:$D$892,2,0))</f>
      </c>
      <c r="E80" s="221">
        <f>IF(D80="",,VLOOKUP(D80,D$22:D79,1,0))</f>
        <v>0</v>
      </c>
      <c r="F80" s="228">
        <f t="shared" si="1"/>
        <v>0</v>
      </c>
      <c r="G80" s="223">
        <f>IF(A80="","",IF(ISERROR(VLOOKUP($A80,'[1]liste reference'!$A$7:$P$892,13,0)),IF(ISERROR(VLOOKUP($A80,'[1]liste reference'!$B$7:$P$892,12,0)),"    -",VLOOKUP($A80,'[1]liste reference'!$B$7:$P$892,12,0)),VLOOKUP($A80,'[1]liste reference'!$A$7:$P$892,13,0)))</f>
      </c>
      <c r="H80" s="205" t="str">
        <f>IF(A80="","x",IF(ISERROR(VLOOKUP($A80,'[1]liste reference'!$A$7:$P$892,14,0)),IF(ISERROR(VLOOKUP($A80,'[1]liste reference'!$B$7:$P$892,13,0)),"x",VLOOKUP($A80,'[1]liste reference'!$B$7:$P$892,13,0)),VLOOKUP($A80,'[1]liste reference'!$A$7:$P$892,14,0)))</f>
        <v>x</v>
      </c>
      <c r="I80" s="224">
        <f>IF(ISNUMBER(H80),IF(ISERROR(VLOOKUP($A80,'[1]liste reference'!$A$7:$P$892,3,0)),IF(ISERROR(VLOOKUP($A80,'[1]liste reference'!$B$7:$P$892,2,0)),"",VLOOKUP($A80,'[1]liste reference'!$B$7:$P$892,2,0)),VLOOKUP($A80,'[1]liste reference'!$A$7:$P$892,3,0)),"")</f>
      </c>
      <c r="J80" s="207">
        <f>IF(ISNUMBER(H80),IF(ISERROR(VLOOKUP($A80,'[1]liste reference'!$A$7:$P$892,4,0)),IF(ISERROR(VLOOKUP($A80,'[1]liste reference'!$B$7:$P$892,3,0)),"",VLOOKUP($A80,'[1]liste reference'!$B$7:$P$892,3,0)),VLOOKUP($A80,'[1]liste reference'!$A$7:$P$892,4,0)),"")</f>
      </c>
      <c r="K80" s="208">
        <f>IF(A80="NEWCOD",IF(AB80="","Remplir le champs 'Nouveau taxa' svp.",$AB80),IF(ISTEXT($E80),"DEJA SAISI !",IF(A80="","",IF(ISERROR(VLOOKUP($A80,'[1]liste reference'!$A$7:$D$892,2,0)),IF(ISERROR(VLOOKUP($A80,'[1]liste reference'!$B$7:$D$892,1,0)),"code non répertorié ou synonyme",VLOOKUP($A80,'[1]liste reference'!$B$7:$D$892,1,0)),VLOOKUP(A80,'[1]liste reference'!$A$7:$D$892,2,0)))))</f>
      </c>
      <c r="L80" s="225"/>
      <c r="M80" s="225"/>
      <c r="N80" s="225"/>
      <c r="O80" s="210">
        <f t="shared" si="2"/>
      </c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3"/>
      </c>
      <c r="R80" s="212">
        <f t="shared" si="4"/>
      </c>
      <c r="S80" s="212">
        <f t="shared" si="5"/>
        <v>0</v>
      </c>
      <c r="T80" s="212">
        <f t="shared" si="6"/>
        <v>0</v>
      </c>
      <c r="U80" s="226">
        <f t="shared" si="7"/>
        <v>0</v>
      </c>
      <c r="V80" s="213">
        <v>0</v>
      </c>
      <c r="W80" s="214" t="s">
        <v>53</v>
      </c>
      <c r="Y80" s="215">
        <f>IF(A80="new.cod","NEWCOD",IF(AND((Z80=""),ISTEXT(A80)),A80,IF(Z80="","",INDEX('[1]liste reference'!$A$7:$A$892,Z80))))</f>
      </c>
      <c r="Z80" s="8">
        <f>IF(ISERROR(MATCH(A80,'[1]liste reference'!$A$7:$A$892,0)),IF(ISERROR(MATCH(A80,'[1]liste reference'!$B$7:$B$892,0)),"",(MATCH(A80,'[1]liste reference'!$B$7:$B$892,0))),(MATCH(A80,'[1]liste reference'!$A$7:$A$892,0)))</f>
      </c>
      <c r="AA80" s="216"/>
      <c r="AB80" s="217"/>
      <c r="AC80" s="217"/>
      <c r="BC80" s="8">
        <f t="shared" si="8"/>
      </c>
    </row>
    <row r="81" spans="1:55" ht="12.75" hidden="1">
      <c r="A81" s="218"/>
      <c r="B81" s="219"/>
      <c r="C81" s="220"/>
      <c r="D81" s="221">
        <f>IF(ISERROR(VLOOKUP($A81,'[1]liste reference'!$A$7:$D$892,2,0)),IF(ISERROR(VLOOKUP($A81,'[1]liste reference'!$B$7:$D$892,1,0)),"",VLOOKUP($A81,'[1]liste reference'!$B$7:$D$892,1,0)),VLOOKUP($A81,'[1]liste reference'!$A$7:$D$892,2,0))</f>
      </c>
      <c r="E81" s="221">
        <f>IF(D81="",,VLOOKUP(D81,D$21:D80,1,0))</f>
        <v>0</v>
      </c>
      <c r="F81" s="228">
        <f t="shared" si="1"/>
        <v>0</v>
      </c>
      <c r="G81" s="223">
        <f>IF(A81="","",IF(ISERROR(VLOOKUP($A81,'[1]liste reference'!$A$7:$P$892,13,0)),IF(ISERROR(VLOOKUP($A81,'[1]liste reference'!$B$7:$P$892,12,0)),"    -",VLOOKUP($A81,'[1]liste reference'!$B$7:$P$892,12,0)),VLOOKUP($A81,'[1]liste reference'!$A$7:$P$892,13,0)))</f>
      </c>
      <c r="H81" s="205" t="str">
        <f>IF(A81="","x",IF(ISERROR(VLOOKUP($A81,'[1]liste reference'!$A$7:$P$892,14,0)),IF(ISERROR(VLOOKUP($A81,'[1]liste reference'!$B$7:$P$892,13,0)),"x",VLOOKUP($A81,'[1]liste reference'!$B$7:$P$892,13,0)),VLOOKUP($A81,'[1]liste reference'!$A$7:$P$892,14,0)))</f>
        <v>x</v>
      </c>
      <c r="I81" s="224">
        <f>IF(ISNUMBER(H81),IF(ISERROR(VLOOKUP($A81,'[1]liste reference'!$A$7:$P$892,3,0)),IF(ISERROR(VLOOKUP($A81,'[1]liste reference'!$B$7:$P$892,2,0)),"",VLOOKUP($A81,'[1]liste reference'!$B$7:$P$892,2,0)),VLOOKUP($A81,'[1]liste reference'!$A$7:$P$892,3,0)),"")</f>
      </c>
      <c r="J81" s="207">
        <f>IF(ISNUMBER(H81),IF(ISERROR(VLOOKUP($A81,'[1]liste reference'!$A$7:$P$892,4,0)),IF(ISERROR(VLOOKUP($A81,'[1]liste reference'!$B$7:$P$892,3,0)),"",VLOOKUP($A81,'[1]liste reference'!$B$7:$P$892,3,0)),VLOOKUP($A81,'[1]liste reference'!$A$7:$P$892,4,0)),"")</f>
      </c>
      <c r="K81" s="208">
        <f>IF(A81="NEWCOD",IF(AB81="","Remplir le champs 'Nouveau taxa' svp.",$AB81),IF(ISTEXT($E81),"DEJA SAISI !",IF(A81="","",IF(ISERROR(VLOOKUP($A81,'[1]liste reference'!$A$7:$D$892,2,0)),IF(ISERROR(VLOOKUP($A81,'[1]liste reference'!$B$7:$D$892,1,0)),"code non répertorié ou synonyme",VLOOKUP($A81,'[1]liste reference'!$B$7:$D$892,1,0)),VLOOKUP(A81,'[1]liste reference'!$A$7:$D$892,2,0)))))</f>
      </c>
      <c r="L81" s="208"/>
      <c r="M81" s="208"/>
      <c r="N81" s="208"/>
      <c r="O81" s="210">
        <f t="shared" si="2"/>
      </c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3"/>
      </c>
      <c r="R81" s="212">
        <f t="shared" si="4"/>
      </c>
      <c r="S81" s="212">
        <f t="shared" si="5"/>
        <v>0</v>
      </c>
      <c r="T81" s="212">
        <f t="shared" si="6"/>
        <v>0</v>
      </c>
      <c r="U81" s="226">
        <f t="shared" si="7"/>
        <v>0</v>
      </c>
      <c r="V81" s="213">
        <v>0</v>
      </c>
      <c r="W81" s="214" t="s">
        <v>53</v>
      </c>
      <c r="X81" s="231"/>
      <c r="Y81" s="215">
        <f>IF(A81="new.cod","NEWCOD",IF(AND((Z81=""),ISTEXT(A81)),A81,IF(Z81="","",INDEX('[1]liste reference'!$A$7:$A$892,Z81))))</f>
      </c>
      <c r="Z81" s="8">
        <f>IF(ISERROR(MATCH(A81,'[1]liste reference'!$A$7:$A$892,0)),IF(ISERROR(MATCH(A81,'[1]liste reference'!$B$7:$B$892,0)),"",(MATCH(A81,'[1]liste reference'!$B$7:$B$892,0))),(MATCH(A81,'[1]liste reference'!$A$7:$A$892,0)))</f>
      </c>
      <c r="AA81" s="216"/>
      <c r="AB81" s="217"/>
      <c r="AC81" s="217"/>
      <c r="BC81" s="8">
        <f t="shared" si="8"/>
      </c>
    </row>
    <row r="82" spans="1:55" ht="12.75" hidden="1">
      <c r="A82" s="232"/>
      <c r="B82" s="233"/>
      <c r="C82" s="234"/>
      <c r="D82" s="235">
        <f>IF(ISERROR(VLOOKUP($A82,'[1]liste reference'!$A$7:$D$892,2,0)),IF(ISERROR(VLOOKUP($A82,'[1]liste reference'!$B$7:$D$892,1,0)),"",VLOOKUP($A82,'[1]liste reference'!$B$7:$D$892,1,0)),VLOOKUP($A82,'[1]liste reference'!$A$7:$D$892,2,0))</f>
      </c>
      <c r="E82" s="235">
        <f>IF(D82="",,VLOOKUP(D82,D$20:D80,1,0))</f>
        <v>0</v>
      </c>
      <c r="F82" s="236">
        <f t="shared" si="1"/>
        <v>0</v>
      </c>
      <c r="G82" s="237">
        <f>IF(A82="","",IF(ISERROR(VLOOKUP($A82,'[1]liste reference'!$A$7:$P$892,13,0)),IF(ISERROR(VLOOKUP($A82,'[1]liste reference'!$B$7:$P$892,12,0)),"    -",VLOOKUP($A82,'[1]liste reference'!$B$7:$P$892,12,0)),VLOOKUP($A82,'[1]liste reference'!$A$7:$P$892,13,0)))</f>
      </c>
      <c r="H82" s="205" t="str">
        <f>IF(A82="","x",IF(ISERROR(VLOOKUP($A82,'[1]liste reference'!$A$7:$P$892,14,0)),IF(ISERROR(VLOOKUP($A82,'[1]liste reference'!$B$7:$P$892,13,0)),"x",VLOOKUP($A82,'[1]liste reference'!$B$7:$P$892,13,0)),VLOOKUP($A82,'[1]liste reference'!$A$7:$P$892,14,0)))</f>
        <v>x</v>
      </c>
      <c r="I82" s="238">
        <f>IF(ISNUMBER(H82),IF(ISERROR(VLOOKUP($A82,'[1]liste reference'!$A$7:$P$892,3,0)),IF(ISERROR(VLOOKUP($A82,'[1]liste reference'!$B$7:$P$892,2,0)),"",VLOOKUP($A82,'[1]liste reference'!$B$7:$P$892,2,0)),VLOOKUP($A82,'[1]liste reference'!$A$7:$P$892,3,0)),"")</f>
      </c>
      <c r="J82" s="238">
        <f>IF(ISNUMBER(H82),IF(ISERROR(VLOOKUP($A82,'[1]liste reference'!$A$7:$P$892,4,0)),IF(ISERROR(VLOOKUP($A82,'[1]liste reference'!$B$7:$P$892,3,0)),"",VLOOKUP($A82,'[1]liste reference'!$B$7:$P$892,3,0)),VLOOKUP($A82,'[1]liste reference'!$A$7:$P$892,4,0)),"")</f>
      </c>
      <c r="K82" s="208">
        <f>IF(A82="NEWCOD",IF(AB82="","Remplir le champs 'Nouveau taxa' svp.",$AB82),IF(ISTEXT($E82),"DEJA SAISI !",IF(A82="","",IF(ISERROR(VLOOKUP($A82,'[1]liste reference'!$A$7:$D$892,2,0)),IF(ISERROR(VLOOKUP($A82,'[1]liste reference'!$B$7:$D$892,1,0)),"code non répertorié ou synonyme",VLOOKUP($A82,'[1]liste reference'!$B$7:$D$892,1,0)),VLOOKUP(A82,'[1]liste reference'!$A$7:$D$892,2,0)))))</f>
      </c>
      <c r="L82" s="239"/>
      <c r="M82" s="239"/>
      <c r="N82" s="239"/>
      <c r="O82" s="210">
        <f t="shared" si="2"/>
      </c>
      <c r="P82" s="240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3"/>
      </c>
      <c r="R82" s="212">
        <f t="shared" si="4"/>
      </c>
      <c r="S82" s="212">
        <f t="shared" si="5"/>
        <v>0</v>
      </c>
      <c r="T82" s="212">
        <f t="shared" si="6"/>
        <v>0</v>
      </c>
      <c r="U82" s="226">
        <f t="shared" si="7"/>
        <v>0</v>
      </c>
      <c r="V82" s="213">
        <v>0</v>
      </c>
      <c r="W82" s="241" t="s">
        <v>53</v>
      </c>
      <c r="X82" s="242"/>
      <c r="Y82" s="215">
        <f>IF(A82="new.cod","NEWCOD",IF(AND((Z82=""),ISTEXT(A82)),A82,IF(Z82="","",INDEX('[1]liste reference'!$A$7:$A$892,Z82))))</f>
      </c>
      <c r="Z82" s="8">
        <f>IF(ISERROR(MATCH(A82,'[1]liste reference'!$A$7:$A$892,0)),IF(ISERROR(MATCH(A82,'[1]liste reference'!$B$7:$B$892,0)),"",(MATCH(A82,'[1]liste reference'!$B$7:$B$892,0))),(MATCH(A82,'[1]liste reference'!$A$7:$A$892,0)))</f>
      </c>
      <c r="AA82" s="216"/>
      <c r="AB82" s="217"/>
      <c r="AC82" s="217"/>
      <c r="BC82" s="8">
        <f t="shared" si="8"/>
      </c>
    </row>
    <row r="83" spans="1:30" ht="15" hidden="1">
      <c r="A83" s="243" t="s">
        <v>111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2"/>
      <c r="N83" s="212"/>
      <c r="O83" s="244"/>
      <c r="P83" s="244"/>
      <c r="Q83" s="244"/>
      <c r="R83" s="244"/>
      <c r="S83" s="244"/>
      <c r="T83" s="8"/>
      <c r="U83" s="8"/>
      <c r="V83" s="244"/>
      <c r="W83" s="244"/>
      <c r="X83" s="244"/>
      <c r="Y83" s="262"/>
      <c r="Z83" s="262"/>
      <c r="AA83" s="245"/>
      <c r="AB83" s="246"/>
      <c r="AC83" s="246"/>
      <c r="AD83" s="246"/>
    </row>
    <row r="84" spans="1:30" ht="12.75" hidden="1">
      <c r="A84" s="247" t="str">
        <f>A3</f>
        <v>Roubion</v>
      </c>
      <c r="B84" s="248" t="str">
        <f>C3</f>
        <v>Roubion à Pont de Barret</v>
      </c>
      <c r="C84" s="249">
        <f>A4</f>
        <v>41057</v>
      </c>
      <c r="D84" s="250">
        <f>IF(ISERROR(SUM($T$23:$T$82)/SUM($U$23:$U$82)),"",SUM($T$23:$T$82)/SUM($U$23:$U$82))</f>
        <v>10.403508771929825</v>
      </c>
      <c r="E84" s="251">
        <f>N13</f>
        <v>31</v>
      </c>
      <c r="F84" s="248">
        <f>N14</f>
        <v>18</v>
      </c>
      <c r="G84" s="248">
        <f>N15</f>
        <v>8</v>
      </c>
      <c r="H84" s="248">
        <f>N16</f>
        <v>9</v>
      </c>
      <c r="I84" s="248">
        <f>N17</f>
        <v>1</v>
      </c>
      <c r="J84" s="252">
        <f>N8</f>
        <v>9.5</v>
      </c>
      <c r="K84" s="250">
        <f>N9</f>
        <v>3.4852630924407144</v>
      </c>
      <c r="L84" s="251">
        <f>N10</f>
        <v>4</v>
      </c>
      <c r="M84" s="251">
        <f>N11</f>
        <v>18</v>
      </c>
      <c r="N84" s="250">
        <f>O8</f>
        <v>1.6111111111111112</v>
      </c>
      <c r="O84" s="250">
        <f>O9</f>
        <v>0.6076849889141857</v>
      </c>
      <c r="P84" s="251">
        <f>O10</f>
        <v>1</v>
      </c>
      <c r="Q84" s="251">
        <f>O11</f>
        <v>3</v>
      </c>
      <c r="R84" s="251">
        <f>F21</f>
        <v>26.959000000000028</v>
      </c>
      <c r="S84" s="251">
        <f>K11</f>
        <v>0</v>
      </c>
      <c r="T84" s="251">
        <f>K12</f>
        <v>8</v>
      </c>
      <c r="U84" s="251">
        <f>K13</f>
        <v>6</v>
      </c>
      <c r="V84" s="253">
        <f>K14</f>
        <v>1</v>
      </c>
      <c r="W84" s="254">
        <f>K15</f>
        <v>10</v>
      </c>
      <c r="Z84" s="255"/>
      <c r="AA84" s="255"/>
      <c r="AB84" s="246"/>
      <c r="AC84" s="246"/>
      <c r="AD84" s="246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6" t="s">
        <v>112</v>
      </c>
      <c r="R86" s="8"/>
      <c r="S86" s="213"/>
      <c r="T86" s="8"/>
      <c r="U86" s="8"/>
      <c r="V86" s="8"/>
    </row>
    <row r="87" spans="16:22" ht="12.75" hidden="1">
      <c r="P87" s="8"/>
      <c r="Q87" s="8" t="s">
        <v>113</v>
      </c>
      <c r="R87" s="8"/>
      <c r="S87" s="213">
        <f>VLOOKUP(MAX($S$23:$S$82),($S$23:$U$82),1,0)</f>
        <v>42</v>
      </c>
      <c r="T87" s="8"/>
      <c r="U87" s="8"/>
      <c r="V87" s="8"/>
    </row>
    <row r="88" spans="16:22" ht="12.75" hidden="1">
      <c r="P88" s="8"/>
      <c r="Q88" s="8" t="s">
        <v>114</v>
      </c>
      <c r="R88" s="8"/>
      <c r="S88" s="213">
        <f>VLOOKUP((S87),($S$23:$U$82),2,0)</f>
        <v>84</v>
      </c>
      <c r="T88" s="8"/>
      <c r="U88" s="8"/>
      <c r="V88" s="8"/>
    </row>
    <row r="89" spans="17:20" ht="12.75">
      <c r="Q89" s="8" t="s">
        <v>115</v>
      </c>
      <c r="R89" s="8"/>
      <c r="S89" s="213">
        <f>VLOOKUP((S87),($S$23:$U$82),3,0)</f>
        <v>6</v>
      </c>
      <c r="T89" s="8"/>
    </row>
    <row r="90" spans="17:20" ht="12.75">
      <c r="Q90" s="8" t="s">
        <v>116</v>
      </c>
      <c r="R90" s="8"/>
      <c r="S90" s="257">
        <f>IF(ISERROR(SUM($T$23:$T$82)/SUM($U$23:$U$82)),"",(SUM($T$23:$T$82)-S88)/(SUM($U$23:$U$82)-S89))</f>
        <v>9.980392156862745</v>
      </c>
      <c r="T90" s="8"/>
    </row>
    <row r="91" spans="17:21" ht="12.75">
      <c r="Q91" s="212" t="s">
        <v>117</v>
      </c>
      <c r="R91" s="212"/>
      <c r="S91" s="212" t="str">
        <f>INDEX('[1]liste reference'!$A$7:$A$892,$T$91)</f>
        <v>GLYFLU</v>
      </c>
      <c r="T91" s="8">
        <f>IF(ISERROR(MATCH($S$93,'[1]liste reference'!$A$7:$A$892,0)),MATCH($S$93,'[1]liste reference'!$B$7:$B$892,0),(MATCH($S$93,'[1]liste reference'!$A$7:$A$892,0)))</f>
        <v>320</v>
      </c>
      <c r="U91" s="246"/>
    </row>
    <row r="92" spans="17:20" ht="12.75">
      <c r="Q92" s="8" t="s">
        <v>118</v>
      </c>
      <c r="R92" s="8"/>
      <c r="S92" s="8">
        <f>MATCH(S87,$S$23:$S$82,0)</f>
        <v>17</v>
      </c>
      <c r="T92" s="8"/>
    </row>
    <row r="93" spans="17:20" ht="12.75">
      <c r="Q93" s="212" t="s">
        <v>119</v>
      </c>
      <c r="R93" s="8"/>
      <c r="S93" s="212" t="str">
        <f>INDEX($A$23:$A$82,$S$92)</f>
        <v>GLYFLU</v>
      </c>
      <c r="T93" s="8"/>
    </row>
    <row r="94" ht="12.75">
      <c r="S94" s="246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4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1" stopIfTrue="1">
      <formula>AND(ISTEXT($G$23),ISBLANK($I$23))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B20:D20 I9:I10 H9:H18 J9 H7:J7 G20:J20">
      <formula1>0</formula1>
      <formula2>100</formula2>
    </dataValidation>
    <dataValidation type="decimal" allowBlank="1" showInputMessage="1" showErrorMessage="1" error="saisir un nombre compris entre 0 et 100 %" sqref="B23:C42 E9:E17 B9:D18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2013-10-16T07:39:39Z</dcterms:created>
  <dcterms:modified xsi:type="dcterms:W3CDTF">2013-10-16T12:33:20Z</dcterms:modified>
  <cp:category/>
  <cp:version/>
  <cp:contentType/>
  <cp:contentStatus/>
</cp:coreProperties>
</file>