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<sst xmlns="http://schemas.openxmlformats.org/spreadsheetml/2006/main" count="217" uniqueCount="92">
  <si>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</si>
  <si>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>modèle Irstea-GIS</t>
  </si>
  <si>
    <t>SAGE ENVIRONNEMENT</t>
  </si>
  <si>
    <t>CBERNARD M SCHNEIDER</t>
  </si>
  <si>
    <t>BAUME</t>
  </si>
  <si>
    <t xml:space="preserve">BAUME A ROSIERES </t>
  </si>
  <si>
    <t>06580238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</si>
  <si>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</si>
  <si>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</si>
  <si>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</si>
  <si>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</si>
  <si>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</si>
  <si>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</si>
  <si>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</si>
  <si>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</si>
  <si>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</si>
  <si>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</si>
  <si>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</si>
  <si>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</si>
  <si>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</si>
  <si>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</si>
  <si>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</si>
  <si>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</si>
  <si>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</si>
  <si>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</si>
  <si>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</si>
  <si>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</si>
  <si>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</si>
  <si>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</si>
  <si>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</si>
  <si>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</si>
  <si>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</si>
  <si>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</si>
  <si>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</si>
  <si>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</si>
  <si>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</si>
  <si>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</si>
  <si>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</si>
  <si>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</si>
  <si>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</si>
  <si>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</si>
  <si>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</si>
  <si>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</si>
  <si>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</si>
  <si>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</si>
  <si>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</si>
  <si>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</si>
  <si>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</si>
  <si>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</si>
  <si>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</si>
  <si>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</si>
  <si>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</si>
  <si>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</si>
  <si>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</si>
  <si>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</si>
  <si>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</si>
  <si>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</si>
  <si>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</si>
  <si>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</si>
  <si>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</si>
  <si>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</si>
  <si>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</si>
  <si>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</si>
  <si>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</si>
  <si>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</si>
  <si>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</si>
  <si>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</si>
  <si>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</si>
  <si>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</si>
  <si>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</si>
  <si>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</si>
  <si>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</si>
  <si>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</si>
  <si>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</si>
  <si>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</si>
  <si>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</si>
  <si>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</si>
  <si>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</si>
  <si>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</si>
  <si>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</si>
  <si>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</si>
  <si>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GONSPX</t>
  </si>
  <si>
    <t>PHOSPX</t>
  </si>
  <si>
    <t>SPISPX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</si>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</sst>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AURO_21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N38" sqref="N38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11.75</v>
      </c>
      <c r="N5" s="50"/>
      <c r="O5" s="51" t="s">
        <v>16</v>
      </c>
      <c r="P5" s="52">
        <v>11.5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15</v>
      </c>
      <c r="C7" s="68">
        <v>85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11.666666666666666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1.61</v>
      </c>
      <c r="C9" s="88">
        <v>1.1</v>
      </c>
      <c r="D9" s="89"/>
      <c r="E9" s="89"/>
      <c r="F9" s="90">
        <f>($B9*$B$7+$C9*$C$7)/100</f>
        <v>1.1765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1.247219128924647</v>
      </c>
      <c r="P9" s="85">
        <f>IF(ISERROR(STDEVP(K23:K82)),"  ",STDEVP(K23:K82))</f>
        <v>0.4714045207910317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10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1.61</v>
      </c>
      <c r="C12" s="114">
        <v>1.1</v>
      </c>
      <c r="D12" s="89"/>
      <c r="E12" s="89"/>
      <c r="F12" s="106">
        <f>($B12*$B$7+$C12*$C$7)/100</f>
        <v>1.1765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0</v>
      </c>
      <c r="M13" s="111"/>
      <c r="N13" s="120" t="s">
        <v>41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3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1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1.61</v>
      </c>
      <c r="C17" s="114">
        <v>1.1</v>
      </c>
      <c r="D17" s="89"/>
      <c r="E17" s="89"/>
      <c r="F17" s="133"/>
      <c r="G17" s="134">
        <f>($B17*$B$7+$C17*$C$7)/100</f>
        <v>1.1765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0.75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1.1765</v>
      </c>
      <c r="G19" s="157">
        <f>SUM(G16:G18)</f>
        <v>1.1765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1.51</v>
      </c>
      <c r="C20" s="167">
        <f>SUM(C23:C62)</f>
        <v>1.1</v>
      </c>
      <c r="D20" s="168"/>
      <c r="E20" s="169" t="s">
        <v>54</v>
      </c>
      <c r="F20" s="170">
        <f>($B20*$B$7+$C20*$C$7)/100</f>
        <v>1.1615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0.22649999999999998</v>
      </c>
      <c r="C21" s="178">
        <f>C20*C7/100</f>
        <v>0.9350000000000002</v>
      </c>
      <c r="D21" s="179" t="s">
        <v>58</v>
      </c>
      <c r="E21" s="180"/>
      <c r="F21" s="181">
        <f>B21+C21</f>
        <v>1.1615000000000002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0.1</v>
      </c>
      <c r="C23" s="208">
        <v>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Diatoma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0.865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12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Diatoma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6627</v>
      </c>
      <c r="R23" s="219">
        <f>IF(ISTEXT(H23),"",(B23*$B$7/100)+(C23*$C$7/100))</f>
        <v>0.865</v>
      </c>
      <c r="S23" s="220">
        <f>IF(OR(ISTEXT(H23),R23=0),"",IF(R23&lt;0.1,1,IF(R23&lt;1,2,IF(R23&lt;10,3,IF(R23&lt;50,4,IF(R23&gt;=50,5,""))))))</f>
        <v>2</v>
      </c>
      <c r="T23" s="220">
        <f>IF(ISERROR(S23*J23),0,S23*J23)</f>
        <v>24</v>
      </c>
      <c r="U23" s="220">
        <f>IF(ISERROR(S23*J23*K23),0,S23*J23*K23)</f>
        <v>48</v>
      </c>
      <c r="V23" s="220">
        <f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DIASPX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40</v>
      </c>
    </row>
    <row r="24" spans="1:26" ht="12.75">
      <c r="A24" s="224" t="s">
        <v>81</v>
      </c>
      <c r="B24" s="225">
        <v>0.1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Gongrosira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0.015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 t="str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nc</v>
      </c>
      <c r="K24" s="232" t="str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nc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Gongrosira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30105</v>
      </c>
      <c r="R24" s="219">
        <f>IF(ISTEXT(H24),"",(B24*$B$7/100)+(C24*$C$7/100))</f>
        <v>0.015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0</v>
      </c>
      <c r="U24" s="220">
        <f>IF(ISERROR(S24*J24*K24),0,S24*J24*K24)</f>
        <v>0</v>
      </c>
      <c r="V24" s="236">
        <f>IF(ISERROR(S24*K24),0,S24*K24)</f>
        <v>0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GONSPX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50</v>
      </c>
    </row>
    <row r="25" spans="1:26" ht="12.75">
      <c r="A25" s="224" t="s">
        <v>82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Phormidium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0.0015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Phormidium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6414</v>
      </c>
      <c r="R25" s="219">
        <f>IF(ISTEXT(H25),"",(B25*$B$7/100)+(C25*$C$7/100))</f>
        <v>0.0015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13</v>
      </c>
      <c r="U25" s="220">
        <f>IF(ISERROR(S25*J25*K25),0,S25*J25*K25)</f>
        <v>26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PHOSPX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88</v>
      </c>
    </row>
    <row r="26" spans="1:26" ht="12.75">
      <c r="A26" s="224" t="s">
        <v>83</v>
      </c>
      <c r="B26" s="225">
        <v>1.3</v>
      </c>
      <c r="C26" s="226">
        <v>0.1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Spirogyra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0.28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Spirogyra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1147</v>
      </c>
      <c r="R26" s="219">
        <f>IF(ISTEXT(H26),"",(B26*$B$7/100)+(C26*$C$7/100))</f>
        <v>0.28</v>
      </c>
      <c r="S26" s="220">
        <f>IF(OR(ISTEXT(H26),R26=0),"",IF(R26&lt;0.1,1,IF(R26&lt;1,2,IF(R26&lt;10,3,IF(R26&lt;50,4,IF(R26&gt;=50,5,""))))))</f>
        <v>2</v>
      </c>
      <c r="T26" s="220">
        <f>IF(ISERROR(S26*J26),0,S26*J26)</f>
        <v>20</v>
      </c>
      <c r="U26" s="220">
        <f>IF(ISERROR(S26*J26*K26),0,S26*J26*K26)</f>
        <v>20</v>
      </c>
      <c r="V26" s="236">
        <f>IF(ISERROR(S26*K26),0,S26*K26)</f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SPISPX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102</v>
      </c>
    </row>
    <row r="27" spans="1:26" ht="12.75">
      <c r="A27" s="224" t="s">
        <v>55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>IF(AND(OR(A27="",A27="!!!!!!"),B27="",C27=""),"",IF(OR(AND(B27="",C27=""),ISERROR(C27+B27)),"!!!",($B27*$B$7+$C27*$C$7)/100))</f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>IF(A27="","",1)</f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>IF(ISTEXT(H27),"",(B27*$B$7/100)+(C27*$C$7/100))</f>
      </c>
      <c r="S27" s="220">
        <f>IF(OR(ISTEXT(H27),R27=0),"",IF(R27&lt;0.1,1,IF(R27&lt;1,2,IF(R27&lt;10,3,IF(R27&lt;50,4,IF(R27&gt;=50,5,""))))))</f>
      </c>
      <c r="T27" s="220">
        <f>IF(ISERROR(S27*J27),0,S27*J27)</f>
        <v>0</v>
      </c>
      <c r="U27" s="220">
        <f>IF(ISERROR(S27*J27*K27),0,S27*J27*K27)</f>
        <v>0</v>
      </c>
      <c r="V27" s="236">
        <f>IF(ISERROR(S27*K27),0,S27*K27)</f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55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>IF(AND(OR(A28="",A28="!!!!!!"),B28="",C28=""),"",IF(OR(AND(B28="",C28=""),ISERROR(C28+B28)),"!!!",($B28*$B$7+$C28*$C$7)/100))</f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>IF(A28="","",1)</f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>IF(ISTEXT(H28),"",(B28*$B$7/100)+(C28*$C$7/100))</f>
      </c>
      <c r="S28" s="220">
        <f>IF(OR(ISTEXT(H28),R28=0),"",IF(R28&lt;0.1,1,IF(R28&lt;1,2,IF(R28&lt;10,3,IF(R28&lt;50,4,IF(R28&gt;=50,5,""))))))</f>
      </c>
      <c r="T28" s="220">
        <f>IF(ISERROR(S28*J28),0,S28*J28)</f>
        <v>0</v>
      </c>
      <c r="U28" s="220">
        <f>IF(ISERROR(S28*J28*K28),0,S28*J28*K28)</f>
        <v>0</v>
      </c>
      <c r="V28" s="236">
        <f>IF(ISERROR(S28*K28),0,S28*K28)</f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>IF(AND(OR(A29="",A29="!!!!!!"),B29="",C29=""),"",IF(OR(AND(B29="",C29=""),ISERROR(C29+B29)),"!!!",($B29*$B$7+$C29*$C$7)/100))</f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>IF(A29="","",1)</f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>IF(ISTEXT(H29),"",(B29*$B$7/100)+(C29*$C$7/100))</f>
      </c>
      <c r="S29" s="220">
        <f>IF(OR(ISTEXT(H29),R29=0),"",IF(R29&lt;0.1,1,IF(R29&lt;1,2,IF(R29&lt;10,3,IF(R29&lt;50,4,IF(R29&gt;=50,5,""))))))</f>
      </c>
      <c r="T29" s="220">
        <f>IF(ISERROR(S29*J29),0,S29*J29)</f>
        <v>0</v>
      </c>
      <c r="U29" s="220">
        <f>IF(ISERROR(S29*J29*K29),0,S29*J29*K29)</f>
        <v>0</v>
      </c>
      <c r="V29" s="236">
        <f>IF(ISERROR(S29*K29),0,S29*K29)</f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>IF(AND(OR(A30="",A30="!!!!!!"),B30="",C30=""),"",IF(OR(AND(B30="",C30=""),ISERROR(C30+B30)),"!!!",($B30*$B$7+$C30*$C$7)/100))</f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>IF(A30="","",1)</f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>IF(ISTEXT(H30),"",(B30*$B$7/100)+(C30*$C$7/100))</f>
      </c>
      <c r="S30" s="220">
        <f>IF(OR(ISTEXT(H30),R30=0),"",IF(R30&lt;0.1,1,IF(R30&lt;1,2,IF(R30&lt;10,3,IF(R30&lt;50,4,IF(R30&gt;=50,5,""))))))</f>
      </c>
      <c r="T30" s="220">
        <f>IF(ISERROR(S30*J30),0,S30*J30)</f>
        <v>0</v>
      </c>
      <c r="U30" s="220">
        <f>IF(ISERROR(S30*J30*K30),0,S30*J30*K30)</f>
        <v>0</v>
      </c>
      <c r="V30" s="236">
        <f>IF(ISERROR(S30*K30),0,S30*K30)</f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>IF(AND(OR(A31="",A31="!!!!!!"),B31="",C31=""),"",IF(OR(AND(B31="",C31=""),ISERROR(C31+B31)),"!!!",($B31*$B$7+$C31*$C$7)/100))</f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>IF(A31="","",1)</f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>IF(ISTEXT(H31),"",(B31*$B$7/100)+(C31*$C$7/100))</f>
      </c>
      <c r="S31" s="220">
        <f>IF(OR(ISTEXT(H31),R31=0),"",IF(R31&lt;0.1,1,IF(R31&lt;1,2,IF(R31&lt;10,3,IF(R31&lt;50,4,IF(R31&gt;=50,5,""))))))</f>
      </c>
      <c r="T31" s="220">
        <f>IF(ISERROR(S31*J31),0,S31*J31)</f>
        <v>0</v>
      </c>
      <c r="U31" s="220">
        <f>IF(ISERROR(S31*J31*K31),0,S31*J31*K31)</f>
        <v>0</v>
      </c>
      <c r="V31" s="236">
        <f>IF(ISERROR(S31*K31),0,S31*K31)</f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>IF(AND(OR(A32="",A32="!!!!!!"),B32="",C32=""),"",IF(OR(AND(B32="",C32=""),ISERROR(C32+B32)),"!!!",($B32*$B$7+$C32*$C$7)/100))</f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>IF(A32="","",1)</f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>IF(ISTEXT(H32),"",(B32*$B$7/100)+(C32*$C$7/100))</f>
      </c>
      <c r="S32" s="220">
        <f>IF(OR(ISTEXT(H32),R32=0),"",IF(R32&lt;0.1,1,IF(R32&lt;1,2,IF(R32&lt;10,3,IF(R32&lt;50,4,IF(R32&gt;=50,5,""))))))</f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>IF(AND(OR(A33="",A33="!!!!!!"),B33="",C33=""),"",IF(OR(AND(B33="",C33=""),ISERROR(C33+B33)),"!!!",($B33*$B$7+$C33*$C$7)/100))</f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>IF(A33="","",1)</f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>IF(ISTEXT(H33),"",(B33*$B$7/100)+(C33*$C$7/100))</f>
      </c>
      <c r="S33" s="220">
        <f>IF(OR(ISTEXT(H33),R33=0),"",IF(R33&lt;0.1,1,IF(R33&lt;1,2,IF(R33&lt;10,3,IF(R33&lt;50,4,IF(R33&gt;=50,5,""))))))</f>
      </c>
      <c r="T33" s="220">
        <f>IF(ISERROR(S33*J33),0,S33*J33)</f>
        <v>0</v>
      </c>
      <c r="U33" s="220">
        <f>IF(ISERROR(S33*J33*K33),0,S33*J33*K33)</f>
        <v>0</v>
      </c>
      <c r="V33" s="236">
        <f>IF(ISERROR(S33*K33),0,S33*K33)</f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>IF(AND(OR(A34="",A34="!!!!!!"),B34="",C34=""),"",IF(OR(AND(B34="",C34=""),ISERROR(C34+B34)),"!!!",($B34*$B$7+$C34*$C$7)/100))</f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>IF(A34="","",1)</f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>IF(ISTEXT(H34),"",(B34*$B$7/100)+(C34*$C$7/100))</f>
      </c>
      <c r="S34" s="220">
        <f>IF(OR(ISTEXT(H34),R34=0),"",IF(R34&lt;0.1,1,IF(R34&lt;1,2,IF(R34&lt;10,3,IF(R34&lt;50,4,IF(R34&gt;=50,5,""))))))</f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>IF(AND(OR(A35="",A35="!!!!!!"),B35="",C35=""),"",IF(OR(AND(B35="",C35=""),ISERROR(C35+B35)),"!!!",($B35*$B$7+$C35*$C$7)/100))</f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>IF(A35="","",1)</f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>IF(ISTEXT(H35),"",(B35*$B$7/100)+(C35*$C$7/100))</f>
      </c>
      <c r="S35" s="220">
        <f>IF(OR(ISTEXT(H35),R35=0),"",IF(R35&lt;0.1,1,IF(R35&lt;1,2,IF(R35&lt;10,3,IF(R35&lt;50,4,IF(R35&gt;=50,5,""))))))</f>
      </c>
      <c r="T35" s="220">
        <f>IF(ISERROR(S35*J35),0,S35*J35)</f>
        <v>0</v>
      </c>
      <c r="U35" s="220">
        <f>IF(ISERROR(S35*J35*K35),0,S35*J35*K35)</f>
        <v>0</v>
      </c>
      <c r="V35" s="236">
        <f>IF(ISERROR(S35*K35),0,S35*K35)</f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>IF(AND(OR(A36="",A36="!!!!!!"),B36="",C36=""),"",IF(OR(AND(B36="",C36=""),ISERROR(C36+B36)),"!!!",($B36*$B$7+$C36*$C$7)/100))</f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>IF(A36="","",1)</f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>IF(ISTEXT(H36),"",(B36*$B$7/100)+(C36*$C$7/100))</f>
      </c>
      <c r="S36" s="220">
        <f>IF(OR(ISTEXT(H36),R36=0),"",IF(R36&lt;0.1,1,IF(R36&lt;1,2,IF(R36&lt;10,3,IF(R36&lt;50,4,IF(R36&gt;=50,5,""))))))</f>
      </c>
      <c r="T36" s="220">
        <f>IF(ISERROR(S36*J36),0,S36*J36)</f>
        <v>0</v>
      </c>
      <c r="U36" s="220">
        <f>IF(ISERROR(S36*J36*K36),0,S36*J36*K36)</f>
        <v>0</v>
      </c>
      <c r="V36" s="236">
        <f>IF(ISERROR(S36*K36),0,S36*K36)</f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1.1615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8</v>
      </c>
      <c r="W83" s="220"/>
      <c r="X83" s="258"/>
      <c r="Y83" s="258"/>
      <c r="Z83" s="259"/>
    </row>
    <row r="84" spans="1:26" ht="12.75" hidden="1">
      <c r="A84" s="253" t="str">
        <f>A3</f>
        <v>BAUME</v>
      </c>
      <c r="B84" s="187" t="str">
        <f>C3</f>
        <v>BAUME A ROSIERES </v>
      </c>
      <c r="C84" s="260" t="str">
        <f>A4</f>
        <v>(Date)</v>
      </c>
      <c r="D84" s="261">
        <f>IF(OR(ISERROR(SUM($U$23:$U$82)/SUM($V$23:$V$82)),F7&lt;&gt;100),-1,SUM($U$23:$U$82)/SUM($V$23:$V$82))</f>
        <v>11.75</v>
      </c>
      <c r="E84" s="262">
        <f>O13</f>
        <v>4</v>
      </c>
      <c r="F84" s="187">
        <f>O14</f>
        <v>3</v>
      </c>
      <c r="G84" s="187">
        <f>O15</f>
        <v>1</v>
      </c>
      <c r="H84" s="187">
        <f>O16</f>
        <v>2</v>
      </c>
      <c r="I84" s="187">
        <f>O17</f>
        <v>0</v>
      </c>
      <c r="J84" s="263">
        <f>O8</f>
        <v>11.666666666666666</v>
      </c>
      <c r="K84" s="264">
        <f>O9</f>
        <v>1.247219128924647</v>
      </c>
      <c r="L84" s="265">
        <f>O10</f>
        <v>10</v>
      </c>
      <c r="M84" s="265">
        <f>O11</f>
        <v>13</v>
      </c>
      <c r="N84" s="264">
        <f>P8</f>
        <v>1.6666666666666667</v>
      </c>
      <c r="O84" s="264">
        <f>P9</f>
        <v>0.4714045207910317</v>
      </c>
      <c r="P84" s="265">
        <f>P10</f>
        <v>1</v>
      </c>
      <c r="Q84" s="265">
        <f>P11</f>
        <v>2</v>
      </c>
      <c r="R84" s="265">
        <f>F21</f>
        <v>1.1615000000000002</v>
      </c>
      <c r="S84" s="265">
        <f>L11</f>
        <v>0</v>
      </c>
      <c r="T84" s="265">
        <f>L12</f>
        <v>4</v>
      </c>
      <c r="U84" s="265">
        <f>L13</f>
        <v>0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48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11.5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DIASPX</v>
      </c>
      <c r="U91" s="5">
        <f>IF(ISERROR(MATCH($T$93,'[1]liste reference'!$A$6:$A$1174,0)),MATCH($T$93,'[1]liste reference'!$B$6:$B$1174,0),(MATCH($T$93,'[1]liste reference'!$A$6:$A$1174,0)))</f>
        <v>40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DIASPX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2016-04-04T10:09:52Z</dcterms:created>
  <dcterms:modified xsi:type="dcterms:W3CDTF">2016-04-04T10:09:56Z</dcterms:modified>
  <cp:category/>
  <cp:version/>
  <cp:contentType/>
  <cp:contentStatus/>
</cp:coreProperties>
</file>