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ignon_04002870" sheetId="1" state="visible" r:id="rId3"/>
  </sheets>
  <definedNames>
    <definedName function="false" hidden="false" localSheetId="0" name="Excel_BuiltIn_Print_Area" vbProcedure="false">Lignon_04002870!$A$1:$O$41</definedName>
    <definedName function="false" hidden="false" localSheetId="0" name="Excel_BuiltIn__FilterDatabase" vbProcedure="false">Lignon_04002870!$A$23:$J$84</definedName>
    <definedName function="false" hidden="false" localSheetId="0" name="NOM" vbProcedure="false">Lignon_04002870!$H$1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<sst xmlns="http://schemas.openxmlformats.org/spreadsheetml/2006/main" count="107" uniqueCount="102">
  <si>
    <t xml:space="preserve">Relevés floristiques aquatiques - IBMR</t>
  </si>
  <si>
    <t xml:space="preserve">Formulaire modèle GIS Macrophytes v_3.3 -mai 2012</t>
  </si>
  <si>
    <t xml:space="preserve">CARICAIE</t>
  </si>
  <si>
    <t xml:space="preserve">conforme AFNOR T90-395 oct. 2003</t>
  </si>
  <si>
    <t xml:space="preserve">LIGNON</t>
  </si>
  <si>
    <t xml:space="preserve">CHAUDEYROLLES</t>
  </si>
  <si>
    <t xml:space="preserve">04002870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</si>
  <si>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</si>
  <si>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</si>
  <si>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</si>
  <si>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</si>
  <si>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</si>
  <si>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</si>
  <si>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</si>
  <si>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</si>
  <si>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</si>
  <si>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</si>
  <si>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</si>
  <si>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</si>
  <si>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faible</t>
  </si>
  <si>
    <t xml:space="preserve">(faible)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</si>
  <si>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</si>
  <si>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</si>
  <si>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</si>
  <si>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</si>
  <si>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</si>
  <si>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</si>
  <si>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</si>
  <si>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</si>
  <si>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</si>
  <si>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</si>
  <si>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</si>
  <si>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</si>
  <si>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</si>
  <si>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</si>
  <si>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</si>
  <si>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</si>
  <si>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</si>
  <si>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</si>
  <si>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</si>
  <si>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</si>
  <si>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</si>
  <si>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</si>
  <si>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</si>
  <si>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</si>
  <si>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</si>
  <si>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</si>
  <si>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</si>
  <si>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</si>
  <si>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</si>
  <si>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</si>
  <si>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</si>
  <si>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</si>
  <si>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</si>
  <si>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</si>
  <si>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</si>
  <si>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</si>
  <si>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</si>
  <si>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(0.665 %)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</si>
  <si>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</si>
  <si>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</si>
  <si>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</si>
  <si>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</si>
  <si>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</si>
  <si>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</si>
  <si>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</si>
  <si>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</si>
  <si>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</si>
  <si>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</si>
  <si>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</si>
  <si>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</si>
  <si>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</si>
  <si>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</si>
  <si>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</si>
  <si>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</si>
  <si>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</si>
  <si>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</si>
  <si>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</si>
  <si>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</si>
  <si>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MELSPX</t>
  </si>
  <si>
    <t xml:space="preserve">MACPOL</t>
  </si>
  <si>
    <t xml:space="preserve">AMBFLU</t>
  </si>
  <si>
    <t xml:space="preserve">FONANT</t>
  </si>
  <si>
    <t xml:space="preserve">RHYRIP</t>
  </si>
  <si>
    <t xml:space="preserve">RANPSE</t>
  </si>
  <si>
    <t xml:space="preserve">AGRSTO</t>
  </si>
  <si>
    <t xml:space="preserve">CAHPAL</t>
  </si>
  <si>
    <t xml:space="preserve">CARROS</t>
  </si>
  <si>
    <t xml:space="preserve">GLYFLU</t>
  </si>
  <si>
    <t xml:space="preserve">MENLON</t>
  </si>
  <si>
    <t xml:space="preserve">SCISYL</t>
  </si>
  <si>
    <t xml:space="preserve">VERBEC</t>
  </si>
  <si>
    <t xml:space="preserve">RANACO</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</si>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</sst>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4" fontId="0" fillId="3" borderId="32"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41108</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12.7142857142857</v>
      </c>
      <c r="M5" s="52"/>
      <c r="N5" s="53"/>
      <c r="O5" s="54" t="n">
        <v>12.1764705882353</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50</v>
      </c>
      <c r="C7" s="67" t="n">
        <v>50</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e">
        <f aca="false">AVERAGE(I23:I82)</f>
        <v>#DIV/0!</v>
      </c>
      <c r="O8" s="83" t="e">
        <f aca="false">AVERAGE(J23:J82)</f>
        <v>#DIV/0!</v>
      </c>
      <c r="P8" s="84"/>
      <c r="Q8" s="9"/>
      <c r="R8" s="9"/>
      <c r="S8" s="9"/>
      <c r="T8" s="9"/>
      <c r="U8" s="9"/>
      <c r="V8" s="9"/>
      <c r="W8" s="21"/>
      <c r="X8" s="22"/>
    </row>
    <row r="9" customFormat="false" ht="12.75" hidden="false" customHeight="false" outlineLevel="0" collapsed="false">
      <c r="A9" s="42" t="s">
        <v>27</v>
      </c>
      <c r="B9" s="85" t="n">
        <v>0.67</v>
      </c>
      <c r="C9" s="86" t="n">
        <v>0.66</v>
      </c>
      <c r="D9" s="87"/>
      <c r="E9" s="87"/>
      <c r="F9" s="88" t="n">
        <f aca="false">($B9*$B$7+$C9*$C$7)/100</f>
        <v>0.665</v>
      </c>
      <c r="G9" s="89"/>
      <c r="H9" s="90"/>
      <c r="I9" s="91"/>
      <c r="J9" s="92"/>
      <c r="K9" s="73"/>
      <c r="L9" s="93"/>
      <c r="M9" s="82" t="s">
        <v>28</v>
      </c>
      <c r="N9" s="83" t="e">
        <f aca="false">STDEV(I23:I82)</f>
        <v>#DIV/0!</v>
      </c>
      <c r="O9" s="83" t="e">
        <f aca="false">STDEV(J23:J82)</f>
        <v>#DIV/0!</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0</v>
      </c>
      <c r="O10" s="104" t="n">
        <f aca="false">MIN(J23:J82)</f>
        <v>0</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0</v>
      </c>
      <c r="O11" s="104" t="n">
        <f aca="false">MAX(J23:J82)</f>
        <v>0</v>
      </c>
      <c r="P11" s="105"/>
      <c r="Q11" s="9"/>
      <c r="R11" s="9"/>
      <c r="S11" s="9"/>
      <c r="T11" s="9"/>
      <c r="U11" s="9"/>
      <c r="V11" s="9"/>
    </row>
    <row r="12" customFormat="false" ht="12.75" hidden="false" customHeight="false" outlineLevel="0" collapsed="false">
      <c r="A12" s="115" t="s">
        <v>36</v>
      </c>
      <c r="B12" s="116" t="n">
        <v>0.51</v>
      </c>
      <c r="C12" s="117" t="n">
        <v>0</v>
      </c>
      <c r="D12" s="109"/>
      <c r="E12" s="109"/>
      <c r="F12" s="110" t="n">
        <f aca="false">($B12*$B$7+$C12*$C$7)/100</f>
        <v>0.255</v>
      </c>
      <c r="G12" s="118"/>
      <c r="H12" s="68"/>
      <c r="I12" s="119" t="s">
        <v>37</v>
      </c>
      <c r="J12" s="119"/>
      <c r="K12" s="113" t="n">
        <f aca="false">COUNTIF($G$23:$G$82,"=ALG")</f>
        <v>0</v>
      </c>
      <c r="L12" s="120"/>
      <c r="M12" s="121"/>
      <c r="N12" s="122" t="s">
        <v>31</v>
      </c>
      <c r="O12" s="123"/>
      <c r="P12" s="124"/>
      <c r="Q12" s="9"/>
      <c r="R12" s="9"/>
      <c r="S12" s="9"/>
      <c r="T12" s="9"/>
      <c r="U12" s="9"/>
      <c r="V12" s="9"/>
    </row>
    <row r="13" customFormat="false" ht="12.75" hidden="false" customHeight="false" outlineLevel="0" collapsed="false">
      <c r="A13" s="115" t="s">
        <v>38</v>
      </c>
      <c r="B13" s="116" t="n">
        <v>0.03</v>
      </c>
      <c r="C13" s="117" t="n">
        <v>0.01</v>
      </c>
      <c r="D13" s="109"/>
      <c r="E13" s="109"/>
      <c r="F13" s="110" t="n">
        <f aca="false">($B13*$B$7+$C13*$C$7)/100</f>
        <v>0.02</v>
      </c>
      <c r="G13" s="118"/>
      <c r="H13" s="68"/>
      <c r="I13" s="119" t="s">
        <v>39</v>
      </c>
      <c r="J13" s="119"/>
      <c r="K13" s="113" t="n">
        <f aca="false">COUNTIF($G$23:$G$82,"=BRm")+COUNTIF($G$23:$G$82,"=BRh")</f>
        <v>0</v>
      </c>
      <c r="L13" s="114"/>
      <c r="M13" s="125" t="s">
        <v>40</v>
      </c>
      <c r="N13" s="126" t="n">
        <f aca="false">COUNTIF(F23:F82,"&gt;0")</f>
        <v>15</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0</v>
      </c>
      <c r="O14" s="131"/>
      <c r="P14" s="128"/>
      <c r="Q14" s="9"/>
      <c r="R14" s="9"/>
      <c r="S14" s="9"/>
      <c r="T14" s="9"/>
      <c r="U14" s="9"/>
      <c r="V14" s="9"/>
    </row>
    <row r="15" customFormat="false" ht="12.75" hidden="false" customHeight="false" outlineLevel="0" collapsed="false">
      <c r="A15" s="132" t="s">
        <v>44</v>
      </c>
      <c r="B15" s="133" t="n">
        <v>0.13</v>
      </c>
      <c r="C15" s="134" t="n">
        <v>0.65</v>
      </c>
      <c r="D15" s="109"/>
      <c r="E15" s="109"/>
      <c r="F15" s="110" t="n">
        <f aca="false">($B15*$B$7+$C15*$C$7)/100</f>
        <v>0.39</v>
      </c>
      <c r="G15" s="118"/>
      <c r="H15" s="68"/>
      <c r="I15" s="119" t="s">
        <v>45</v>
      </c>
      <c r="J15" s="119"/>
      <c r="K15" s="113" t="n">
        <f aca="false">(COUNTIF($G$23:$G$82,"=PHy"))+(COUNTIF($G$23:$G$82,"=PHe"))+(COUNTIF($G$23:$G$82,"=PHg"))+(COUNTIF($G$23:$G$82,"=PHx"))</f>
        <v>0</v>
      </c>
      <c r="L15" s="114"/>
      <c r="M15" s="135" t="s">
        <v>46</v>
      </c>
      <c r="N15" s="136" t="n">
        <f aca="false">COUNTIF(J23:J82,"=1")</f>
        <v>0</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0</v>
      </c>
      <c r="O16" s="137"/>
      <c r="P16" s="128"/>
      <c r="Q16" s="9"/>
      <c r="R16" s="9"/>
      <c r="S16" s="9"/>
      <c r="T16" s="9"/>
      <c r="U16" s="9"/>
      <c r="V16" s="9"/>
    </row>
    <row r="17" customFormat="false" ht="12.75" hidden="false" customHeight="false" outlineLevel="0" collapsed="false">
      <c r="A17" s="115" t="s">
        <v>49</v>
      </c>
      <c r="B17" s="116" t="n">
        <v>0.56</v>
      </c>
      <c r="C17" s="117" t="n">
        <v>0.03</v>
      </c>
      <c r="D17" s="109"/>
      <c r="E17" s="109"/>
      <c r="F17" s="141" t="n">
        <f aca="false">($B17*$B$7+$C17*$C$7)/100</f>
        <v>0.295</v>
      </c>
      <c r="G17" s="110" t="n">
        <f aca="false">($B17*$B$7+$C17*$C$7)/100</f>
        <v>0.295</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0.11</v>
      </c>
      <c r="C18" s="144" t="n">
        <v>0.63</v>
      </c>
      <c r="D18" s="109"/>
      <c r="E18" s="145" t="s">
        <v>52</v>
      </c>
      <c r="F18" s="141" t="n">
        <f aca="false">($B18*$B$7+$C18*$C$7)/100</f>
        <v>0.37</v>
      </c>
      <c r="G18" s="110" t="n">
        <f aca="false">($B18*$B$7+$C18*$C$7)/100</f>
        <v>0.37</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0.665</v>
      </c>
      <c r="G19" s="154" t="n">
        <f aca="false">SUM(G16:G18)</f>
        <v>0.665</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0.67</v>
      </c>
      <c r="C20" s="164" t="n">
        <f aca="false">SUM(C23:C82)</f>
        <v>0.66</v>
      </c>
      <c r="D20" s="165"/>
      <c r="E20" s="166" t="s">
        <v>52</v>
      </c>
      <c r="F20" s="167" t="n">
        <f aca="false">($B20*$B$7+$C20*$C$7)/100</f>
        <v>0.665</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0.335</v>
      </c>
      <c r="C21" s="177" t="n">
        <f aca="false">C20*C7/100</f>
        <v>0.33</v>
      </c>
      <c r="D21" s="109" t="str">
        <f aca="false">IF(F21=0,"",IF((ABS(F21-F19))&gt;(0.2*F21),CONCATENATE(" rec. par taxa (",F21," %) supérieur à 20 % !"),""))</f>
        <v/>
      </c>
      <c r="E21" s="178" t="str">
        <f aca="false">IF(F21=0,"",IF((ABS(F21-F19))&gt;(0.2*F21),CONCATENATE("ATTENTION : écart entre rec. par grp (",F19," %) ","et",""),""))</f>
        <v/>
      </c>
      <c r="F21" s="179" t="n">
        <f aca="false">B21+C21</f>
        <v>0.665</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0.5</v>
      </c>
      <c r="C23" s="203"/>
      <c r="D23" s="204" t="str">
        <f aca="false">IF(ISERROR(VLOOKUP($A23,,2,0)),IF(ISERROR(VLOOKUP($A23,,1,0)),"",VLOOKUP($A23,,1,0)),VLOOKUP($A23,,2,0))</f>
        <v/>
      </c>
      <c r="E23" s="205" t="n">
        <f aca="false">IF(D23="",0,VLOOKUP(D23,D$22:D22,1,0))</f>
        <v>0</v>
      </c>
      <c r="F23" s="206" t="n">
        <f aca="false">($B23*$B$7+$C23*$C$7)/100</f>
        <v>0.25</v>
      </c>
      <c r="G23" s="207" t="str">
        <f aca="false">IF(A23="","",IF(ISERROR(VLOOKUP($A23,,13,0)),IF(ISERROR(VLOOKUP($A23,,12,0)),"    -",VLOOKUP($A23,,12,0)),VLOOKUP($A23,,13,0)))</f>
        <v>    -</v>
      </c>
      <c r="H23" s="208" t="str">
        <f aca="false">IF(A23="","x",IF(ISERROR(VLOOKUP($A23,,14,0)),IF(ISERROR(VLOOKUP($A23,,13,0)),"x",VLOOKUP($A23,,13,0)),VLOOKUP($A23,,14,0)))</f>
        <v>x</v>
      </c>
      <c r="I23" s="209" t="str">
        <f aca="false">IF(ISNUMBER(H23),IF(ISERROR(VLOOKUP($A23,,3,0)),IF(ISERROR(VLOOKUP($A23,,2,0)),"",VLOOKUP($A23,,2,0)),VLOOKUP($A23,,3,0)),"")</f>
        <v/>
      </c>
      <c r="J23" s="210" t="str">
        <f aca="false">IF(ISNUMBER(H23),IF(ISERROR(VLOOKUP($A23,,4,0)),IF(ISERROR(VLOOKUP($A23,,3,0)),"",VLOOKUP($A23,,3,0)),VLOOKUP($A23,,4,0)),"")</f>
        <v/>
      </c>
      <c r="K23" s="211" t="str">
        <f aca="false">IF(A23="NEWCOD",IF(AB23="","Remplir le champs 'Nouveau taxa' svp.",$AB23),IF(ISTEXT($E23),"DEJA SAISI !",IF(A23="","",IF(ISERROR(VLOOKUP($A23,,2,0)),IF(ISERROR(VLOOKUP($A23,,1,0)),"code non répertorié ou synonyme",VLOOKUP($A23,,1,0)),VLOOKUP(A23,,2,0)))))</f>
        <v>code non répertorié ou synonyme</v>
      </c>
      <c r="L23" s="212"/>
      <c r="M23" s="212"/>
      <c r="N23" s="212"/>
      <c r="O23" s="213"/>
      <c r="P23" s="213" t="str">
        <f aca="false">IF($A23="NEWCOD",IF($AC23="","No",$AC23),IF(ISTEXT($E23),"DEJA SAISI !",IF($A23="","",IF(ISERROR(VLOOKUP($A23,,19,FALSE())),IF(ISERROR(VLOOKUP($A23,,19,FALSE())),"",VLOOKUP($A23,,19,FALSE())),VLOOKUP($A23,,19,FALSE())))))</f>
        <v/>
      </c>
      <c r="Q23" s="214" t="str">
        <f aca="false">IF(ISTEXT(H23),"",(B23*$B$7/100)+(C23*$C$7/100))</f>
        <v/>
      </c>
      <c r="R23" s="215" t="str">
        <f aca="false">IF(OR(ISTEXT(H23),Q23=0),"",IF(Q23&lt;0.1,1,IF(Q23&lt;1,2,IF(Q23&lt;10,3,IF(Q23&lt;50,4,IF(Q23&gt;=50,5,""))))))</f>
        <v/>
      </c>
      <c r="S23" s="215" t="n">
        <f aca="false">IF(ISERROR(R23*I23),0,R23*I23)</f>
        <v>0</v>
      </c>
      <c r="T23" s="215" t="n">
        <f aca="false">IF(ISERROR(R23*I23*J23),0,R23*I23*J23)</f>
        <v>0</v>
      </c>
      <c r="U23" s="215" t="n">
        <f aca="false">IF(ISERROR(R23*J23),0,R23*J23)</f>
        <v>0</v>
      </c>
      <c r="V23" s="216" t="n">
        <v>4</v>
      </c>
      <c r="W23" s="217"/>
      <c r="Y23" s="215" t="str">
        <f aca="false">IF(A23="new.cod","NEWCOD",IF(AND((Z23=""),ISTEXT(A23)),A23,IF(Z23="","",INDEX(,Z23))))</f>
        <v>LEASPX</v>
      </c>
      <c r="Z23" s="9" t="str">
        <f aca="false">IF(ISERROR(MATCH(A23,,0)),IF(ISERROR(MATCH(A23,,0)),"",(MATCH(A23,,0))),(MATCH(A23,,0)))</f>
        <v/>
      </c>
      <c r="AA23" s="218"/>
      <c r="AB23" s="219"/>
      <c r="AC23" s="219"/>
      <c r="BC23" s="9" t="n">
        <f aca="false">IF(A23="","",1)</f>
        <v>1</v>
      </c>
    </row>
    <row r="24" customFormat="false" ht="12.75" hidden="false" customHeight="false" outlineLevel="0" collapsed="false">
      <c r="A24" s="201" t="s">
        <v>79</v>
      </c>
      <c r="B24" s="202" t="n">
        <v>0.01</v>
      </c>
      <c r="C24" s="203"/>
      <c r="D24" s="204" t="str">
        <f aca="false">IF(ISERROR(VLOOKUP($A24,,2,0)),IF(ISERROR(VLOOKUP($A24,,1,0)),"",VLOOKUP($A24,,1,0)),VLOOKUP($A24,,2,0))</f>
        <v/>
      </c>
      <c r="E24" s="205" t="n">
        <f aca="false">IF(D24="",0,VLOOKUP(D24,D$22:D23,1,0))</f>
        <v>0</v>
      </c>
      <c r="F24" s="206" t="n">
        <f aca="false">($B24*$B$7+$C24*$C$7)/100</f>
        <v>0.005</v>
      </c>
      <c r="G24" s="207" t="str">
        <f aca="false">IF(A24="","",IF(ISERROR(VLOOKUP($A24,,13,0)),IF(ISERROR(VLOOKUP($A24,,12,0)),"    -",VLOOKUP($A24,,12,0)),VLOOKUP($A24,,13,0)))</f>
        <v>    -</v>
      </c>
      <c r="H24" s="208" t="str">
        <f aca="false">IF(A24="","x",IF(ISERROR(VLOOKUP($A24,,14,0)),IF(ISERROR(VLOOKUP($A24,,13,0)),"x",VLOOKUP($A24,,13,0)),VLOOKUP($A24,,14,0)))</f>
        <v>x</v>
      </c>
      <c r="I24" s="209" t="str">
        <f aca="false">IF(ISNUMBER(H24),IF(ISERROR(VLOOKUP($A24,,3,0)),IF(ISERROR(VLOOKUP($A24,,2,0)),"",VLOOKUP($A24,,2,0)),VLOOKUP($A24,,3,0)),"")</f>
        <v/>
      </c>
      <c r="J24" s="210" t="str">
        <f aca="false">IF(ISNUMBER(H24),IF(ISERROR(VLOOKUP($A24,,4,0)),IF(ISERROR(VLOOKUP($A24,,3,0)),"",VLOOKUP($A24,,3,0)),VLOOKUP($A24,,4,0)),"")</f>
        <v/>
      </c>
      <c r="K24" s="211" t="str">
        <f aca="false">IF(A24="NEWCOD",IF(AB24="","Remplir le champs 'Nouveau taxa' svp.",$AB24),IF(ISTEXT($E24),"DEJA SAISI !",IF(A24="","",IF(ISERROR(VLOOKUP($A24,,2,0)),IF(ISERROR(VLOOKUP($A24,,1,0)),"code non répertorié ou synonyme",VLOOKUP($A24,,1,0)),VLOOKUP(A24,,2,0)))))</f>
        <v>code non répertorié ou synonyme</v>
      </c>
      <c r="L24" s="212"/>
      <c r="M24" s="212"/>
      <c r="N24" s="212"/>
      <c r="O24" s="213"/>
      <c r="P24" s="213" t="str">
        <f aca="false">IF($A24="NEWCOD",IF($AC24="","No",$AC24),IF(ISTEXT($E24),"DEJA SAISI !",IF($A24="","",IF(ISERROR(VLOOKUP($A24,,19,FALSE())),IF(ISERROR(VLOOKUP($A24,,19,FALSE())),"",VLOOKUP($A24,,19,FALSE())),VLOOKUP($A24,,19,FALSE())))))</f>
        <v/>
      </c>
      <c r="Q24" s="214" t="str">
        <f aca="false">IF(ISTEXT(H24),"",(B24*$B$7/100)+(C24*$C$7/100))</f>
        <v/>
      </c>
      <c r="R24" s="215" t="str">
        <f aca="false">IF(OR(ISTEXT(H24),Q24=0),"",IF(Q24&lt;0.1,1,IF(Q24&lt;1,2,IF(Q24&lt;10,3,IF(Q24&lt;50,4,IF(Q24&gt;=50,5,""))))))</f>
        <v/>
      </c>
      <c r="S24" s="215" t="n">
        <f aca="false">IF(ISERROR(R24*I24),0,R24*I24)</f>
        <v>0</v>
      </c>
      <c r="T24" s="215" t="n">
        <f aca="false">IF(ISERROR(R24*I24*J24),0,R24*I24*J24)</f>
        <v>0</v>
      </c>
      <c r="U24" s="220" t="n">
        <f aca="false">IF(ISERROR(R24*J24),0,R24*J24)</f>
        <v>0</v>
      </c>
      <c r="V24" s="216" t="n">
        <v>1</v>
      </c>
      <c r="W24" s="217"/>
      <c r="Y24" s="215" t="str">
        <f aca="false">IF(A24="new.cod","NEWCOD",IF(AND((Z24=""),ISTEXT(A24)),A24,IF(Z24="","",INDEX(,Z24))))</f>
        <v>MELSPX</v>
      </c>
      <c r="Z24" s="9" t="str">
        <f aca="false">IF(ISERROR(MATCH(A24,,0)),IF(ISERROR(MATCH(A24,,0)),"",(MATCH(A24,,0))),(MATCH(A24,,0)))</f>
        <v/>
      </c>
      <c r="AA24" s="218"/>
      <c r="AB24" s="219"/>
      <c r="AC24" s="219"/>
      <c r="BC24" s="9" t="n">
        <f aca="false">IF(A24="","",1)</f>
        <v>1</v>
      </c>
    </row>
    <row r="25" customFormat="false" ht="12.75" hidden="false" customHeight="false" outlineLevel="0" collapsed="false">
      <c r="A25" s="201" t="s">
        <v>80</v>
      </c>
      <c r="B25" s="202"/>
      <c r="C25" s="203" t="n">
        <v>0.01</v>
      </c>
      <c r="D25" s="204" t="str">
        <f aca="false">IF(ISERROR(VLOOKUP($A25,,2,0)),IF(ISERROR(VLOOKUP($A25,,1,0)),"",VLOOKUP($A25,,1,0)),VLOOKUP($A25,,2,0))</f>
        <v/>
      </c>
      <c r="E25" s="205" t="n">
        <f aca="false">IF(D25="",0,VLOOKUP(D25,D$22:D24,1,0))</f>
        <v>0</v>
      </c>
      <c r="F25" s="206" t="n">
        <f aca="false">($B25*$B$7+$C25*$C$7)/100</f>
        <v>0.005</v>
      </c>
      <c r="G25" s="207" t="str">
        <f aca="false">IF(A25="","",IF(ISERROR(VLOOKUP($A25,,13,0)),IF(ISERROR(VLOOKUP($A25,,12,0)),"    -",VLOOKUP($A25,,12,0)),VLOOKUP($A25,,13,0)))</f>
        <v>    -</v>
      </c>
      <c r="H25" s="208" t="str">
        <f aca="false">IF(A25="","x",IF(ISERROR(VLOOKUP($A25,,14,0)),IF(ISERROR(VLOOKUP($A25,,13,0)),"x",VLOOKUP($A25,,13,0)),VLOOKUP($A25,,14,0)))</f>
        <v>x</v>
      </c>
      <c r="I25" s="209" t="str">
        <f aca="false">IF(ISNUMBER(H25),IF(ISERROR(VLOOKUP($A25,,3,0)),IF(ISERROR(VLOOKUP($A25,,2,0)),"",VLOOKUP($A25,,2,0)),VLOOKUP($A25,,3,0)),"")</f>
        <v/>
      </c>
      <c r="J25" s="210" t="str">
        <f aca="false">IF(ISNUMBER(H25),IF(ISERROR(VLOOKUP($A25,,4,0)),IF(ISERROR(VLOOKUP($A25,,3,0)),"",VLOOKUP($A25,,3,0)),VLOOKUP($A25,,4,0)),"")</f>
        <v/>
      </c>
      <c r="K25" s="211" t="str">
        <f aca="false">IF(A25="NEWCOD",IF(AB25="","Remplir le champs 'Nouveau taxa' svp.",$AB25),IF(ISTEXT($E25),"DEJA SAISI !",IF(A25="","",IF(ISERROR(VLOOKUP($A25,,2,0)),IF(ISERROR(VLOOKUP($A25,,1,0)),"code non répertorié ou synonyme",VLOOKUP($A25,,1,0)),VLOOKUP(A25,,2,0)))))</f>
        <v>code non répertorié ou synonyme</v>
      </c>
      <c r="L25" s="212"/>
      <c r="M25" s="212"/>
      <c r="N25" s="212"/>
      <c r="O25" s="213"/>
      <c r="P25" s="213" t="str">
        <f aca="false">IF($A25="NEWCOD",IF($AC25="","No",$AC25),IF(ISTEXT($E25),"DEJA SAISI !",IF($A25="","",IF(ISERROR(VLOOKUP($A25,,19,FALSE())),IF(ISERROR(VLOOKUP($A25,,19,FALSE())),"",VLOOKUP($A25,,19,FALSE())),VLOOKUP($A25,,19,FALSE())))))</f>
        <v/>
      </c>
      <c r="Q25" s="214" t="str">
        <f aca="false">IF(ISTEXT(H25),"",(B25*$B$7/100)+(C25*$C$7/100))</f>
        <v/>
      </c>
      <c r="R25" s="215" t="str">
        <f aca="false">IF(OR(ISTEXT(H25),Q25=0),"",IF(Q25&lt;0.1,1,IF(Q25&lt;1,2,IF(Q25&lt;10,3,IF(Q25&lt;50,4,IF(Q25&gt;=50,5,""))))))</f>
        <v/>
      </c>
      <c r="S25" s="215" t="n">
        <f aca="false">IF(ISERROR(R25*I25),0,R25*I25)</f>
        <v>0</v>
      </c>
      <c r="T25" s="215" t="n">
        <f aca="false">IF(ISERROR(R25*I25*J25),0,R25*I25*J25)</f>
        <v>0</v>
      </c>
      <c r="U25" s="220" t="n">
        <f aca="false">IF(ISERROR(R25*J25),0,R25*J25)</f>
        <v>0</v>
      </c>
      <c r="V25" s="216" t="n">
        <v>0</v>
      </c>
      <c r="W25" s="217"/>
      <c r="Y25" s="215" t="str">
        <f aca="false">IF(A25="new.cod","NEWCOD",IF(AND((Z25=""),ISTEXT(A25)),A25,IF(Z25="","",INDEX(,Z25))))</f>
        <v>MACPOL</v>
      </c>
      <c r="Z25" s="9" t="str">
        <f aca="false">IF(ISERROR(MATCH(A25,,0)),IF(ISERROR(MATCH(A25,,0)),"",(MATCH(A25,,0))),(MATCH(A25,,0)))</f>
        <v/>
      </c>
      <c r="AA25" s="218"/>
      <c r="AB25" s="219"/>
      <c r="AC25" s="219"/>
      <c r="BC25" s="9" t="n">
        <f aca="false">IF(A25="","",1)</f>
        <v>1</v>
      </c>
    </row>
    <row r="26" customFormat="false" ht="12.75" hidden="false" customHeight="false" outlineLevel="0" collapsed="false">
      <c r="A26" s="201" t="s">
        <v>81</v>
      </c>
      <c r="B26" s="202" t="n">
        <v>0.01</v>
      </c>
      <c r="C26" s="203"/>
      <c r="D26" s="204" t="str">
        <f aca="false">IF(ISERROR(VLOOKUP($A26,,2,0)),IF(ISERROR(VLOOKUP($A26,,1,0)),"",VLOOKUP($A26,,1,0)),VLOOKUP($A26,,2,0))</f>
        <v/>
      </c>
      <c r="E26" s="205" t="n">
        <f aca="false">IF(D26="",0,VLOOKUP(D26,D$22:D25,1,0))</f>
        <v>0</v>
      </c>
      <c r="F26" s="206" t="n">
        <f aca="false">($B26*$B$7+$C26*$C$7)/100</f>
        <v>0.005</v>
      </c>
      <c r="G26" s="207" t="str">
        <f aca="false">IF(A26="","",IF(ISERROR(VLOOKUP($A26,,13,0)),IF(ISERROR(VLOOKUP($A26,,12,0)),"    -",VLOOKUP($A26,,12,0)),VLOOKUP($A26,,13,0)))</f>
        <v>    -</v>
      </c>
      <c r="H26" s="208" t="str">
        <f aca="false">IF(A26="","x",IF(ISERROR(VLOOKUP($A26,,14,0)),IF(ISERROR(VLOOKUP($A26,,13,0)),"x",VLOOKUP($A26,,13,0)),VLOOKUP($A26,,14,0)))</f>
        <v>x</v>
      </c>
      <c r="I26" s="209" t="str">
        <f aca="false">IF(ISNUMBER(H26),IF(ISERROR(VLOOKUP($A26,,3,0)),IF(ISERROR(VLOOKUP($A26,,2,0)),"",VLOOKUP($A26,,2,0)),VLOOKUP($A26,,3,0)),"")</f>
        <v/>
      </c>
      <c r="J26" s="210" t="str">
        <f aca="false">IF(ISNUMBER(H26),IF(ISERROR(VLOOKUP($A26,,4,0)),IF(ISERROR(VLOOKUP($A26,,3,0)),"",VLOOKUP($A26,,3,0)),VLOOKUP($A26,,4,0)),"")</f>
        <v/>
      </c>
      <c r="K26" s="211" t="str">
        <f aca="false">IF(A26="NEWCOD",IF(AB26="","Remplir le champs 'Nouveau taxa' svp.",$AB26),IF(ISTEXT($E26),"DEJA SAISI !",IF(A26="","",IF(ISERROR(VLOOKUP($A26,,2,0)),IF(ISERROR(VLOOKUP($A26,,1,0)),"code non répertorié ou synonyme",VLOOKUP($A26,,1,0)),VLOOKUP(A26,,2,0)))))</f>
        <v>code non répertorié ou synonyme</v>
      </c>
      <c r="L26" s="212"/>
      <c r="M26" s="212"/>
      <c r="N26" s="212"/>
      <c r="O26" s="213"/>
      <c r="P26" s="213" t="str">
        <f aca="false">IF($A26="NEWCOD",IF($AC26="","No",$AC26),IF(ISTEXT($E26),"DEJA SAISI !",IF($A26="","",IF(ISERROR(VLOOKUP($A26,,19,FALSE())),IF(ISERROR(VLOOKUP($A26,,19,FALSE())),"",VLOOKUP($A26,,19,FALSE())),VLOOKUP($A26,,19,FALSE())))))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0" t="n">
        <f aca="false">IF(ISERROR(R26*J26),0,R26*J26)</f>
        <v>0</v>
      </c>
      <c r="V26" s="216" t="n">
        <v>2</v>
      </c>
      <c r="W26" s="217"/>
      <c r="Y26" s="215" t="str">
        <f aca="false">IF(A26="new.cod","NEWCOD",IF(AND((Z26=""),ISTEXT(A26)),A26,IF(Z26="","",INDEX(,Z26))))</f>
        <v>AMBFLU</v>
      </c>
      <c r="Z26" s="9" t="str">
        <f aca="false">IF(ISERROR(MATCH(A26,,0)),IF(ISERROR(MATCH(A26,,0)),"",(MATCH(A26,,0))),(MATCH(A26,,0)))</f>
        <v/>
      </c>
      <c r="AA26" s="218"/>
      <c r="AB26" s="219"/>
      <c r="AC26" s="219"/>
      <c r="BC26" s="9" t="n">
        <f aca="false">IF(A26="","",1)</f>
        <v>1</v>
      </c>
    </row>
    <row r="27" customFormat="false" ht="12.75" hidden="false" customHeight="false" outlineLevel="0" collapsed="false">
      <c r="A27" s="201" t="s">
        <v>82</v>
      </c>
      <c r="B27" s="202" t="n">
        <v>0.01</v>
      </c>
      <c r="C27" s="203"/>
      <c r="D27" s="204" t="str">
        <f aca="false">IF(ISERROR(VLOOKUP($A27,,2,0)),IF(ISERROR(VLOOKUP($A27,,1,0)),"",VLOOKUP($A27,,1,0)),VLOOKUP($A27,,2,0))</f>
        <v/>
      </c>
      <c r="E27" s="205" t="n">
        <f aca="false">IF(D27="",0,VLOOKUP(D27,D$22:D26,1,0))</f>
        <v>0</v>
      </c>
      <c r="F27" s="206" t="n">
        <f aca="false">($B27*$B$7+$C27*$C$7)/100</f>
        <v>0.005</v>
      </c>
      <c r="G27" s="207" t="str">
        <f aca="false">IF(A27="","",IF(ISERROR(VLOOKUP($A27,,13,0)),IF(ISERROR(VLOOKUP($A27,,12,0)),"    -",VLOOKUP($A27,,12,0)),VLOOKUP($A27,,13,0)))</f>
        <v>    -</v>
      </c>
      <c r="H27" s="208" t="str">
        <f aca="false">IF(A27="","x",IF(ISERROR(VLOOKUP($A27,,14,0)),IF(ISERROR(VLOOKUP($A27,,13,0)),"x",VLOOKUP($A27,,13,0)),VLOOKUP($A27,,14,0)))</f>
        <v>x</v>
      </c>
      <c r="I27" s="209" t="str">
        <f aca="false">IF(ISNUMBER(H27),IF(ISERROR(VLOOKUP($A27,,3,0)),IF(ISERROR(VLOOKUP($A27,,2,0)),"",VLOOKUP($A27,,2,0)),VLOOKUP($A27,,3,0)),"")</f>
        <v/>
      </c>
      <c r="J27" s="210" t="str">
        <f aca="false">IF(ISNUMBER(H27),IF(ISERROR(VLOOKUP($A27,,4,0)),IF(ISERROR(VLOOKUP($A27,,3,0)),"",VLOOKUP($A27,,3,0)),VLOOKUP($A27,,4,0)),"")</f>
        <v/>
      </c>
      <c r="K27" s="211" t="str">
        <f aca="false">IF(A27="NEWCOD",IF(AB27="","Remplir le champs 'Nouveau taxa' svp.",$AB27),IF(ISTEXT($E27),"DEJA SAISI !",IF(A27="","",IF(ISERROR(VLOOKUP($A27,,2,0)),IF(ISERROR(VLOOKUP($A27,,1,0)),"code non répertorié ou synonyme",VLOOKUP($A27,,1,0)),VLOOKUP(A27,,2,0)))))</f>
        <v>code non répertorié ou synonyme</v>
      </c>
      <c r="L27" s="212"/>
      <c r="M27" s="212"/>
      <c r="N27" s="212"/>
      <c r="O27" s="213"/>
      <c r="P27" s="213" t="str">
        <f aca="false">IF($A27="NEWCOD",IF($AC27="","No",$AC27),IF(ISTEXT($E27),"DEJA SAISI !",IF($A27="","",IF(ISERROR(VLOOKUP($A27,,19,FALSE())),IF(ISERROR(VLOOKUP($A27,,19,FALSE())),"",VLOOKUP($A27,,19,FALSE())),VLOOKUP($A27,,19,FALSE())))))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1</v>
      </c>
      <c r="W27" s="217"/>
      <c r="Y27" s="215" t="str">
        <f aca="false">IF(A27="new.cod","NEWCOD",IF(AND((Z27=""),ISTEXT(A27)),A27,IF(Z27="","",INDEX(,Z27))))</f>
        <v>FONANT</v>
      </c>
      <c r="Z27" s="9" t="str">
        <f aca="false">IF(ISERROR(MATCH(A27,,0)),IF(ISERROR(MATCH(A27,,0)),"",(MATCH(A27,,0))),(MATCH(A27,,0)))</f>
        <v/>
      </c>
      <c r="AA27" s="218"/>
      <c r="AB27" s="219"/>
      <c r="AC27" s="219"/>
      <c r="BC27" s="9" t="n">
        <f aca="false">IF(A27="","",1)</f>
        <v>1</v>
      </c>
    </row>
    <row r="28" customFormat="false" ht="12.75" hidden="false" customHeight="false" outlineLevel="0" collapsed="false">
      <c r="A28" s="201" t="s">
        <v>83</v>
      </c>
      <c r="B28" s="202" t="n">
        <v>0.01</v>
      </c>
      <c r="C28" s="203"/>
      <c r="D28" s="204" t="str">
        <f aca="false">IF(ISERROR(VLOOKUP($A28,,2,0)),IF(ISERROR(VLOOKUP($A28,,1,0)),"",VLOOKUP($A28,,1,0)),VLOOKUP($A28,,2,0))</f>
        <v/>
      </c>
      <c r="E28" s="205" t="n">
        <f aca="false">IF(D28="",0,VLOOKUP(D28,D$22:D27,1,0))</f>
        <v>0</v>
      </c>
      <c r="F28" s="206" t="n">
        <f aca="false">($B28*$B$7+$C28*$C$7)/100</f>
        <v>0.005</v>
      </c>
      <c r="G28" s="207" t="str">
        <f aca="false">IF(A28="","",IF(ISERROR(VLOOKUP($A28,,13,0)),IF(ISERROR(VLOOKUP($A28,,12,0)),"    -",VLOOKUP($A28,,12,0)),VLOOKUP($A28,,13,0)))</f>
        <v>    -</v>
      </c>
      <c r="H28" s="208" t="str">
        <f aca="false">IF(A28="","x",IF(ISERROR(VLOOKUP($A28,,14,0)),IF(ISERROR(VLOOKUP($A28,,13,0)),"x",VLOOKUP($A28,,13,0)),VLOOKUP($A28,,14,0)))</f>
        <v>x</v>
      </c>
      <c r="I28" s="209" t="str">
        <f aca="false">IF(ISNUMBER(H28),IF(ISERROR(VLOOKUP($A28,,3,0)),IF(ISERROR(VLOOKUP($A28,,2,0)),"",VLOOKUP($A28,,2,0)),VLOOKUP($A28,,3,0)),"")</f>
        <v/>
      </c>
      <c r="J28" s="210" t="str">
        <f aca="false">IF(ISNUMBER(H28),IF(ISERROR(VLOOKUP($A28,,4,0)),IF(ISERROR(VLOOKUP($A28,,3,0)),"",VLOOKUP($A28,,3,0)),VLOOKUP($A28,,4,0)),"")</f>
        <v/>
      </c>
      <c r="K28" s="211" t="str">
        <f aca="false">IF(A28="NEWCOD",IF(AB28="","Remplir le champs 'Nouveau taxa' svp.",$AB28),IF(ISTEXT($E28),"DEJA SAISI !",IF(A28="","",IF(ISERROR(VLOOKUP($A28,,2,0)),IF(ISERROR(VLOOKUP($A28,,1,0)),"code non répertorié ou synonyme",VLOOKUP($A28,,1,0)),VLOOKUP(A28,,2,0)))))</f>
        <v>code non répertorié ou synonyme</v>
      </c>
      <c r="L28" s="212"/>
      <c r="M28" s="212"/>
      <c r="N28" s="212"/>
      <c r="O28" s="213"/>
      <c r="P28" s="213" t="str">
        <f aca="false">IF($A28="NEWCOD",IF($AC28="","No",$AC28),IF(ISTEXT($E28),"DEJA SAISI !",IF($A28="","",IF(ISERROR(VLOOKUP($A28,,19,FALSE())),IF(ISERROR(VLOOKUP($A28,,19,FALSE())),"",VLOOKUP($A28,,19,FALSE())),VLOOKUP($A28,,19,FALSE())))))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1</v>
      </c>
      <c r="W28" s="217"/>
      <c r="Y28" s="215" t="str">
        <f aca="false">IF(A28="new.cod","NEWCOD",IF(AND((Z28=""),ISTEXT(A28)),A28,IF(Z28="","",INDEX(,Z28))))</f>
        <v>RHYRIP</v>
      </c>
      <c r="Z28" s="9" t="str">
        <f aca="false">IF(ISERROR(MATCH(A28,,0)),IF(ISERROR(MATCH(A28,,0)),"",(MATCH(A28,,0))),(MATCH(A28,,0)))</f>
        <v/>
      </c>
      <c r="AA28" s="218"/>
      <c r="AB28" s="219"/>
      <c r="AC28" s="219"/>
      <c r="BC28" s="9" t="n">
        <f aca="false">IF(A28="","",1)</f>
        <v>1</v>
      </c>
    </row>
    <row r="29" customFormat="false" ht="12.75" hidden="false" customHeight="false" outlineLevel="0" collapsed="false">
      <c r="A29" s="201" t="s">
        <v>84</v>
      </c>
      <c r="B29" s="202" t="n">
        <v>0.02</v>
      </c>
      <c r="C29" s="203" t="n">
        <v>0.02</v>
      </c>
      <c r="D29" s="204" t="str">
        <f aca="false">IF(ISERROR(VLOOKUP($A29,,2,0)),IF(ISERROR(VLOOKUP($A29,,1,0)),"",VLOOKUP($A29,,1,0)),VLOOKUP($A29,,2,0))</f>
        <v/>
      </c>
      <c r="E29" s="205" t="n">
        <f aca="false">IF(D29="",0,VLOOKUP(D29,D$22:D28,1,0))</f>
        <v>0</v>
      </c>
      <c r="F29" s="206" t="n">
        <f aca="false">($B29*$B$7+$C29*$C$7)/100</f>
        <v>0.02</v>
      </c>
      <c r="G29" s="207" t="str">
        <f aca="false">IF(A29="","",IF(ISERROR(VLOOKUP($A29,,13,0)),IF(ISERROR(VLOOKUP($A29,,12,0)),"    -",VLOOKUP($A29,,12,0)),VLOOKUP($A29,,13,0)))</f>
        <v>    -</v>
      </c>
      <c r="H29" s="208" t="str">
        <f aca="false">IF(A29="","x",IF(ISERROR(VLOOKUP($A29,,14,0)),IF(ISERROR(VLOOKUP($A29,,13,0)),"x",VLOOKUP($A29,,13,0)),VLOOKUP($A29,,14,0)))</f>
        <v>x</v>
      </c>
      <c r="I29" s="209" t="str">
        <f aca="false">IF(ISNUMBER(H29),IF(ISERROR(VLOOKUP($A29,,3,0)),IF(ISERROR(VLOOKUP($A29,,2,0)),"",VLOOKUP($A29,,2,0)),VLOOKUP($A29,,3,0)),"")</f>
        <v/>
      </c>
      <c r="J29" s="210" t="str">
        <f aca="false">IF(ISNUMBER(H29),IF(ISERROR(VLOOKUP($A29,,4,0)),IF(ISERROR(VLOOKUP($A29,,3,0)),"",VLOOKUP($A29,,3,0)),VLOOKUP($A29,,4,0)),"")</f>
        <v/>
      </c>
      <c r="K29" s="211" t="str">
        <f aca="false">IF(A29="NEWCOD",IF(AB29="","Remplir le champs 'Nouveau taxa' svp.",$AB29),IF(ISTEXT($E29),"DEJA SAISI !",IF(A29="","",IF(ISERROR(VLOOKUP($A29,,2,0)),IF(ISERROR(VLOOKUP($A29,,1,0)),"code non répertorié ou synonyme",VLOOKUP($A29,,1,0)),VLOOKUP(A29,,2,0)))))</f>
        <v>code non répertorié ou synonyme</v>
      </c>
      <c r="L29" s="212"/>
      <c r="M29" s="212"/>
      <c r="N29" s="212"/>
      <c r="O29" s="213"/>
      <c r="P29" s="213" t="str">
        <f aca="false">IF($A29="NEWCOD",IF($AC29="","No",$AC29),IF(ISTEXT($E29),"DEJA SAISI !",IF($A29="","",IF(ISERROR(VLOOKUP($A29,,19,FALSE())),IF(ISERROR(VLOOKUP($A29,,19,FALSE())),"",VLOOKUP($A29,,19,FALSE())),VLOOKUP($A29,,19,FALSE())))))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1</v>
      </c>
      <c r="W29" s="217"/>
      <c r="Y29" s="215" t="str">
        <f aca="false">IF(A29="new.cod","NEWCOD",IF(AND((Z29=""),ISTEXT(A29)),A29,IF(Z29="","",INDEX(,Z29))))</f>
        <v>RANPSE</v>
      </c>
      <c r="Z29" s="9" t="str">
        <f aca="false">IF(ISERROR(MATCH(A29,,0)),IF(ISERROR(MATCH(A29,,0)),"",(MATCH(A29,,0))),(MATCH(A29,,0)))</f>
        <v/>
      </c>
      <c r="AA29" s="218"/>
      <c r="AB29" s="219"/>
      <c r="AC29" s="219"/>
      <c r="BC29" s="9" t="n">
        <f aca="false">IF(A29="","",1)</f>
        <v>1</v>
      </c>
    </row>
    <row r="30" customFormat="false" ht="12.75" hidden="false" customHeight="false" outlineLevel="0" collapsed="false">
      <c r="A30" s="201" t="s">
        <v>85</v>
      </c>
      <c r="B30" s="202"/>
      <c r="C30" s="203" t="n">
        <v>0.01</v>
      </c>
      <c r="D30" s="204" t="str">
        <f aca="false">IF(ISERROR(VLOOKUP($A30,,2,0)),IF(ISERROR(VLOOKUP($A30,,1,0)),"",VLOOKUP($A30,,1,0)),VLOOKUP($A30,,2,0))</f>
        <v/>
      </c>
      <c r="E30" s="205" t="n">
        <f aca="false">IF(D30="",0,VLOOKUP(D30,D$22:D29,1,0))</f>
        <v>0</v>
      </c>
      <c r="F30" s="206" t="n">
        <f aca="false">($B30*$B$7+$C30*$C$7)/100</f>
        <v>0.005</v>
      </c>
      <c r="G30" s="207" t="str">
        <f aca="false">IF(A30="","",IF(ISERROR(VLOOKUP($A30,,13,0)),IF(ISERROR(VLOOKUP($A30,,12,0)),"    -",VLOOKUP($A30,,12,0)),VLOOKUP($A30,,13,0)))</f>
        <v>    -</v>
      </c>
      <c r="H30" s="208" t="str">
        <f aca="false">IF(A30="","x",IF(ISERROR(VLOOKUP($A30,,14,0)),IF(ISERROR(VLOOKUP($A30,,13,0)),"x",VLOOKUP($A30,,13,0)),VLOOKUP($A30,,14,0)))</f>
        <v>x</v>
      </c>
      <c r="I30" s="209" t="str">
        <f aca="false">IF(ISNUMBER(H30),IF(ISERROR(VLOOKUP($A30,,3,0)),IF(ISERROR(VLOOKUP($A30,,2,0)),"",VLOOKUP($A30,,2,0)),VLOOKUP($A30,,3,0)),"")</f>
        <v/>
      </c>
      <c r="J30" s="210" t="str">
        <f aca="false">IF(ISNUMBER(H30),IF(ISERROR(VLOOKUP($A30,,4,0)),IF(ISERROR(VLOOKUP($A30,,3,0)),"",VLOOKUP($A30,,3,0)),VLOOKUP($A30,,4,0)),"")</f>
        <v/>
      </c>
      <c r="K30" s="211" t="str">
        <f aca="false">IF(A30="NEWCOD",IF(AB30="","Remplir le champs 'Nouveau taxa' svp.",$AB30),IF(ISTEXT($E30),"DEJA SAISI !",IF(A30="","",IF(ISERROR(VLOOKUP($A30,,2,0)),IF(ISERROR(VLOOKUP($A30,,1,0)),"code non répertorié ou synonyme",VLOOKUP($A30,,1,0)),VLOOKUP(A30,,2,0)))))</f>
        <v>code non répertorié ou synonyme</v>
      </c>
      <c r="L30" s="212"/>
      <c r="M30" s="212"/>
      <c r="N30" s="212"/>
      <c r="O30" s="213"/>
      <c r="P30" s="213" t="str">
        <f aca="false">IF($A30="NEWCOD",IF($AC30="","No",$AC30),IF(ISTEXT($E30),"DEJA SAISI !",IF($A30="","",IF(ISERROR(VLOOKUP($A30,,19,FALSE())),IF(ISERROR(VLOOKUP($A30,,19,FALSE())),"",VLOOKUP($A30,,19,FALSE())),VLOOKUP($A30,,19,FALSE())))))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1</v>
      </c>
      <c r="W30" s="221"/>
      <c r="Y30" s="215" t="str">
        <f aca="false">IF(A30="new.cod","NEWCOD",IF(AND((Z30=""),ISTEXT(A30)),A30,IF(Z30="","",INDEX(,Z30))))</f>
        <v>AGRSTO</v>
      </c>
      <c r="Z30" s="9" t="str">
        <f aca="false">IF(ISERROR(MATCH(A30,,0)),IF(ISERROR(MATCH(A30,,0)),"",(MATCH(A30,,0))),(MATCH(A30,,0)))</f>
        <v/>
      </c>
      <c r="AA30" s="218"/>
      <c r="AB30" s="219"/>
      <c r="AC30" s="219"/>
      <c r="BC30" s="9" t="n">
        <f aca="false">IF(A30="","",1)</f>
        <v>1</v>
      </c>
    </row>
    <row r="31" customFormat="false" ht="12.75" hidden="false" customHeight="false" outlineLevel="0" collapsed="false">
      <c r="A31" s="201" t="s">
        <v>86</v>
      </c>
      <c r="B31" s="202"/>
      <c r="C31" s="203" t="n">
        <v>0.01</v>
      </c>
      <c r="D31" s="204" t="str">
        <f aca="false">IF(ISERROR(VLOOKUP($A31,,2,0)),IF(ISERROR(VLOOKUP($A31,,1,0)),"",VLOOKUP($A31,,1,0)),VLOOKUP($A31,,2,0))</f>
        <v/>
      </c>
      <c r="E31" s="205" t="n">
        <f aca="false">IF(D31="",0,VLOOKUP(D31,D$22:D30,1,0))</f>
        <v>0</v>
      </c>
      <c r="F31" s="206" t="n">
        <f aca="false">($B31*$B$7+$C31*$C$7)/100</f>
        <v>0.005</v>
      </c>
      <c r="G31" s="207" t="str">
        <f aca="false">IF(A31="","",IF(ISERROR(VLOOKUP($A31,,13,0)),IF(ISERROR(VLOOKUP($A31,,12,0)),"    -",VLOOKUP($A31,,12,0)),VLOOKUP($A31,,13,0)))</f>
        <v>    -</v>
      </c>
      <c r="H31" s="208" t="str">
        <f aca="false">IF(A31="","x",IF(ISERROR(VLOOKUP($A31,,14,0)),IF(ISERROR(VLOOKUP($A31,,13,0)),"x",VLOOKUP($A31,,13,0)),VLOOKUP($A31,,14,0)))</f>
        <v>x</v>
      </c>
      <c r="I31" s="209" t="str">
        <f aca="false">IF(ISNUMBER(H31),IF(ISERROR(VLOOKUP($A31,,3,0)),IF(ISERROR(VLOOKUP($A31,,2,0)),"",VLOOKUP($A31,,2,0)),VLOOKUP($A31,,3,0)),"")</f>
        <v/>
      </c>
      <c r="J31" s="210" t="str">
        <f aca="false">IF(ISNUMBER(H31),IF(ISERROR(VLOOKUP($A31,,4,0)),IF(ISERROR(VLOOKUP($A31,,3,0)),"",VLOOKUP($A31,,3,0)),VLOOKUP($A31,,4,0)),"")</f>
        <v/>
      </c>
      <c r="K31" s="211" t="str">
        <f aca="false">IF(A31="NEWCOD",IF(AB31="","Remplir le champs 'Nouveau taxa' svp.",$AB31),IF(ISTEXT($E31),"DEJA SAISI !",IF(A31="","",IF(ISERROR(VLOOKUP($A31,,2,0)),IF(ISERROR(VLOOKUP($A31,,1,0)),"code non répertorié ou synonyme",VLOOKUP($A31,,1,0)),VLOOKUP(A31,,2,0)))))</f>
        <v>code non répertorié ou synonyme</v>
      </c>
      <c r="L31" s="212"/>
      <c r="M31" s="212"/>
      <c r="N31" s="212"/>
      <c r="O31" s="213"/>
      <c r="P31" s="213" t="str">
        <f aca="false">IF($A31="NEWCOD",IF($AC31="","No",$AC31),IF(ISTEXT($E31),"DEJA SAISI !",IF($A31="","",IF(ISERROR(VLOOKUP($A31,,19,FALSE())),IF(ISERROR(VLOOKUP($A31,,19,FALSE())),"",VLOOKUP($A31,,19,FALSE())),VLOOKUP($A31,,19,FALSE())))))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0</v>
      </c>
      <c r="W31" s="217"/>
      <c r="Y31" s="215" t="str">
        <f aca="false">IF(A31="new.cod","NEWCOD",IF(AND((Z31=""),ISTEXT(A31)),A31,IF(Z31="","",INDEX(,Z31))))</f>
        <v>CAHPAL</v>
      </c>
      <c r="Z31" s="9" t="str">
        <f aca="false">IF(ISERROR(MATCH(A31,,0)),IF(ISERROR(MATCH(A31,,0)),"",(MATCH(A31,,0))),(MATCH(A31,,0)))</f>
        <v/>
      </c>
      <c r="AA31" s="218"/>
      <c r="AB31" s="219"/>
      <c r="AC31" s="219"/>
      <c r="BC31" s="9" t="n">
        <f aca="false">IF(A31="","",1)</f>
        <v>1</v>
      </c>
    </row>
    <row r="32" customFormat="false" ht="12.75" hidden="false" customHeight="false" outlineLevel="0" collapsed="false">
      <c r="A32" s="201" t="s">
        <v>87</v>
      </c>
      <c r="B32" s="202"/>
      <c r="C32" s="203" t="n">
        <v>0.02</v>
      </c>
      <c r="D32" s="204" t="str">
        <f aca="false">IF(ISERROR(VLOOKUP($A32,,2,0)),IF(ISERROR(VLOOKUP($A32,,1,0)),"",VLOOKUP($A32,,1,0)),VLOOKUP($A32,,2,0))</f>
        <v/>
      </c>
      <c r="E32" s="205" t="n">
        <f aca="false">IF(D32="",0,VLOOKUP(D32,D$22:D31,1,0))</f>
        <v>0</v>
      </c>
      <c r="F32" s="206" t="n">
        <f aca="false">($B32*$B$7+$C32*$C$7)/100</f>
        <v>0.01</v>
      </c>
      <c r="G32" s="207" t="str">
        <f aca="false">IF(A32="","",IF(ISERROR(VLOOKUP($A32,,13,0)),IF(ISERROR(VLOOKUP($A32,,12,0)),"    -",VLOOKUP($A32,,12,0)),VLOOKUP($A32,,13,0)))</f>
        <v>    -</v>
      </c>
      <c r="H32" s="208" t="str">
        <f aca="false">IF(A32="","x",IF(ISERROR(VLOOKUP($A32,,14,0)),IF(ISERROR(VLOOKUP($A32,,13,0)),"x",VLOOKUP($A32,,13,0)),VLOOKUP($A32,,14,0)))</f>
        <v>x</v>
      </c>
      <c r="I32" s="209" t="str">
        <f aca="false">IF(ISNUMBER(H32),IF(ISERROR(VLOOKUP($A32,,3,0)),IF(ISERROR(VLOOKUP($A32,,2,0)),"",VLOOKUP($A32,,2,0)),VLOOKUP($A32,,3,0)),"")</f>
        <v/>
      </c>
      <c r="J32" s="210" t="str">
        <f aca="false">IF(ISNUMBER(H32),IF(ISERROR(VLOOKUP($A32,,4,0)),IF(ISERROR(VLOOKUP($A32,,3,0)),"",VLOOKUP($A32,,3,0)),VLOOKUP($A32,,4,0)),"")</f>
        <v/>
      </c>
      <c r="K32" s="211" t="str">
        <f aca="false">IF(A32="NEWCOD",IF(AB32="","Remplir le champs 'Nouveau taxa' svp.",$AB32),IF(ISTEXT($E32),"DEJA SAISI !",IF(A32="","",IF(ISERROR(VLOOKUP($A32,,2,0)),IF(ISERROR(VLOOKUP($A32,,1,0)),"code non répertorié ou synonyme",VLOOKUP($A32,,1,0)),VLOOKUP(A32,,2,0)))))</f>
        <v>code non répertorié ou synonyme</v>
      </c>
      <c r="L32" s="212"/>
      <c r="M32" s="212"/>
      <c r="N32" s="212"/>
      <c r="O32" s="213"/>
      <c r="P32" s="213" t="str">
        <f aca="false">IF($A32="NEWCOD",IF($AC32="","No",$AC32),IF(ISTEXT($E32),"DEJA SAISI !",IF($A32="","",IF(ISERROR(VLOOKUP($A32,,19,FALSE())),IF(ISERROR(VLOOKUP($A32,,19,FALSE())),"",VLOOKUP($A32,,19,FALSE())),VLOOKUP($A32,,19,FALSE())))))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3</v>
      </c>
      <c r="W32" s="217"/>
      <c r="Y32" s="215" t="str">
        <f aca="false">IF(A32="new.cod","NEWCOD",IF(AND((Z32=""),ISTEXT(A32)),A32,IF(Z32="","",INDEX(,Z32))))</f>
        <v>CARROS</v>
      </c>
      <c r="Z32" s="9" t="str">
        <f aca="false">IF(ISERROR(MATCH(A32,,0)),IF(ISERROR(MATCH(A32,,0)),"",(MATCH(A32,,0))),(MATCH(A32,,0)))</f>
        <v/>
      </c>
      <c r="AA32" s="218"/>
      <c r="AB32" s="219"/>
      <c r="AC32" s="219"/>
      <c r="BC32" s="9" t="n">
        <f aca="false">IF(A32="","",1)</f>
        <v>1</v>
      </c>
    </row>
    <row r="33" customFormat="false" ht="12.75" hidden="false" customHeight="false" outlineLevel="0" collapsed="false">
      <c r="A33" s="201" t="s">
        <v>88</v>
      </c>
      <c r="B33" s="202" t="n">
        <v>0.05</v>
      </c>
      <c r="C33" s="203" t="n">
        <v>0.5</v>
      </c>
      <c r="D33" s="204" t="str">
        <f aca="false">IF(ISERROR(VLOOKUP($A33,,2,0)),IF(ISERROR(VLOOKUP($A33,,1,0)),"",VLOOKUP($A33,,1,0)),VLOOKUP($A33,,2,0))</f>
        <v/>
      </c>
      <c r="E33" s="205" t="n">
        <f aca="false">IF(D33="",0,VLOOKUP(D33,D$22:D32,1,0))</f>
        <v>0</v>
      </c>
      <c r="F33" s="206" t="n">
        <f aca="false">($B33*$B$7+$C33*$C$7)/100</f>
        <v>0.275</v>
      </c>
      <c r="G33" s="207" t="str">
        <f aca="false">IF(A33="","",IF(ISERROR(VLOOKUP($A33,,13,0)),IF(ISERROR(VLOOKUP($A33,,12,0)),"    -",VLOOKUP($A33,,12,0)),VLOOKUP($A33,,13,0)))</f>
        <v>    -</v>
      </c>
      <c r="H33" s="208" t="str">
        <f aca="false">IF(A33="","x",IF(ISERROR(VLOOKUP($A33,,14,0)),IF(ISERROR(VLOOKUP($A33,,13,0)),"x",VLOOKUP($A33,,13,0)),VLOOKUP($A33,,14,0)))</f>
        <v>x</v>
      </c>
      <c r="I33" s="209" t="str">
        <f aca="false">IF(ISNUMBER(H33),IF(ISERROR(VLOOKUP($A33,,3,0)),IF(ISERROR(VLOOKUP($A33,,2,0)),"",VLOOKUP($A33,,2,0)),VLOOKUP($A33,,3,0)),"")</f>
        <v/>
      </c>
      <c r="J33" s="210" t="str">
        <f aca="false">IF(ISNUMBER(H33),IF(ISERROR(VLOOKUP($A33,,4,0)),IF(ISERROR(VLOOKUP($A33,,3,0)),"",VLOOKUP($A33,,3,0)),VLOOKUP($A33,,4,0)),"")</f>
        <v/>
      </c>
      <c r="K33" s="211" t="str">
        <f aca="false">IF(A33="NEWCOD",IF(AB33="","Remplir le champs 'Nouveau taxa' svp.",$AB33),IF(ISTEXT($E33),"DEJA SAISI !",IF(A33="","",IF(ISERROR(VLOOKUP($A33,,2,0)),IF(ISERROR(VLOOKUP($A33,,1,0)),"code non répertorié ou synonyme",VLOOKUP($A33,,1,0)),VLOOKUP(A33,,2,0)))))</f>
        <v>code non répertorié ou synonyme</v>
      </c>
      <c r="L33" s="212"/>
      <c r="M33" s="212"/>
      <c r="N33" s="212"/>
      <c r="O33" s="213"/>
      <c r="P33" s="213" t="str">
        <f aca="false">IF($A33="NEWCOD",IF($AC33="","No",$AC33),IF(ISTEXT($E33),"DEJA SAISI !",IF($A33="","",IF(ISERROR(VLOOKUP($A33,,19,FALSE())),IF(ISERROR(VLOOKUP($A33,,19,FALSE())),"",VLOOKUP($A33,,19,FALSE())),VLOOKUP($A33,,19,FALSE())))))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4</v>
      </c>
      <c r="W33" s="217"/>
      <c r="Y33" s="215" t="str">
        <f aca="false">IF(A33="new.cod","NEWCOD",IF(AND((Z33=""),ISTEXT(A33)),A33,IF(Z33="","",INDEX(,Z33))))</f>
        <v>GLYFLU</v>
      </c>
      <c r="Z33" s="9" t="str">
        <f aca="false">IF(ISERROR(MATCH(A33,,0)),IF(ISERROR(MATCH(A33,,0)),"",(MATCH(A33,,0))),(MATCH(A33,,0)))</f>
        <v/>
      </c>
      <c r="AA33" s="218"/>
      <c r="AB33" s="219"/>
      <c r="AC33" s="219"/>
      <c r="BC33" s="9" t="n">
        <f aca="false">IF(A33="","",1)</f>
        <v>1</v>
      </c>
    </row>
    <row r="34" customFormat="false" ht="12.75" hidden="false" customHeight="false" outlineLevel="0" collapsed="false">
      <c r="A34" s="201" t="s">
        <v>89</v>
      </c>
      <c r="B34" s="202" t="n">
        <v>0.05</v>
      </c>
      <c r="C34" s="203" t="n">
        <v>0.05</v>
      </c>
      <c r="D34" s="204" t="str">
        <f aca="false">IF(ISERROR(VLOOKUP($A34,,2,0)),IF(ISERROR(VLOOKUP($A34,,1,0)),"",VLOOKUP($A34,,1,0)),VLOOKUP($A34,,2,0))</f>
        <v/>
      </c>
      <c r="E34" s="205" t="n">
        <f aca="false">IF(D34="",0,VLOOKUP(D34,D$22:D33,1,0))</f>
        <v>0</v>
      </c>
      <c r="F34" s="206" t="n">
        <f aca="false">($B34*$B$7+$C34*$C$7)/100</f>
        <v>0.05</v>
      </c>
      <c r="G34" s="207" t="str">
        <f aca="false">IF(A34="","",IF(ISERROR(VLOOKUP($A34,,13,0)),IF(ISERROR(VLOOKUP($A34,,12,0)),"    -",VLOOKUP($A34,,12,0)),VLOOKUP($A34,,13,0)))</f>
        <v>    -</v>
      </c>
      <c r="H34" s="208" t="str">
        <f aca="false">IF(A34="","x",IF(ISERROR(VLOOKUP($A34,,14,0)),IF(ISERROR(VLOOKUP($A34,,13,0)),"x",VLOOKUP($A34,,13,0)),VLOOKUP($A34,,14,0)))</f>
        <v>x</v>
      </c>
      <c r="I34" s="209" t="str">
        <f aca="false">IF(ISNUMBER(H34),IF(ISERROR(VLOOKUP($A34,,3,0)),IF(ISERROR(VLOOKUP($A34,,2,0)),"",VLOOKUP($A34,,2,0)),VLOOKUP($A34,,3,0)),"")</f>
        <v/>
      </c>
      <c r="J34" s="210" t="str">
        <f aca="false">IF(ISNUMBER(H34),IF(ISERROR(VLOOKUP($A34,,4,0)),IF(ISERROR(VLOOKUP($A34,,3,0)),"",VLOOKUP($A34,,3,0)),VLOOKUP($A34,,4,0)),"")</f>
        <v/>
      </c>
      <c r="K34" s="211" t="str">
        <f aca="false">IF(A34="NEWCOD",IF(AB34="","Remplir le champs 'Nouveau taxa' svp.",$AB34),IF(ISTEXT($E34),"DEJA SAISI !",IF(A34="","",IF(ISERROR(VLOOKUP($A34,,2,0)),IF(ISERROR(VLOOKUP($A34,,1,0)),"code non répertorié ou synonyme",VLOOKUP($A34,,1,0)),VLOOKUP(A34,,2,0)))))</f>
        <v>code non répertorié ou synonyme</v>
      </c>
      <c r="L34" s="212"/>
      <c r="M34" s="212"/>
      <c r="N34" s="212"/>
      <c r="O34" s="213"/>
      <c r="P34" s="213" t="str">
        <f aca="false">IF($A34="NEWCOD",IF($AC34="","No",$AC34),IF(ISTEXT($E34),"DEJA SAISI !",IF($A34="","",IF(ISERROR(VLOOKUP($A34,,19,FALSE())),IF(ISERROR(VLOOKUP($A34,,19,FALSE())),"",VLOOKUP($A34,,19,FALSE())),VLOOKUP($A34,,19,FALSE())))))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IF(A34="new.cod","NEWCOD",IF(AND((Z34=""),ISTEXT(A34)),A34,IF(Z34="","",INDEX(,Z34))))</f>
        <v>MENLON</v>
      </c>
      <c r="Z34" s="9" t="str">
        <f aca="false">IF(ISERROR(MATCH(A34,,0)),IF(ISERROR(MATCH(A34,,0)),"",(MATCH(A34,,0))),(MATCH(A34,,0)))</f>
        <v/>
      </c>
      <c r="AA34" s="218"/>
      <c r="AB34" s="219"/>
      <c r="AC34" s="219"/>
      <c r="BC34" s="9" t="n">
        <f aca="false">IF(A34="","",1)</f>
        <v>1</v>
      </c>
    </row>
    <row r="35" customFormat="false" ht="12.75" hidden="false" customHeight="false" outlineLevel="0" collapsed="false">
      <c r="A35" s="201" t="s">
        <v>90</v>
      </c>
      <c r="B35" s="202"/>
      <c r="C35" s="203" t="n">
        <v>0.02</v>
      </c>
      <c r="D35" s="204" t="str">
        <f aca="false">IF(ISERROR(VLOOKUP($A35,,2,0)),IF(ISERROR(VLOOKUP($A35,,1,0)),"",VLOOKUP($A35,,1,0)),VLOOKUP($A35,,2,0))</f>
        <v/>
      </c>
      <c r="E35" s="205" t="n">
        <f aca="false">IF(D35="",0,VLOOKUP(D35,D$22:D34,1,0))</f>
        <v>0</v>
      </c>
      <c r="F35" s="206" t="n">
        <f aca="false">($B35*$B$7+$C35*$C$7)/100</f>
        <v>0.01</v>
      </c>
      <c r="G35" s="207" t="str">
        <f aca="false">IF(A35="","",IF(ISERROR(VLOOKUP($A35,,13,0)),IF(ISERROR(VLOOKUP($A35,,12,0)),"    -",VLOOKUP($A35,,12,0)),VLOOKUP($A35,,13,0)))</f>
        <v>    -</v>
      </c>
      <c r="H35" s="208" t="str">
        <f aca="false">IF(A35="","x",IF(ISERROR(VLOOKUP($A35,,14,0)),IF(ISERROR(VLOOKUP($A35,,13,0)),"x",VLOOKUP($A35,,13,0)),VLOOKUP($A35,,14,0)))</f>
        <v>x</v>
      </c>
      <c r="I35" s="209" t="str">
        <f aca="false">IF(ISNUMBER(H35),IF(ISERROR(VLOOKUP($A35,,3,0)),IF(ISERROR(VLOOKUP($A35,,2,0)),"",VLOOKUP($A35,,2,0)),VLOOKUP($A35,,3,0)),"")</f>
        <v/>
      </c>
      <c r="J35" s="210" t="str">
        <f aca="false">IF(ISNUMBER(H35),IF(ISERROR(VLOOKUP($A35,,4,0)),IF(ISERROR(VLOOKUP($A35,,3,0)),"",VLOOKUP($A35,,3,0)),VLOOKUP($A35,,4,0)),"")</f>
        <v/>
      </c>
      <c r="K35" s="211" t="str">
        <f aca="false">IF(A35="NEWCOD",IF(AB35="","Remplir le champs 'Nouveau taxa' svp.",$AB35),IF(ISTEXT($E35),"DEJA SAISI !",IF(A35="","",IF(ISERROR(VLOOKUP($A35,,2,0)),IF(ISERROR(VLOOKUP($A35,,1,0)),"code non répertorié ou synonyme",VLOOKUP($A35,,1,0)),VLOOKUP(A35,,2,0)))))</f>
        <v>code non répertorié ou synonyme</v>
      </c>
      <c r="L35" s="212"/>
      <c r="M35" s="212"/>
      <c r="N35" s="212"/>
      <c r="O35" s="213"/>
      <c r="P35" s="213" t="str">
        <f aca="false">IF($A35="NEWCOD",IF($AC35="","No",$AC35),IF(ISTEXT($E35),"DEJA SAISI !",IF($A35="","",IF(ISERROR(VLOOKUP($A35,,19,FALSE())),IF(ISERROR(VLOOKUP($A35,,19,FALSE())),"",VLOOKUP($A35,,19,FALSE())),VLOOKUP($A35,,19,FALSE())))))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2</v>
      </c>
      <c r="W35" s="217"/>
      <c r="Y35" s="215" t="str">
        <f aca="false">IF(A35="new.cod","NEWCOD",IF(AND((Z35=""),ISTEXT(A35)),A35,IF(Z35="","",INDEX(,Z35))))</f>
        <v>SCISYL</v>
      </c>
      <c r="Z35" s="9" t="str">
        <f aca="false">IF(ISERROR(MATCH(A35,,0)),IF(ISERROR(MATCH(A35,,0)),"",(MATCH(A35,,0))),(MATCH(A35,,0)))</f>
        <v/>
      </c>
      <c r="AA35" s="218"/>
      <c r="AB35" s="219"/>
      <c r="AC35" s="219"/>
      <c r="BC35" s="9" t="n">
        <f aca="false">IF(A35="","",1)</f>
        <v>1</v>
      </c>
    </row>
    <row r="36" customFormat="false" ht="12.75" hidden="false" customHeight="false" outlineLevel="0" collapsed="false">
      <c r="A36" s="201" t="s">
        <v>91</v>
      </c>
      <c r="B36" s="202" t="n">
        <v>0.01</v>
      </c>
      <c r="C36" s="203" t="n">
        <v>0.01</v>
      </c>
      <c r="D36" s="204" t="str">
        <f aca="false">IF(ISERROR(VLOOKUP($A36,,2,0)),IF(ISERROR(VLOOKUP($A36,,1,0)),"",VLOOKUP($A36,,1,0)),VLOOKUP($A36,,2,0))</f>
        <v/>
      </c>
      <c r="E36" s="205" t="n">
        <f aca="false">IF(D36="",0,VLOOKUP(D36,D$22:D35,1,0))</f>
        <v>0</v>
      </c>
      <c r="F36" s="206" t="n">
        <f aca="false">($B36*$B$7+$C36*$C$7)/100</f>
        <v>0.01</v>
      </c>
      <c r="G36" s="207" t="str">
        <f aca="false">IF(A36="","",IF(ISERROR(VLOOKUP($A36,,13,0)),IF(ISERROR(VLOOKUP($A36,,12,0)),"    -",VLOOKUP($A36,,12,0)),VLOOKUP($A36,,13,0)))</f>
        <v>    -</v>
      </c>
      <c r="H36" s="208" t="str">
        <f aca="false">IF(A36="","x",IF(ISERROR(VLOOKUP($A36,,14,0)),IF(ISERROR(VLOOKUP($A36,,13,0)),"x",VLOOKUP($A36,,13,0)),VLOOKUP($A36,,14,0)))</f>
        <v>x</v>
      </c>
      <c r="I36" s="209" t="str">
        <f aca="false">IF(ISNUMBER(H36),IF(ISERROR(VLOOKUP($A36,,3,0)),IF(ISERROR(VLOOKUP($A36,,2,0)),"",VLOOKUP($A36,,2,0)),VLOOKUP($A36,,3,0)),"")</f>
        <v/>
      </c>
      <c r="J36" s="210" t="str">
        <f aca="false">IF(ISNUMBER(H36),IF(ISERROR(VLOOKUP($A36,,4,0)),IF(ISERROR(VLOOKUP($A36,,3,0)),"",VLOOKUP($A36,,3,0)),VLOOKUP($A36,,4,0)),"")</f>
        <v/>
      </c>
      <c r="K36" s="211" t="str">
        <f aca="false">IF(A36="NEWCOD",IF(AB36="","Remplir le champs 'Nouveau taxa' svp.",$AB36),IF(ISTEXT($E36),"DEJA SAISI !",IF(A36="","",IF(ISERROR(VLOOKUP($A36,,2,0)),IF(ISERROR(VLOOKUP($A36,,1,0)),"code non répertorié ou synonyme",VLOOKUP($A36,,1,0)),VLOOKUP(A36,,2,0)))))</f>
        <v>code non répertorié ou synonyme</v>
      </c>
      <c r="L36" s="212"/>
      <c r="M36" s="212"/>
      <c r="N36" s="212"/>
      <c r="O36" s="213"/>
      <c r="P36" s="213" t="str">
        <f aca="false">IF($A36="NEWCOD",IF($AC36="","No",$AC36),IF(ISTEXT($E36),"DEJA SAISI !",IF($A36="","",IF(ISERROR(VLOOKUP($A36,,19,FALSE())),IF(ISERROR(VLOOKUP($A36,,19,FALSE())),"",VLOOKUP($A36,,19,FALSE())),VLOOKUP($A36,,19,FALSE())))))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1</v>
      </c>
      <c r="W36" s="217"/>
      <c r="X36" s="217"/>
      <c r="Y36" s="215" t="str">
        <f aca="false">IF(A36="new.cod","NEWCOD",IF(AND((Z36=""),ISTEXT(A36)),A36,IF(Z36="","",INDEX(,Z36))))</f>
        <v>VERBEC</v>
      </c>
      <c r="Z36" s="9" t="str">
        <f aca="false">IF(ISERROR(MATCH(A36,,0)),IF(ISERROR(MATCH(A36,,0)),"",(MATCH(A36,,0))),(MATCH(A36,,0)))</f>
        <v/>
      </c>
      <c r="AA36" s="218"/>
      <c r="AB36" s="219"/>
      <c r="AC36" s="219"/>
      <c r="BC36" s="9" t="n">
        <f aca="false">IF(A36="","",1)</f>
        <v>1</v>
      </c>
    </row>
    <row r="37" customFormat="false" ht="12.75" hidden="false" customHeight="false" outlineLevel="0" collapsed="false">
      <c r="A37" s="201" t="s">
        <v>92</v>
      </c>
      <c r="B37" s="202"/>
      <c r="C37" s="203" t="n">
        <v>0.01</v>
      </c>
      <c r="D37" s="204" t="str">
        <f aca="false">IF(ISERROR(VLOOKUP($A37,,2,0)),IF(ISERROR(VLOOKUP($A37,,1,0)),"",VLOOKUP($A37,,1,0)),VLOOKUP($A37,,2,0))</f>
        <v/>
      </c>
      <c r="E37" s="205" t="n">
        <f aca="false">IF(D37="",0,VLOOKUP(D37,D$22:D36,1,0))</f>
        <v>0</v>
      </c>
      <c r="F37" s="206" t="n">
        <f aca="false">($B37*$B$7+$C37*$C$7)/100</f>
        <v>0.005</v>
      </c>
      <c r="G37" s="207" t="str">
        <f aca="false">IF(A37="","",IF(ISERROR(VLOOKUP($A37,,13,0)),IF(ISERROR(VLOOKUP($A37,,12,0)),"    -",VLOOKUP($A37,,12,0)),VLOOKUP($A37,,13,0)))</f>
        <v>    -</v>
      </c>
      <c r="H37" s="208" t="str">
        <f aca="false">IF(A37="","x",IF(ISERROR(VLOOKUP($A37,,14,0)),IF(ISERROR(VLOOKUP($A37,,13,0)),"x",VLOOKUP($A37,,13,0)),VLOOKUP($A37,,14,0)))</f>
        <v>x</v>
      </c>
      <c r="I37" s="209" t="str">
        <f aca="false">IF(ISNUMBER(H37),IF(ISERROR(VLOOKUP($A37,,3,0)),IF(ISERROR(VLOOKUP($A37,,2,0)),"",VLOOKUP($A37,,2,0)),VLOOKUP($A37,,3,0)),"")</f>
        <v/>
      </c>
      <c r="J37" s="210" t="str">
        <f aca="false">IF(ISNUMBER(H37),IF(ISERROR(VLOOKUP($A37,,4,0)),IF(ISERROR(VLOOKUP($A37,,3,0)),"",VLOOKUP($A37,,3,0)),VLOOKUP($A37,,4,0)),"")</f>
        <v/>
      </c>
      <c r="K37" s="211" t="str">
        <f aca="false">IF(A37="NEWCOD",IF(AB37="","Remplir le champs 'Nouveau taxa' svp.",$AB37),IF(ISTEXT($E37),"DEJA SAISI !",IF(A37="","",IF(ISERROR(VLOOKUP($A37,,2,0)),IF(ISERROR(VLOOKUP($A37,,1,0)),"code non répertorié ou synonyme",VLOOKUP($A37,,1,0)),VLOOKUP(A37,,2,0)))))</f>
        <v>code non répertorié ou synonyme</v>
      </c>
      <c r="L37" s="212"/>
      <c r="M37" s="212"/>
      <c r="N37" s="212"/>
      <c r="O37" s="213"/>
      <c r="P37" s="213" t="str">
        <f aca="false">IF($A37="NEWCOD",IF($AC37="","No",$AC37),IF(ISTEXT($E37),"DEJA SAISI !",IF($A37="","",IF(ISERROR(VLOOKUP($A37,,19,FALSE())),IF(ISERROR(VLOOKUP($A37,,19,FALSE())),"",VLOOKUP($A37,,19,FALSE())),VLOOKUP($A37,,19,FALSE())))))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IF(A37="new.cod","NEWCOD",IF(AND((Z37=""),ISTEXT(A37)),A37,IF(Z37="","",INDEX(,Z37))))</f>
        <v>RANACO</v>
      </c>
      <c r="Z37" s="9" t="str">
        <f aca="false">IF(ISERROR(MATCH(A37,,0)),IF(ISERROR(MATCH(A37,,0)),"",(MATCH(A37,,0))),(MATCH(A37,,0)))</f>
        <v/>
      </c>
      <c r="AA37" s="218"/>
      <c r="AB37" s="219"/>
      <c r="AC37" s="219"/>
      <c r="BC37" s="9" t="n">
        <f aca="false">IF(A37="","",1)</f>
        <v>1</v>
      </c>
    </row>
    <row r="38" customFormat="false" ht="12.75" hidden="false" customHeight="false" outlineLevel="0" collapsed="false">
      <c r="A38" s="201"/>
      <c r="B38" s="202"/>
      <c r="C38" s="203"/>
      <c r="D38" s="204" t="str">
        <f aca="false">IF(ISERROR(VLOOKUP($A38,,2,0)),IF(ISERROR(VLOOKUP($A38,,1,0)),"",VLOOKUP($A38,,1,0)),VLOOKUP($A38,,2,0))</f>
        <v/>
      </c>
      <c r="E38" s="205" t="n">
        <f aca="false">IF(D38="",0,VLOOKUP(D38,D$22:D31,1,0))</f>
        <v>0</v>
      </c>
      <c r="F38" s="206" t="n">
        <f aca="false">($B38*$B$7+$C38*$C$7)/100</f>
        <v>0</v>
      </c>
      <c r="G38" s="207" t="str">
        <f aca="false">IF(A38="","",IF(ISERROR(VLOOKUP($A38,,13,0)),IF(ISERROR(VLOOKUP($A38,,12,0)),"    -",VLOOKUP($A38,,12,0)),VLOOKUP($A38,,13,0)))</f>
        <v/>
      </c>
      <c r="H38" s="208" t="str">
        <f aca="false">IF(A38="","x",IF(ISERROR(VLOOKUP($A38,,14,0)),IF(ISERROR(VLOOKUP($A38,,13,0)),"x",VLOOKUP($A38,,13,0)),VLOOKUP($A38,,14,0)))</f>
        <v>x</v>
      </c>
      <c r="I38" s="209" t="str">
        <f aca="false">IF(ISNUMBER(H38),IF(ISERROR(VLOOKUP($A38,,3,0)),IF(ISERROR(VLOOKUP($A38,,2,0)),"",VLOOKUP($A38,,2,0)),VLOOKUP($A38,,3,0)),"")</f>
        <v/>
      </c>
      <c r="J38" s="210" t="str">
        <f aca="false">IF(ISNUMBER(H38),IF(ISERROR(VLOOKUP($A38,,4,0)),IF(ISERROR(VLOOKUP($A38,,3,0)),"",VLOOKUP($A38,,3,0)),VLOOKUP($A38,,4,0)),"")</f>
        <v/>
      </c>
      <c r="K38" s="211" t="str">
        <f aca="false">IF(A38="NEWCOD",IF(AB38="","Remplir le champs 'Nouveau taxa' svp.",$AB38),IF(ISTEXT($E38),"DEJA SAISI !",IF(A38="","",IF(ISERROR(VLOOKUP($A38,,2,0)),IF(ISERROR(VLOOKUP($A38,,1,0)),"code non répertorié ou synonyme",VLOOKUP($A38,,1,0)),VLOOKUP(A38,,2,0)))))</f>
        <v/>
      </c>
      <c r="L38" s="212"/>
      <c r="M38" s="212"/>
      <c r="N38" s="212"/>
      <c r="O38" s="213"/>
      <c r="P38" s="213" t="str">
        <f aca="false">IF($A38="NEWCOD",IF($AC38="","No",$AC38),IF(ISTEXT($E38),"DEJA SAISI !",IF($A38="","",IF(ISERROR(VLOOKUP($A38,,19,FALSE())),IF(ISERROR(VLOOKUP($A38,,19,FALSE())),"",VLOOKUP($A38,,19,FALSE())),VLOOKUP($A38,,19,FALSE())))))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IF(A38="new.cod","NEWCOD",IF(AND((Z38=""),ISTEXT(A38)),A38,IF(Z38="","",INDEX(,Z38))))</f>
        <v/>
      </c>
      <c r="Z38" s="9" t="str">
        <f aca="false">IF(ISERROR(MATCH(A38,,0)),IF(ISERROR(MATCH(A38,,0)),"",(MATCH(A38,,0))),(MATCH(A38,,0)))</f>
        <v/>
      </c>
      <c r="AA38" s="218"/>
      <c r="AB38" s="219"/>
      <c r="AC38" s="219"/>
      <c r="BC38" s="9" t="str">
        <f aca="false">IF(A38="","",1)</f>
        <v/>
      </c>
    </row>
    <row r="39" customFormat="false" ht="12.75" hidden="false" customHeight="false" outlineLevel="0" collapsed="false">
      <c r="A39" s="201"/>
      <c r="B39" s="202"/>
      <c r="C39" s="203"/>
      <c r="D39" s="204" t="str">
        <f aca="false">IF(ISERROR(VLOOKUP($A39,,2,0)),IF(ISERROR(VLOOKUP($A39,,1,0)),"",VLOOKUP($A39,,1,0)),VLOOKUP($A39,,2,0))</f>
        <v/>
      </c>
      <c r="E39" s="205" t="n">
        <f aca="false">IF(D39="",0,VLOOKUP(D39,D$22:D31,1,0))</f>
        <v>0</v>
      </c>
      <c r="F39" s="206" t="n">
        <f aca="false">($B39*$B$7+$C39*$C$7)/100</f>
        <v>0</v>
      </c>
      <c r="G39" s="207" t="str">
        <f aca="false">IF(A39="","",IF(ISERROR(VLOOKUP($A39,,13,0)),IF(ISERROR(VLOOKUP($A39,,12,0)),"    -",VLOOKUP($A39,,12,0)),VLOOKUP($A39,,13,0)))</f>
        <v/>
      </c>
      <c r="H39" s="208" t="str">
        <f aca="false">IF(A39="","x",IF(ISERROR(VLOOKUP($A39,,14,0)),IF(ISERROR(VLOOKUP($A39,,13,0)),"x",VLOOKUP($A39,,13,0)),VLOOKUP($A39,,14,0)))</f>
        <v>x</v>
      </c>
      <c r="I39" s="209" t="str">
        <f aca="false">IF(ISNUMBER(H39),IF(ISERROR(VLOOKUP($A39,,3,0)),IF(ISERROR(VLOOKUP($A39,,2,0)),"",VLOOKUP($A39,,2,0)),VLOOKUP($A39,,3,0)),"")</f>
        <v/>
      </c>
      <c r="J39" s="210" t="str">
        <f aca="false">IF(ISNUMBER(H39),IF(ISERROR(VLOOKUP($A39,,4,0)),IF(ISERROR(VLOOKUP($A39,,3,0)),"",VLOOKUP($A39,,3,0)),VLOOKUP($A39,,4,0)),"")</f>
        <v/>
      </c>
      <c r="K39" s="211" t="str">
        <f aca="false">IF(A39="NEWCOD",IF(AB39="","Remplir le champs 'Nouveau taxa' svp.",$AB39),IF(ISTEXT($E39),"DEJA SAISI !",IF(A39="","",IF(ISERROR(VLOOKUP($A39,,2,0)),IF(ISERROR(VLOOKUP($A39,,1,0)),"code non répertorié ou synonyme",VLOOKUP($A39,,1,0)),VLOOKUP(A39,,2,0)))))</f>
        <v/>
      </c>
      <c r="L39" s="212"/>
      <c r="M39" s="212"/>
      <c r="N39" s="212"/>
      <c r="O39" s="213"/>
      <c r="P39" s="213" t="str">
        <f aca="false">IF($A39="NEWCOD",IF($AC39="","No",$AC39),IF(ISTEXT($E39),"DEJA SAISI !",IF($A39="","",IF(ISERROR(VLOOKUP($A39,,19,FALSE())),IF(ISERROR(VLOOKUP($A39,,19,FALSE())),"",VLOOKUP($A39,,19,FALSE())),VLOOKUP($A39,,19,FALSE())))))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IF(A39="new.cod","NEWCOD",IF(AND((Z39=""),ISTEXT(A39)),A39,IF(Z39="","",INDEX(,Z39))))</f>
        <v/>
      </c>
      <c r="Z39" s="9" t="str">
        <f aca="false">IF(ISERROR(MATCH(A39,,0)),IF(ISERROR(MATCH(A39,,0)),"",(MATCH(A39,,0))),(MATCH(A39,,0)))</f>
        <v/>
      </c>
      <c r="AA39" s="218"/>
      <c r="AB39" s="219"/>
      <c r="AC39" s="219"/>
      <c r="BC39" s="9" t="str">
        <f aca="false">IF(A39="","",1)</f>
        <v/>
      </c>
    </row>
    <row r="40" customFormat="false" ht="12.75" hidden="false" customHeight="false" outlineLevel="0" collapsed="false">
      <c r="A40" s="201"/>
      <c r="B40" s="202"/>
      <c r="C40" s="203"/>
      <c r="D40" s="204" t="str">
        <f aca="false">IF(ISERROR(VLOOKUP($A40,,2,0)),IF(ISERROR(VLOOKUP($A40,,1,0)),"",VLOOKUP($A40,,1,0)),VLOOKUP($A40,,2,0))</f>
        <v/>
      </c>
      <c r="E40" s="205" t="n">
        <f aca="false">IF(D40="",0,VLOOKUP(D40,D$22:D32,1,0))</f>
        <v>0</v>
      </c>
      <c r="F40" s="206" t="n">
        <f aca="false">($B40*$B$7+$C40*$C$7)/100</f>
        <v>0</v>
      </c>
      <c r="G40" s="207" t="str">
        <f aca="false">IF(A40="","",IF(ISERROR(VLOOKUP($A40,,13,0)),IF(ISERROR(VLOOKUP($A40,,12,0)),"    -",VLOOKUP($A40,,12,0)),VLOOKUP($A40,,13,0)))</f>
        <v/>
      </c>
      <c r="H40" s="208" t="str">
        <f aca="false">IF(A40="","x",IF(ISERROR(VLOOKUP($A40,,14,0)),IF(ISERROR(VLOOKUP($A40,,13,0)),"x",VLOOKUP($A40,,13,0)),VLOOKUP($A40,,14,0)))</f>
        <v>x</v>
      </c>
      <c r="I40" s="209" t="str">
        <f aca="false">IF(ISNUMBER(H40),IF(ISERROR(VLOOKUP($A40,,3,0)),IF(ISERROR(VLOOKUP($A40,,2,0)),"",VLOOKUP($A40,,2,0)),VLOOKUP($A40,,3,0)),"")</f>
        <v/>
      </c>
      <c r="J40" s="210" t="str">
        <f aca="false">IF(ISNUMBER(H40),IF(ISERROR(VLOOKUP($A40,,4,0)),IF(ISERROR(VLOOKUP($A40,,3,0)),"",VLOOKUP($A40,,3,0)),VLOOKUP($A40,,4,0)),"")</f>
        <v/>
      </c>
      <c r="K40" s="211" t="str">
        <f aca="false">IF(A40="NEWCOD",IF(AB40="","Remplir le champs 'Nouveau taxa' svp.",$AB40),IF(ISTEXT($E40),"DEJA SAISI !",IF(A40="","",IF(ISERROR(VLOOKUP($A40,,2,0)),IF(ISERROR(VLOOKUP($A40,,1,0)),"code non répertorié ou synonyme",VLOOKUP($A40,,1,0)),VLOOKUP(A40,,2,0)))))</f>
        <v/>
      </c>
      <c r="L40" s="212"/>
      <c r="M40" s="212"/>
      <c r="N40" s="212"/>
      <c r="O40" s="213"/>
      <c r="P40" s="213" t="str">
        <f aca="false">IF($A40="NEWCOD",IF($AC40="","No",$AC40),IF(ISTEXT($E40),"DEJA SAISI !",IF($A40="","",IF(ISERROR(VLOOKUP($A40,,19,FALSE())),IF(ISERROR(VLOOKUP($A40,,19,FALSE())),"",VLOOKUP($A40,,19,FALSE())),VLOOKUP($A40,,19,FALSE())))))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IF(A40="new.cod","NEWCOD",IF(AND((Z40=""),ISTEXT(A40)),A40,IF(Z40="","",INDEX(,Z40))))</f>
        <v/>
      </c>
      <c r="Z40" s="9" t="str">
        <f aca="false">IF(ISERROR(MATCH(A40,,0)),IF(ISERROR(MATCH(A40,,0)),"",(MATCH(A40,,0))),(MATCH(A40,,0)))</f>
        <v/>
      </c>
      <c r="AA40" s="218"/>
      <c r="AB40" s="219"/>
      <c r="AC40" s="219"/>
      <c r="BC40" s="9" t="str">
        <f aca="false">IF(A40="","",1)</f>
        <v/>
      </c>
    </row>
    <row r="41" customFormat="false" ht="12.75" hidden="false" customHeight="false" outlineLevel="0" collapsed="false">
      <c r="A41" s="201"/>
      <c r="B41" s="202"/>
      <c r="C41" s="203"/>
      <c r="D41" s="204" t="str">
        <f aca="false">IF(ISERROR(VLOOKUP($A41,,2,0)),IF(ISERROR(VLOOKUP($A41,,1,0)),"",VLOOKUP($A41,,1,0)),VLOOKUP($A41,,2,0))</f>
        <v/>
      </c>
      <c r="E41" s="205" t="n">
        <f aca="false">IF(D41="",0,VLOOKUP(D41,D$22:D40,1,0))</f>
        <v>0</v>
      </c>
      <c r="F41" s="206" t="n">
        <f aca="false">($B41*$B$7+$C41*$C$7)/100</f>
        <v>0</v>
      </c>
      <c r="G41" s="207" t="str">
        <f aca="false">IF(A41="","",IF(ISERROR(VLOOKUP($A41,,13,0)),IF(ISERROR(VLOOKUP($A41,,12,0)),"    -",VLOOKUP($A41,,12,0)),VLOOKUP($A41,,13,0)))</f>
        <v/>
      </c>
      <c r="H41" s="208" t="str">
        <f aca="false">IF(A41="","x",IF(ISERROR(VLOOKUP($A41,,14,0)),IF(ISERROR(VLOOKUP($A41,,13,0)),"x",VLOOKUP($A41,,13,0)),VLOOKUP($A41,,14,0)))</f>
        <v>x</v>
      </c>
      <c r="I41" s="209" t="str">
        <f aca="false">IF(ISNUMBER(H41),IF(ISERROR(VLOOKUP($A41,,3,0)),IF(ISERROR(VLOOKUP($A41,,2,0)),"",VLOOKUP($A41,,2,0)),VLOOKUP($A41,,3,0)),"")</f>
        <v/>
      </c>
      <c r="J41" s="210" t="str">
        <f aca="false">IF(ISNUMBER(H41),IF(ISERROR(VLOOKUP($A41,,4,0)),IF(ISERROR(VLOOKUP($A41,,3,0)),"",VLOOKUP($A41,,3,0)),VLOOKUP($A41,,4,0)),"")</f>
        <v/>
      </c>
      <c r="K41" s="211" t="str">
        <f aca="false">IF(A41="NEWCOD",IF(AB41="","Remplir le champs 'Nouveau taxa' svp.",$AB41),IF(ISTEXT($E41),"DEJA SAISI !",IF(A41="","",IF(ISERROR(VLOOKUP($A41,,2,0)),IF(ISERROR(VLOOKUP($A41,,1,0)),"code non répertorié ou synonyme",VLOOKUP($A41,,1,0)),VLOOKUP(A41,,2,0)))))</f>
        <v/>
      </c>
      <c r="L41" s="212"/>
      <c r="M41" s="212"/>
      <c r="N41" s="212"/>
      <c r="O41" s="213"/>
      <c r="P41" s="213" t="str">
        <f aca="false">IF($A41="NEWCOD",IF($AC41="","No",$AC41),IF(ISTEXT($E41),"DEJA SAISI !",IF($A41="","",IF(ISERROR(VLOOKUP($A41,,19,FALSE())),IF(ISERROR(VLOOKUP($A41,,19,FALSE())),"",VLOOKUP($A41,,19,FALSE())),VLOOKUP($A41,,19,FALSE())))))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IF(A41="new.cod","NEWCOD",IF(AND((Z41=""),ISTEXT(A41)),A41,IF(Z41="","",INDEX(,Z41))))</f>
        <v/>
      </c>
      <c r="Z41" s="9" t="str">
        <f aca="false">IF(ISERROR(MATCH(A41,,0)),IF(ISERROR(MATCH(A41,,0)),"",(MATCH(A41,,0))),(MATCH(A41,,0)))</f>
        <v/>
      </c>
      <c r="AA41" s="218"/>
      <c r="AB41" s="219"/>
      <c r="AC41" s="219"/>
      <c r="BC41" s="9" t="str">
        <f aca="false">IF(A41="","",1)</f>
        <v/>
      </c>
    </row>
    <row r="42" customFormat="false" ht="12.75" hidden="false" customHeight="false" outlineLevel="0" collapsed="false">
      <c r="A42" s="201"/>
      <c r="B42" s="202"/>
      <c r="C42" s="203"/>
      <c r="D42" s="204" t="str">
        <f aca="false">IF(ISERROR(VLOOKUP($A42,,2,0)),IF(ISERROR(VLOOKUP($A42,,1,0)),"",VLOOKUP($A42,,1,0)),VLOOKUP($A42,,2,0))</f>
        <v/>
      </c>
      <c r="E42" s="205" t="n">
        <f aca="false">IF(D42="",0,VLOOKUP(D42,D$22:D41,1,0))</f>
        <v>0</v>
      </c>
      <c r="F42" s="206" t="n">
        <f aca="false">($B42*$B$7+$C42*$C$7)/100</f>
        <v>0</v>
      </c>
      <c r="G42" s="207" t="str">
        <f aca="false">IF(A42="","",IF(ISERROR(VLOOKUP($A42,,13,0)),IF(ISERROR(VLOOKUP($A42,,12,0)),"    -",VLOOKUP($A42,,12,0)),VLOOKUP($A42,,13,0)))</f>
        <v/>
      </c>
      <c r="H42" s="208" t="str">
        <f aca="false">IF(A42="","x",IF(ISERROR(VLOOKUP($A42,,14,0)),IF(ISERROR(VLOOKUP($A42,,13,0)),"x",VLOOKUP($A42,,13,0)),VLOOKUP($A42,,14,0)))</f>
        <v>x</v>
      </c>
      <c r="I42" s="209" t="str">
        <f aca="false">IF(ISNUMBER(H42),IF(ISERROR(VLOOKUP($A42,,3,0)),IF(ISERROR(VLOOKUP($A42,,2,0)),"",VLOOKUP($A42,,2,0)),VLOOKUP($A42,,3,0)),"")</f>
        <v/>
      </c>
      <c r="J42" s="210" t="str">
        <f aca="false">IF(ISNUMBER(H42),IF(ISERROR(VLOOKUP($A42,,4,0)),IF(ISERROR(VLOOKUP($A42,,3,0)),"",VLOOKUP($A42,,3,0)),VLOOKUP($A42,,4,0)),"")</f>
        <v/>
      </c>
      <c r="K42" s="211" t="str">
        <f aca="false">IF(A42="NEWCOD",IF(AB42="","Remplir le champs 'Nouveau taxa' svp.",$AB42),IF(ISTEXT($E42),"DEJA SAISI !",IF(A42="","",IF(ISERROR(VLOOKUP($A42,,2,0)),IF(ISERROR(VLOOKUP($A42,,1,0)),"code non répertorié ou synonyme",VLOOKUP($A42,,1,0)),VLOOKUP(A42,,2,0)))))</f>
        <v/>
      </c>
      <c r="L42" s="212"/>
      <c r="M42" s="212"/>
      <c r="N42" s="212"/>
      <c r="O42" s="213"/>
      <c r="P42" s="213" t="str">
        <f aca="false">IF($A42="NEWCOD",IF($AC42="","No",$AC42),IF(ISTEXT($E42),"DEJA SAISI !",IF($A42="","",IF(ISERROR(VLOOKUP($A42,,19,FALSE())),IF(ISERROR(VLOOKUP($A42,,19,FALSE())),"",VLOOKUP($A42,,19,FALSE())),VLOOKUP($A42,,19,FALSE())))))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IF(A42="new.cod","NEWCOD",IF(AND((Z42=""),ISTEXT(A42)),A42,IF(Z42="","",INDEX(,Z42))))</f>
        <v/>
      </c>
      <c r="Z42" s="9" t="str">
        <f aca="false">IF(ISERROR(MATCH(A42,,0)),IF(ISERROR(MATCH(A42,,0)),"",(MATCH(A42,,0))),(MATCH(A42,,0)))</f>
        <v/>
      </c>
      <c r="AA42" s="218"/>
      <c r="AB42" s="219"/>
      <c r="AC42" s="219"/>
      <c r="BC42" s="9" t="str">
        <f aca="false">IF(A42="","",1)</f>
        <v/>
      </c>
    </row>
    <row r="43" customFormat="false" ht="12.75" hidden="false" customHeight="false" outlineLevel="0" collapsed="false">
      <c r="A43" s="201"/>
      <c r="B43" s="202"/>
      <c r="C43" s="203"/>
      <c r="D43" s="204" t="str">
        <f aca="false">IF(ISERROR(VLOOKUP($A43,,2,0)),IF(ISERROR(VLOOKUP($A43,,1,0)),"",VLOOKUP($A43,,1,0)),VLOOKUP($A43,,2,0))</f>
        <v/>
      </c>
      <c r="E43" s="205" t="n">
        <f aca="false">IF(D43="",0,VLOOKUP(D43,D$22:D42,1,0))</f>
        <v>0</v>
      </c>
      <c r="F43" s="206" t="n">
        <f aca="false">($B43*$B$7+$C43*$C$7)/100</f>
        <v>0</v>
      </c>
      <c r="G43" s="207" t="str">
        <f aca="false">IF(A43="","",IF(ISERROR(VLOOKUP($A43,,13,0)),IF(ISERROR(VLOOKUP($A43,,12,0)),"    -",VLOOKUP($A43,,12,0)),VLOOKUP($A43,,13,0)))</f>
        <v/>
      </c>
      <c r="H43" s="208" t="str">
        <f aca="false">IF(A43="","x",IF(ISERROR(VLOOKUP($A43,,14,0)),IF(ISERROR(VLOOKUP($A43,,13,0)),"x",VLOOKUP($A43,,13,0)),VLOOKUP($A43,,14,0)))</f>
        <v>x</v>
      </c>
      <c r="I43" s="209" t="str">
        <f aca="false">IF(ISNUMBER(H43),IF(ISERROR(VLOOKUP($A43,,3,0)),IF(ISERROR(VLOOKUP($A43,,2,0)),"",VLOOKUP($A43,,2,0)),VLOOKUP($A43,,3,0)),"")</f>
        <v/>
      </c>
      <c r="J43" s="210" t="str">
        <f aca="false">IF(ISNUMBER(H43),IF(ISERROR(VLOOKUP($A43,,4,0)),IF(ISERROR(VLOOKUP($A43,,3,0)),"",VLOOKUP($A43,,3,0)),VLOOKUP($A43,,4,0)),"")</f>
        <v/>
      </c>
      <c r="K43" s="211" t="str">
        <f aca="false">IF(A43="NEWCOD",IF(AB43="","Remplir le champs 'Nouveau taxa' svp.",$AB43),IF(ISTEXT($E43),"DEJA SAISI !",IF(A43="","",IF(ISERROR(VLOOKUP($A43,,2,0)),IF(ISERROR(VLOOKUP($A43,,1,0)),"code non répertorié ou synonyme",VLOOKUP($A43,,1,0)),VLOOKUP(A43,,2,0)))))</f>
        <v/>
      </c>
      <c r="L43" s="212"/>
      <c r="M43" s="212"/>
      <c r="N43" s="212"/>
      <c r="O43" s="213"/>
      <c r="P43" s="213" t="str">
        <f aca="false">IF($A43="NEWCOD",IF($AC43="","No",$AC43),IF(ISTEXT($E43),"DEJA SAISI !",IF($A43="","",IF(ISERROR(VLOOKUP($A43,,19,FALSE())),IF(ISERROR(VLOOKUP($A43,,19,FALSE())),"",VLOOKUP($A43,,19,FALSE())),VLOOKUP($A43,,19,FALSE())))))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IF(A43="new.cod","NEWCOD",IF(AND((Z43=""),ISTEXT(A43)),A43,IF(Z43="","",INDEX(,Z43))))</f>
        <v/>
      </c>
      <c r="Z43" s="9" t="str">
        <f aca="false">IF(ISERROR(MATCH(A43,,0)),IF(ISERROR(MATCH(A43,,0)),"",(MATCH(A43,,0))),(MATCH(A43,,0)))</f>
        <v/>
      </c>
      <c r="AA43" s="218"/>
      <c r="AB43" s="219"/>
      <c r="AC43" s="219"/>
      <c r="BC43" s="9" t="str">
        <f aca="false">IF(A43="","",1)</f>
        <v/>
      </c>
    </row>
    <row r="44" customFormat="false" ht="12.75" hidden="false" customHeight="false" outlineLevel="0" collapsed="false">
      <c r="A44" s="201"/>
      <c r="B44" s="202"/>
      <c r="C44" s="203"/>
      <c r="D44" s="204" t="str">
        <f aca="false">IF(ISERROR(VLOOKUP($A44,,2,0)),IF(ISERROR(VLOOKUP($A44,,1,0)),"",VLOOKUP($A44,,1,0)),VLOOKUP($A44,,2,0))</f>
        <v/>
      </c>
      <c r="E44" s="205" t="n">
        <f aca="false">IF(D44="",0,VLOOKUP(D44,D$22:D43,1,0))</f>
        <v>0</v>
      </c>
      <c r="F44" s="206" t="n">
        <f aca="false">($B44*$B$7+$C44*$C$7)/100</f>
        <v>0</v>
      </c>
      <c r="G44" s="207" t="str">
        <f aca="false">IF(A44="","",IF(ISERROR(VLOOKUP($A44,,13,0)),IF(ISERROR(VLOOKUP($A44,,12,0)),"    -",VLOOKUP($A44,,12,0)),VLOOKUP($A44,,13,0)))</f>
        <v/>
      </c>
      <c r="H44" s="208" t="str">
        <f aca="false">IF(A44="","x",IF(ISERROR(VLOOKUP($A44,,14,0)),IF(ISERROR(VLOOKUP($A44,,13,0)),"x",VLOOKUP($A44,,13,0)),VLOOKUP($A44,,14,0)))</f>
        <v>x</v>
      </c>
      <c r="I44" s="209" t="str">
        <f aca="false">IF(ISNUMBER(H44),IF(ISERROR(VLOOKUP($A44,,3,0)),IF(ISERROR(VLOOKUP($A44,,2,0)),"",VLOOKUP($A44,,2,0)),VLOOKUP($A44,,3,0)),"")</f>
        <v/>
      </c>
      <c r="J44" s="210" t="str">
        <f aca="false">IF(ISNUMBER(H44),IF(ISERROR(VLOOKUP($A44,,4,0)),IF(ISERROR(VLOOKUP($A44,,3,0)),"",VLOOKUP($A44,,3,0)),VLOOKUP($A44,,4,0)),"")</f>
        <v/>
      </c>
      <c r="K44" s="211" t="str">
        <f aca="false">IF(A44="NEWCOD",IF(AB44="","Remplir le champs 'Nouveau taxa' svp.",$AB44),IF(ISTEXT($E44),"DEJA SAISI !",IF(A44="","",IF(ISERROR(VLOOKUP($A44,,2,0)),IF(ISERROR(VLOOKUP($A44,,1,0)),"code non répertorié ou synonyme",VLOOKUP($A44,,1,0)),VLOOKUP(A44,,2,0)))))</f>
        <v/>
      </c>
      <c r="L44" s="212"/>
      <c r="M44" s="212"/>
      <c r="N44" s="212"/>
      <c r="O44" s="213"/>
      <c r="P44" s="213" t="str">
        <f aca="false">IF($A44="NEWCOD",IF($AC44="","No",$AC44),IF(ISTEXT($E44),"DEJA SAISI !",IF($A44="","",IF(ISERROR(VLOOKUP($A44,,19,FALSE())),IF(ISERROR(VLOOKUP($A44,,19,FALSE())),"",VLOOKUP($A44,,19,FALSE())),VLOOKUP($A44,,19,FALSE())))))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IF(A44="new.cod","NEWCOD",IF(AND((Z44=""),ISTEXT(A44)),A44,IF(Z44="","",INDEX(,Z44))))</f>
        <v/>
      </c>
      <c r="Z44" s="9" t="str">
        <f aca="false">IF(ISERROR(MATCH(A44,,0)),IF(ISERROR(MATCH(A44,,0)),"",(MATCH(A44,,0))),(MATCH(A44,,0)))</f>
        <v/>
      </c>
      <c r="AA44" s="218"/>
      <c r="AB44" s="219"/>
      <c r="AC44" s="219"/>
      <c r="BC44" s="9" t="str">
        <f aca="false">IF(A44="","",1)</f>
        <v/>
      </c>
    </row>
    <row r="45" customFormat="false" ht="12.75" hidden="false" customHeight="false" outlineLevel="0" collapsed="false">
      <c r="A45" s="201"/>
      <c r="B45" s="202"/>
      <c r="C45" s="203"/>
      <c r="D45" s="204" t="str">
        <f aca="false">IF(ISERROR(VLOOKUP($A45,,2,0)),IF(ISERROR(VLOOKUP($A45,,1,0)),"",VLOOKUP($A45,,1,0)),VLOOKUP($A45,,2,0))</f>
        <v/>
      </c>
      <c r="E45" s="205" t="n">
        <f aca="false">IF(D45="",0,VLOOKUP(D45,D$22:D44,1,0))</f>
        <v>0</v>
      </c>
      <c r="F45" s="206" t="n">
        <f aca="false">($B45*$B$7+$C45*$C$7)/100</f>
        <v>0</v>
      </c>
      <c r="G45" s="207" t="str">
        <f aca="false">IF(A45="","",IF(ISERROR(VLOOKUP($A45,,13,0)),IF(ISERROR(VLOOKUP($A45,,12,0)),"    -",VLOOKUP($A45,,12,0)),VLOOKUP($A45,,13,0)))</f>
        <v/>
      </c>
      <c r="H45" s="208" t="str">
        <f aca="false">IF(A45="","x",IF(ISERROR(VLOOKUP($A45,,14,0)),IF(ISERROR(VLOOKUP($A45,,13,0)),"x",VLOOKUP($A45,,13,0)),VLOOKUP($A45,,14,0)))</f>
        <v>x</v>
      </c>
      <c r="I45" s="209" t="str">
        <f aca="false">IF(ISNUMBER(H45),IF(ISERROR(VLOOKUP($A45,,3,0)),IF(ISERROR(VLOOKUP($A45,,2,0)),"",VLOOKUP($A45,,2,0)),VLOOKUP($A45,,3,0)),"")</f>
        <v/>
      </c>
      <c r="J45" s="210" t="str">
        <f aca="false">IF(ISNUMBER(H45),IF(ISERROR(VLOOKUP($A45,,4,0)),IF(ISERROR(VLOOKUP($A45,,3,0)),"",VLOOKUP($A45,,3,0)),VLOOKUP($A45,,4,0)),"")</f>
        <v/>
      </c>
      <c r="K45" s="211" t="str">
        <f aca="false">IF(A45="NEWCOD",IF(AB45="","Remplir le champs 'Nouveau taxa' svp.",$AB45),IF(ISTEXT($E45),"DEJA SAISI !",IF(A45="","",IF(ISERROR(VLOOKUP($A45,,2,0)),IF(ISERROR(VLOOKUP($A45,,1,0)),"code non répertorié ou synonyme",VLOOKUP($A45,,1,0)),VLOOKUP(A45,,2,0)))))</f>
        <v/>
      </c>
      <c r="L45" s="212"/>
      <c r="M45" s="212"/>
      <c r="N45" s="212"/>
      <c r="O45" s="213"/>
      <c r="P45" s="213" t="str">
        <f aca="false">IF($A45="NEWCOD",IF($AC45="","No",$AC45),IF(ISTEXT($E45),"DEJA SAISI !",IF($A45="","",IF(ISERROR(VLOOKUP($A45,,19,FALSE())),IF(ISERROR(VLOOKUP($A45,,19,FALSE())),"",VLOOKUP($A45,,19,FALSE())),VLOOKUP($A45,,19,FALSE())))))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IF(A45="new.cod","NEWCOD",IF(AND((Z45=""),ISTEXT(A45)),A45,IF(Z45="","",INDEX(,Z45))))</f>
        <v/>
      </c>
      <c r="Z45" s="9" t="str">
        <f aca="false">IF(ISERROR(MATCH(A45,,0)),IF(ISERROR(MATCH(A45,,0)),"",(MATCH(A45,,0))),(MATCH(A45,,0)))</f>
        <v/>
      </c>
      <c r="AA45" s="218"/>
      <c r="AB45" s="219"/>
      <c r="AC45" s="219"/>
      <c r="BC45" s="9" t="str">
        <f aca="false">IF(A45="","",1)</f>
        <v/>
      </c>
    </row>
    <row r="46" customFormat="false" ht="12.75" hidden="false" customHeight="false" outlineLevel="0" collapsed="false">
      <c r="A46" s="201"/>
      <c r="B46" s="202"/>
      <c r="C46" s="203"/>
      <c r="D46" s="204" t="str">
        <f aca="false">IF(ISERROR(VLOOKUP($A46,,2,0)),IF(ISERROR(VLOOKUP($A46,,1,0)),"",VLOOKUP($A46,,1,0)),VLOOKUP($A46,,2,0))</f>
        <v/>
      </c>
      <c r="E46" s="205" t="n">
        <f aca="false">IF(D46="",0,VLOOKUP(D46,D$22:D45,1,0))</f>
        <v>0</v>
      </c>
      <c r="F46" s="206" t="n">
        <f aca="false">($B46*$B$7+$C46*$C$7)/100</f>
        <v>0</v>
      </c>
      <c r="G46" s="207" t="str">
        <f aca="false">IF(A46="","",IF(ISERROR(VLOOKUP($A46,,13,0)),IF(ISERROR(VLOOKUP($A46,,12,0)),"    -",VLOOKUP($A46,,12,0)),VLOOKUP($A46,,13,0)))</f>
        <v/>
      </c>
      <c r="H46" s="208" t="str">
        <f aca="false">IF(A46="","x",IF(ISERROR(VLOOKUP($A46,,14,0)),IF(ISERROR(VLOOKUP($A46,,13,0)),"x",VLOOKUP($A46,,13,0)),VLOOKUP($A46,,14,0)))</f>
        <v>x</v>
      </c>
      <c r="I46" s="209" t="str">
        <f aca="false">IF(ISNUMBER(H46),IF(ISERROR(VLOOKUP($A46,,3,0)),IF(ISERROR(VLOOKUP($A46,,2,0)),"",VLOOKUP($A46,,2,0)),VLOOKUP($A46,,3,0)),"")</f>
        <v/>
      </c>
      <c r="J46" s="210" t="str">
        <f aca="false">IF(ISNUMBER(H46),IF(ISERROR(VLOOKUP($A46,,4,0)),IF(ISERROR(VLOOKUP($A46,,3,0)),"",VLOOKUP($A46,,3,0)),VLOOKUP($A46,,4,0)),"")</f>
        <v/>
      </c>
      <c r="K46" s="211" t="str">
        <f aca="false">IF(A46="NEWCOD",IF(AB46="","Remplir le champs 'Nouveau taxa' svp.",$AB46),IF(ISTEXT($E46),"DEJA SAISI !",IF(A46="","",IF(ISERROR(VLOOKUP($A46,,2,0)),IF(ISERROR(VLOOKUP($A46,,1,0)),"code non répertorié ou synonyme",VLOOKUP($A46,,1,0)),VLOOKUP(A46,,2,0)))))</f>
        <v/>
      </c>
      <c r="L46" s="212"/>
      <c r="M46" s="212"/>
      <c r="N46" s="212"/>
      <c r="O46" s="213"/>
      <c r="P46" s="213" t="str">
        <f aca="false">IF($A46="NEWCOD",IF($AC46="","No",$AC46),IF(ISTEXT($E46),"DEJA SAISI !",IF($A46="","",IF(ISERROR(VLOOKUP($A46,,19,FALSE())),IF(ISERROR(VLOOKUP($A46,,19,FALSE())),"",VLOOKUP($A46,,19,FALSE())),VLOOKUP($A46,,19,FALSE())))))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IF(A46="new.cod","NEWCOD",IF(AND((Z46=""),ISTEXT(A46)),A46,IF(Z46="","",INDEX(,Z46))))</f>
        <v/>
      </c>
      <c r="Z46" s="9" t="str">
        <f aca="false">IF(ISERROR(MATCH(A46,,0)),IF(ISERROR(MATCH(A46,,0)),"",(MATCH(A46,,0))),(MATCH(A46,,0)))</f>
        <v/>
      </c>
      <c r="AA46" s="218"/>
      <c r="AB46" s="219"/>
      <c r="AC46" s="219"/>
      <c r="BC46" s="9" t="str">
        <f aca="false">IF(A46="","",1)</f>
        <v/>
      </c>
    </row>
    <row r="47" customFormat="false" ht="12.75" hidden="false" customHeight="false" outlineLevel="0" collapsed="false">
      <c r="A47" s="201"/>
      <c r="B47" s="202"/>
      <c r="C47" s="203"/>
      <c r="D47" s="204" t="str">
        <f aca="false">IF(ISERROR(VLOOKUP($A47,,2,0)),IF(ISERROR(VLOOKUP($A47,,1,0)),"",VLOOKUP($A47,,1,0)),VLOOKUP($A47,,2,0))</f>
        <v/>
      </c>
      <c r="E47" s="205" t="n">
        <f aca="false">IF(D47="",0,VLOOKUP(D47,D$22:D46,1,0))</f>
        <v>0</v>
      </c>
      <c r="F47" s="206" t="n">
        <f aca="false">($B47*$B$7+$C47*$C$7)/100</f>
        <v>0</v>
      </c>
      <c r="G47" s="207" t="str">
        <f aca="false">IF(A47="","",IF(ISERROR(VLOOKUP($A47,,13,0)),IF(ISERROR(VLOOKUP($A47,,12,0)),"    -",VLOOKUP($A47,,12,0)),VLOOKUP($A47,,13,0)))</f>
        <v/>
      </c>
      <c r="H47" s="208" t="str">
        <f aca="false">IF(A47="","x",IF(ISERROR(VLOOKUP($A47,,14,0)),IF(ISERROR(VLOOKUP($A47,,13,0)),"x",VLOOKUP($A47,,13,0)),VLOOKUP($A47,,14,0)))</f>
        <v>x</v>
      </c>
      <c r="I47" s="209" t="str">
        <f aca="false">IF(ISNUMBER(H47),IF(ISERROR(VLOOKUP($A47,,3,0)),IF(ISERROR(VLOOKUP($A47,,2,0)),"",VLOOKUP($A47,,2,0)),VLOOKUP($A47,,3,0)),"")</f>
        <v/>
      </c>
      <c r="J47" s="210" t="str">
        <f aca="false">IF(ISNUMBER(H47),IF(ISERROR(VLOOKUP($A47,,4,0)),IF(ISERROR(VLOOKUP($A47,,3,0)),"",VLOOKUP($A47,,3,0)),VLOOKUP($A47,,4,0)),"")</f>
        <v/>
      </c>
      <c r="K47" s="211" t="str">
        <f aca="false">IF(A47="NEWCOD",IF(AB47="","Remplir le champs 'Nouveau taxa' svp.",$AB47),IF(ISTEXT($E47),"DEJA SAISI !",IF(A47="","",IF(ISERROR(VLOOKUP($A47,,2,0)),IF(ISERROR(VLOOKUP($A47,,1,0)),"code non répertorié ou synonyme",VLOOKUP($A47,,1,0)),VLOOKUP(A47,,2,0)))))</f>
        <v/>
      </c>
      <c r="L47" s="212"/>
      <c r="M47" s="212"/>
      <c r="N47" s="212"/>
      <c r="O47" s="213"/>
      <c r="P47" s="213" t="str">
        <f aca="false">IF($A47="NEWCOD",IF($AC47="","No",$AC47),IF(ISTEXT($E47),"DEJA SAISI !",IF($A47="","",IF(ISERROR(VLOOKUP($A47,,19,FALSE())),IF(ISERROR(VLOOKUP($A47,,19,FALSE())),"",VLOOKUP($A47,,19,FALSE())),VLOOKUP($A47,,19,FALSE())))))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IF(A47="new.cod","NEWCOD",IF(AND((Z47=""),ISTEXT(A47)),A47,IF(Z47="","",INDEX(,Z47))))</f>
        <v/>
      </c>
      <c r="Z47" s="9" t="str">
        <f aca="false">IF(ISERROR(MATCH(A47,,0)),IF(ISERROR(MATCH(A47,,0)),"",(MATCH(A47,,0))),(MATCH(A47,,0)))</f>
        <v/>
      </c>
      <c r="AA47" s="218"/>
      <c r="AB47" s="219"/>
      <c r="AC47" s="219"/>
      <c r="BC47" s="9" t="str">
        <f aca="false">IF(A47="","",1)</f>
        <v/>
      </c>
    </row>
    <row r="48" customFormat="false" ht="12.75" hidden="false" customHeight="false" outlineLevel="0" collapsed="false">
      <c r="A48" s="201"/>
      <c r="B48" s="202"/>
      <c r="C48" s="203"/>
      <c r="D48" s="204" t="str">
        <f aca="false">IF(ISERROR(VLOOKUP($A48,,2,0)),IF(ISERROR(VLOOKUP($A48,,1,0)),"",VLOOKUP($A48,,1,0)),VLOOKUP($A48,,2,0))</f>
        <v/>
      </c>
      <c r="E48" s="205" t="n">
        <f aca="false">IF(D48="",0,VLOOKUP(D48,D$22:D47,1,0))</f>
        <v>0</v>
      </c>
      <c r="F48" s="206" t="n">
        <f aca="false">($B48*$B$7+$C48*$C$7)/100</f>
        <v>0</v>
      </c>
      <c r="G48" s="207" t="str">
        <f aca="false">IF(A48="","",IF(ISERROR(VLOOKUP($A48,,13,0)),IF(ISERROR(VLOOKUP($A48,,12,0)),"    -",VLOOKUP($A48,,12,0)),VLOOKUP($A48,,13,0)))</f>
        <v/>
      </c>
      <c r="H48" s="208" t="str">
        <f aca="false">IF(A48="","x",IF(ISERROR(VLOOKUP($A48,,14,0)),IF(ISERROR(VLOOKUP($A48,,13,0)),"x",VLOOKUP($A48,,13,0)),VLOOKUP($A48,,14,0)))</f>
        <v>x</v>
      </c>
      <c r="I48" s="209" t="str">
        <f aca="false">IF(ISNUMBER(H48),IF(ISERROR(VLOOKUP($A48,,3,0)),IF(ISERROR(VLOOKUP($A48,,2,0)),"",VLOOKUP($A48,,2,0)),VLOOKUP($A48,,3,0)),"")</f>
        <v/>
      </c>
      <c r="J48" s="210" t="str">
        <f aca="false">IF(ISNUMBER(H48),IF(ISERROR(VLOOKUP($A48,,4,0)),IF(ISERROR(VLOOKUP($A48,,3,0)),"",VLOOKUP($A48,,3,0)),VLOOKUP($A48,,4,0)),"")</f>
        <v/>
      </c>
      <c r="K48" s="211" t="str">
        <f aca="false">IF(A48="NEWCOD",IF(AB48="","Remplir le champs 'Nouveau taxa' svp.",$AB48),IF(ISTEXT($E48),"DEJA SAISI !",IF(A48="","",IF(ISERROR(VLOOKUP($A48,,2,0)),IF(ISERROR(VLOOKUP($A48,,1,0)),"code non répertorié ou synonyme",VLOOKUP($A48,,1,0)),VLOOKUP(A48,,2,0)))))</f>
        <v/>
      </c>
      <c r="L48" s="212"/>
      <c r="M48" s="212"/>
      <c r="N48" s="212"/>
      <c r="O48" s="213"/>
      <c r="P48" s="213" t="str">
        <f aca="false">IF($A48="NEWCOD",IF($AC48="","No",$AC48),IF(ISTEXT($E48),"DEJA SAISI !",IF($A48="","",IF(ISERROR(VLOOKUP($A48,,19,FALSE())),IF(ISERROR(VLOOKUP($A48,,19,FALSE())),"",VLOOKUP($A48,,19,FALSE())),VLOOKUP($A48,,19,FALSE())))))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IF(A48="new.cod","NEWCOD",IF(AND((Z48=""),ISTEXT(A48)),A48,IF(Z48="","",INDEX(,Z48))))</f>
        <v/>
      </c>
      <c r="Z48" s="9" t="str">
        <f aca="false">IF(ISERROR(MATCH(A48,,0)),IF(ISERROR(MATCH(A48,,0)),"",(MATCH(A48,,0))),(MATCH(A48,,0)))</f>
        <v/>
      </c>
      <c r="AA48" s="218"/>
      <c r="AB48" s="219"/>
      <c r="AC48" s="219"/>
      <c r="BC48" s="9" t="str">
        <f aca="false">IF(A48="","",1)</f>
        <v/>
      </c>
    </row>
    <row r="49" customFormat="false" ht="12.75" hidden="false" customHeight="false" outlineLevel="0" collapsed="false">
      <c r="A49" s="201"/>
      <c r="B49" s="202"/>
      <c r="C49" s="203"/>
      <c r="D49" s="204" t="str">
        <f aca="false">IF(ISERROR(VLOOKUP($A49,,2,0)),IF(ISERROR(VLOOKUP($A49,,1,0)),"",VLOOKUP($A49,,1,0)),VLOOKUP($A49,,2,0))</f>
        <v/>
      </c>
      <c r="E49" s="205" t="n">
        <f aca="false">IF(D49="",0,VLOOKUP(D49,D$21:D48,1,0))</f>
        <v>0</v>
      </c>
      <c r="F49" s="206" t="n">
        <f aca="false">($B49*$B$7+$C49*$C$7)/100</f>
        <v>0</v>
      </c>
      <c r="G49" s="207" t="str">
        <f aca="false">IF(A49="","",IF(ISERROR(VLOOKUP($A49,,13,0)),IF(ISERROR(VLOOKUP($A49,,12,0)),"    -",VLOOKUP($A49,,12,0)),VLOOKUP($A49,,13,0)))</f>
        <v/>
      </c>
      <c r="H49" s="208" t="str">
        <f aca="false">IF(A49="","x",IF(ISERROR(VLOOKUP($A49,,14,0)),IF(ISERROR(VLOOKUP($A49,,13,0)),"x",VLOOKUP($A49,,13,0)),VLOOKUP($A49,,14,0)))</f>
        <v>x</v>
      </c>
      <c r="I49" s="209" t="str">
        <f aca="false">IF(ISNUMBER(H49),IF(ISERROR(VLOOKUP($A49,,3,0)),IF(ISERROR(VLOOKUP($A49,,2,0)),"",VLOOKUP($A49,,2,0)),VLOOKUP($A49,,3,0)),"")</f>
        <v/>
      </c>
      <c r="J49" s="210" t="str">
        <f aca="false">IF(ISNUMBER(H49),IF(ISERROR(VLOOKUP($A49,,4,0)),IF(ISERROR(VLOOKUP($A49,,3,0)),"",VLOOKUP($A49,,3,0)),VLOOKUP($A49,,4,0)),"")</f>
        <v/>
      </c>
      <c r="K49" s="211" t="str">
        <f aca="false">IF(A49="NEWCOD",IF(AB49="","Remplir le champs 'Nouveau taxa' svp.",$AB49),IF(ISTEXT($E49),"DEJA SAISI !",IF(A49="","",IF(ISERROR(VLOOKUP($A49,,2,0)),IF(ISERROR(VLOOKUP($A49,,1,0)),"code non répertorié ou synonyme",VLOOKUP($A49,,1,0)),VLOOKUP(A49,,2,0)))))</f>
        <v/>
      </c>
      <c r="L49" s="212"/>
      <c r="M49" s="212"/>
      <c r="N49" s="212"/>
      <c r="O49" s="213"/>
      <c r="P49" s="213" t="str">
        <f aca="false">IF($A49="NEWCOD",IF($AC49="","No",$AC49),IF(ISTEXT($E49),"DEJA SAISI !",IF($A49="","",IF(ISERROR(VLOOKUP($A49,,19,FALSE())),IF(ISERROR(VLOOKUP($A49,,19,FALSE())),"",VLOOKUP($A49,,19,FALSE())),VLOOKUP($A49,,19,FALSE())))))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X49" s="222"/>
      <c r="Y49" s="215" t="str">
        <f aca="false">IF(A49="new.cod","NEWCOD",IF(AND((Z49=""),ISTEXT(A49)),A49,IF(Z49="","",INDEX(,Z49))))</f>
        <v/>
      </c>
      <c r="Z49" s="9" t="str">
        <f aca="false">IF(ISERROR(MATCH(A49,,0)),IF(ISERROR(MATCH(A49,,0)),"",(MATCH(A49,,0))),(MATCH(A49,,0)))</f>
        <v/>
      </c>
      <c r="AA49" s="218"/>
      <c r="AB49" s="219"/>
      <c r="AC49" s="219"/>
      <c r="BC49" s="9" t="str">
        <f aca="false">IF(A49="","",1)</f>
        <v/>
      </c>
    </row>
    <row r="50" customFormat="false" ht="12.75" hidden="false" customHeight="false" outlineLevel="0" collapsed="false">
      <c r="A50" s="201"/>
      <c r="B50" s="202"/>
      <c r="C50" s="203"/>
      <c r="D50" s="204" t="str">
        <f aca="false">IF(ISERROR(VLOOKUP($A50,,2,0)),IF(ISERROR(VLOOKUP($A50,,1,0)),"",VLOOKUP($A50,,1,0)),VLOOKUP($A50,,2,0))</f>
        <v/>
      </c>
      <c r="E50" s="205" t="n">
        <f aca="false">IF(D50="",0,VLOOKUP(D50,D$22:D49,1,0))</f>
        <v>0</v>
      </c>
      <c r="F50" s="206" t="n">
        <f aca="false">($B50*$B$7+$C50*$C$7)/100</f>
        <v>0</v>
      </c>
      <c r="G50" s="207" t="str">
        <f aca="false">IF(A50="","",IF(ISERROR(VLOOKUP($A50,,13,0)),IF(ISERROR(VLOOKUP($A50,,12,0)),"    -",VLOOKUP($A50,,12,0)),VLOOKUP($A50,,13,0)))</f>
        <v/>
      </c>
      <c r="H50" s="208" t="str">
        <f aca="false">IF(A50="","x",IF(ISERROR(VLOOKUP($A50,,14,0)),IF(ISERROR(VLOOKUP($A50,,13,0)),"x",VLOOKUP($A50,,13,0)),VLOOKUP($A50,,14,0)))</f>
        <v>x</v>
      </c>
      <c r="I50" s="209" t="str">
        <f aca="false">IF(ISNUMBER(H50),IF(ISERROR(VLOOKUP($A50,,3,0)),IF(ISERROR(VLOOKUP($A50,,2,0)),"",VLOOKUP($A50,,2,0)),VLOOKUP($A50,,3,0)),"")</f>
        <v/>
      </c>
      <c r="J50" s="210" t="str">
        <f aca="false">IF(ISNUMBER(H50),IF(ISERROR(VLOOKUP($A50,,4,0)),IF(ISERROR(VLOOKUP($A50,,3,0)),"",VLOOKUP($A50,,3,0)),VLOOKUP($A50,,4,0)),"")</f>
        <v/>
      </c>
      <c r="K50" s="211" t="str">
        <f aca="false">IF(A50="NEWCOD",IF(AB50="","Remplir le champs 'Nouveau taxa' svp.",$AB50),IF(ISTEXT($E50),"DEJA SAISI !",IF(A50="","",IF(ISERROR(VLOOKUP($A50,,2,0)),IF(ISERROR(VLOOKUP($A50,,1,0)),"code non répertorié ou synonyme",VLOOKUP($A50,,1,0)),VLOOKUP(A50,,2,0)))))</f>
        <v/>
      </c>
      <c r="L50" s="212"/>
      <c r="M50" s="212"/>
      <c r="N50" s="212"/>
      <c r="O50" s="213"/>
      <c r="P50" s="213" t="str">
        <f aca="false">IF($A50="NEWCOD",IF($AC50="","No",$AC50),IF(ISTEXT($E50),"DEJA SAISI !",IF($A50="","",IF(ISERROR(VLOOKUP($A50,,19,FALSE())),IF(ISERROR(VLOOKUP($A50,,19,FALSE())),"",VLOOKUP($A50,,19,FALSE())),VLOOKUP($A50,,19,FALSE())))))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IF(A50="new.cod","NEWCOD",IF(AND((Z50=""),ISTEXT(A50)),A50,IF(Z50="","",INDEX(,Z50))))</f>
        <v/>
      </c>
      <c r="Z50" s="9" t="str">
        <f aca="false">IF(ISERROR(MATCH(A50,,0)),IF(ISERROR(MATCH(A50,,0)),"",(MATCH(A50,,0))),(MATCH(A50,,0)))</f>
        <v/>
      </c>
      <c r="AA50" s="218"/>
      <c r="AB50" s="219"/>
      <c r="AC50" s="219"/>
      <c r="BC50" s="9" t="str">
        <f aca="false">IF(A50="","",1)</f>
        <v/>
      </c>
    </row>
    <row r="51" customFormat="false" ht="12.75" hidden="false" customHeight="false" outlineLevel="0" collapsed="false">
      <c r="A51" s="201"/>
      <c r="B51" s="202"/>
      <c r="C51" s="203"/>
      <c r="D51" s="204" t="str">
        <f aca="false">IF(ISERROR(VLOOKUP($A51,,2,0)),IF(ISERROR(VLOOKUP($A51,,1,0)),"",VLOOKUP($A51,,1,0)),VLOOKUP($A51,,2,0))</f>
        <v/>
      </c>
      <c r="E51" s="205" t="n">
        <f aca="false">IF(D51="",0,VLOOKUP(D51,D$22:D50,1,0))</f>
        <v>0</v>
      </c>
      <c r="F51" s="206" t="n">
        <f aca="false">($B51*$B$7+$C51*$C$7)/100</f>
        <v>0</v>
      </c>
      <c r="G51" s="207" t="str">
        <f aca="false">IF(A51="","",IF(ISERROR(VLOOKUP($A51,,13,0)),IF(ISERROR(VLOOKUP($A51,,12,0)),"    -",VLOOKUP($A51,,12,0)),VLOOKUP($A51,,13,0)))</f>
        <v/>
      </c>
      <c r="H51" s="208" t="str">
        <f aca="false">IF(A51="","x",IF(ISERROR(VLOOKUP($A51,,14,0)),IF(ISERROR(VLOOKUP($A51,,13,0)),"x",VLOOKUP($A51,,13,0)),VLOOKUP($A51,,14,0)))</f>
        <v>x</v>
      </c>
      <c r="I51" s="209" t="str">
        <f aca="false">IF(ISNUMBER(H51),IF(ISERROR(VLOOKUP($A51,,3,0)),IF(ISERROR(VLOOKUP($A51,,2,0)),"",VLOOKUP($A51,,2,0)),VLOOKUP($A51,,3,0)),"")</f>
        <v/>
      </c>
      <c r="J51" s="210" t="str">
        <f aca="false">IF(ISNUMBER(H51),IF(ISERROR(VLOOKUP($A51,,4,0)),IF(ISERROR(VLOOKUP($A51,,3,0)),"",VLOOKUP($A51,,3,0)),VLOOKUP($A51,,4,0)),"")</f>
        <v/>
      </c>
      <c r="K51" s="211" t="str">
        <f aca="false">IF(A51="NEWCOD",IF(AB51="","Remplir le champs 'Nouveau taxa' svp.",$AB51),IF(ISTEXT($E51),"DEJA SAISI !",IF(A51="","",IF(ISERROR(VLOOKUP($A51,,2,0)),IF(ISERROR(VLOOKUP($A51,,1,0)),"code non répertorié ou synonyme",VLOOKUP($A51,,1,0)),VLOOKUP(A51,,2,0)))))</f>
        <v/>
      </c>
      <c r="L51" s="223"/>
      <c r="M51" s="223"/>
      <c r="N51" s="223"/>
      <c r="O51" s="224"/>
      <c r="P51" s="224" t="str">
        <f aca="false">IF($A51="NEWCOD",IF($AC51="","No",$AC51),IF(ISTEXT($E51),"DEJA SAISI !",IF($A51="","",IF(ISERROR(VLOOKUP($A51,,19,FALSE())),IF(ISERROR(VLOOKUP($A51,,19,FALSE())),"",VLOOKUP($A51,,19,FALSE())),VLOOKUP($A51,,19,FALSE())))))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IF(A51="new.cod","NEWCOD",IF(AND((Z51=""),ISTEXT(A51)),A51,IF(Z51="","",INDEX(,Z51))))</f>
        <v/>
      </c>
      <c r="Z51" s="9" t="str">
        <f aca="false">IF(ISERROR(MATCH(A51,,0)),IF(ISERROR(MATCH(A51,,0)),"",(MATCH(A51,,0))),(MATCH(A51,,0)))</f>
        <v/>
      </c>
      <c r="AA51" s="218"/>
      <c r="AB51" s="219"/>
      <c r="AC51" s="219"/>
      <c r="BC51" s="9" t="str">
        <f aca="false">IF(A51="","",1)</f>
        <v/>
      </c>
    </row>
    <row r="52" customFormat="false" ht="12.75" hidden="false" customHeight="false" outlineLevel="0" collapsed="false">
      <c r="A52" s="201"/>
      <c r="B52" s="202"/>
      <c r="C52" s="203"/>
      <c r="D52" s="204" t="str">
        <f aca="false">IF(ISERROR(VLOOKUP($A52,,2,0)),IF(ISERROR(VLOOKUP($A52,,1,0)),"",VLOOKUP($A52,,1,0)),VLOOKUP($A52,,2,0))</f>
        <v/>
      </c>
      <c r="E52" s="205" t="n">
        <f aca="false">IF(D52="",0,VLOOKUP(D52,D$22:D51,1,0))</f>
        <v>0</v>
      </c>
      <c r="F52" s="206" t="n">
        <f aca="false">($B52*$B$7+$C52*$C$7)/100</f>
        <v>0</v>
      </c>
      <c r="G52" s="207" t="str">
        <f aca="false">IF(A52="","",IF(ISERROR(VLOOKUP($A52,,13,0)),IF(ISERROR(VLOOKUP($A52,,12,0)),"    -",VLOOKUP($A52,,12,0)),VLOOKUP($A52,,13,0)))</f>
        <v/>
      </c>
      <c r="H52" s="208" t="str">
        <f aca="false">IF(A52="","x",IF(ISERROR(VLOOKUP($A52,,14,0)),IF(ISERROR(VLOOKUP($A52,,13,0)),"x",VLOOKUP($A52,,13,0)),VLOOKUP($A52,,14,0)))</f>
        <v>x</v>
      </c>
      <c r="I52" s="209" t="str">
        <f aca="false">IF(ISNUMBER(H52),IF(ISERROR(VLOOKUP($A52,,3,0)),IF(ISERROR(VLOOKUP($A52,,2,0)),"",VLOOKUP($A52,,2,0)),VLOOKUP($A52,,3,0)),"")</f>
        <v/>
      </c>
      <c r="J52" s="210" t="str">
        <f aca="false">IF(ISNUMBER(H52),IF(ISERROR(VLOOKUP($A52,,4,0)),IF(ISERROR(VLOOKUP($A52,,3,0)),"",VLOOKUP($A52,,3,0)),VLOOKUP($A52,,4,0)),"")</f>
        <v/>
      </c>
      <c r="K52" s="211" t="str">
        <f aca="false">IF(A52="NEWCOD",IF(AB52="","Remplir le champs 'Nouveau taxa' svp.",$AB52),IF(ISTEXT($E52),"DEJA SAISI !",IF(A52="","",IF(ISERROR(VLOOKUP($A52,,2,0)),IF(ISERROR(VLOOKUP($A52,,1,0)),"code non répertorié ou synonyme",VLOOKUP($A52,,1,0)),VLOOKUP(A52,,2,0)))))</f>
        <v/>
      </c>
      <c r="L52" s="223"/>
      <c r="M52" s="223"/>
      <c r="N52" s="223"/>
      <c r="O52" s="224"/>
      <c r="P52" s="224" t="str">
        <f aca="false">IF($A52="NEWCOD",IF($AC52="","No",$AC52),IF(ISTEXT($E52),"DEJA SAISI !",IF($A52="","",IF(ISERROR(VLOOKUP($A52,,19,FALSE())),IF(ISERROR(VLOOKUP($A52,,19,FALSE())),"",VLOOKUP($A52,,19,FALSE())),VLOOKUP($A52,,19,FALSE())))))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IF(A52="new.cod","NEWCOD",IF(AND((Z52=""),ISTEXT(A52)),A52,IF(Z52="","",INDEX(,Z52))))</f>
        <v/>
      </c>
      <c r="Z52" s="9" t="str">
        <f aca="false">IF(ISERROR(MATCH(A52,,0)),IF(ISERROR(MATCH(A52,,0)),"",(MATCH(A52,,0))),(MATCH(A52,,0)))</f>
        <v/>
      </c>
      <c r="AA52" s="218"/>
      <c r="AB52" s="219"/>
      <c r="AC52" s="219"/>
      <c r="BC52" s="9" t="str">
        <f aca="false">IF(A52="","",1)</f>
        <v/>
      </c>
    </row>
    <row r="53" customFormat="false" ht="12.75" hidden="false" customHeight="false" outlineLevel="0" collapsed="false">
      <c r="A53" s="201"/>
      <c r="B53" s="202"/>
      <c r="C53" s="203"/>
      <c r="D53" s="204" t="str">
        <f aca="false">IF(ISERROR(VLOOKUP($A53,,2,0)),IF(ISERROR(VLOOKUP($A53,,1,0)),"",VLOOKUP($A53,,1,0)),VLOOKUP($A53,,2,0))</f>
        <v/>
      </c>
      <c r="E53" s="205" t="n">
        <f aca="false">IF(D53="",0,VLOOKUP(D53,D$22:D52,1,0))</f>
        <v>0</v>
      </c>
      <c r="F53" s="206" t="n">
        <f aca="false">($B53*$B$7+$C53*$C$7)/100</f>
        <v>0</v>
      </c>
      <c r="G53" s="207" t="str">
        <f aca="false">IF(A53="","",IF(ISERROR(VLOOKUP($A53,,13,0)),IF(ISERROR(VLOOKUP($A53,,12,0)),"    -",VLOOKUP($A53,,12,0)),VLOOKUP($A53,,13,0)))</f>
        <v/>
      </c>
      <c r="H53" s="208" t="str">
        <f aca="false">IF(A53="","x",IF(ISERROR(VLOOKUP($A53,,14,0)),IF(ISERROR(VLOOKUP($A53,,13,0)),"x",VLOOKUP($A53,,13,0)),VLOOKUP($A53,,14,0)))</f>
        <v>x</v>
      </c>
      <c r="I53" s="209" t="str">
        <f aca="false">IF(ISNUMBER(H53),IF(ISERROR(VLOOKUP($A53,,3,0)),IF(ISERROR(VLOOKUP($A53,,2,0)),"",VLOOKUP($A53,,2,0)),VLOOKUP($A53,,3,0)),"")</f>
        <v/>
      </c>
      <c r="J53" s="210" t="str">
        <f aca="false">IF(ISNUMBER(H53),IF(ISERROR(VLOOKUP($A53,,4,0)),IF(ISERROR(VLOOKUP($A53,,3,0)),"",VLOOKUP($A53,,3,0)),VLOOKUP($A53,,4,0)),"")</f>
        <v/>
      </c>
      <c r="K53" s="211" t="str">
        <f aca="false">IF(A53="NEWCOD",IF(AB53="","Remplir le champs 'Nouveau taxa' svp.",$AB53),IF(ISTEXT($E53),"DEJA SAISI !",IF(A53="","",IF(ISERROR(VLOOKUP($A53,,2,0)),IF(ISERROR(VLOOKUP($A53,,1,0)),"code non répertorié ou synonyme",VLOOKUP($A53,,1,0)),VLOOKUP(A53,,2,0)))))</f>
        <v/>
      </c>
      <c r="L53" s="212"/>
      <c r="M53" s="212"/>
      <c r="N53" s="212"/>
      <c r="O53" s="213"/>
      <c r="P53" s="213" t="str">
        <f aca="false">IF($A53="NEWCOD",IF($AC53="","No",$AC53),IF(ISTEXT($E53),"DEJA SAISI !",IF($A53="","",IF(ISERROR(VLOOKUP($A53,,19,FALSE())),IF(ISERROR(VLOOKUP($A53,,19,FALSE())),"",VLOOKUP($A53,,19,FALSE())),VLOOKUP($A53,,19,FALSE())))))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IF(A53="new.cod","NEWCOD",IF(AND((Z53=""),ISTEXT(A53)),A53,IF(Z53="","",INDEX(,Z53))))</f>
        <v/>
      </c>
      <c r="Z53" s="9" t="str">
        <f aca="false">IF(ISERROR(MATCH(A53,,0)),IF(ISERROR(MATCH(A53,,0)),"",(MATCH(A53,,0))),(MATCH(A53,,0)))</f>
        <v/>
      </c>
      <c r="AA53" s="218"/>
      <c r="AB53" s="219"/>
      <c r="AC53" s="219"/>
      <c r="BC53" s="9" t="str">
        <f aca="false">IF(A53="","",1)</f>
        <v/>
      </c>
    </row>
    <row r="54" customFormat="false" ht="12.75" hidden="false" customHeight="false" outlineLevel="0" collapsed="false">
      <c r="A54" s="201"/>
      <c r="B54" s="202"/>
      <c r="C54" s="203"/>
      <c r="D54" s="204" t="str">
        <f aca="false">IF(ISERROR(VLOOKUP($A54,,2,0)),IF(ISERROR(VLOOKUP($A54,,1,0)),"",VLOOKUP($A54,,1,0)),VLOOKUP($A54,,2,0))</f>
        <v/>
      </c>
      <c r="E54" s="205" t="n">
        <f aca="false">IF(D54="",0,VLOOKUP(D54,D$22:D53,1,0))</f>
        <v>0</v>
      </c>
      <c r="F54" s="206" t="n">
        <f aca="false">($B54*$B$7+$C54*$C$7)/100</f>
        <v>0</v>
      </c>
      <c r="G54" s="207" t="str">
        <f aca="false">IF(A54="","",IF(ISERROR(VLOOKUP($A54,,13,0)),IF(ISERROR(VLOOKUP($A54,,12,0)),"    -",VLOOKUP($A54,,12,0)),VLOOKUP($A54,,13,0)))</f>
        <v/>
      </c>
      <c r="H54" s="208" t="str">
        <f aca="false">IF(A54="","x",IF(ISERROR(VLOOKUP($A54,,14,0)),IF(ISERROR(VLOOKUP($A54,,13,0)),"x",VLOOKUP($A54,,13,0)),VLOOKUP($A54,,14,0)))</f>
        <v>x</v>
      </c>
      <c r="I54" s="209" t="str">
        <f aca="false">IF(ISNUMBER(H54),IF(ISERROR(VLOOKUP($A54,,3,0)),IF(ISERROR(VLOOKUP($A54,,2,0)),"",VLOOKUP($A54,,2,0)),VLOOKUP($A54,,3,0)),"")</f>
        <v/>
      </c>
      <c r="J54" s="210" t="str">
        <f aca="false">IF(ISNUMBER(H54),IF(ISERROR(VLOOKUP($A54,,4,0)),IF(ISERROR(VLOOKUP($A54,,3,0)),"",VLOOKUP($A54,,3,0)),VLOOKUP($A54,,4,0)),"")</f>
        <v/>
      </c>
      <c r="K54" s="211" t="str">
        <f aca="false">IF(A54="NEWCOD",IF(AB54="","Remplir le champs 'Nouveau taxa' svp.",$AB54),IF(ISTEXT($E54),"DEJA SAISI !",IF(A54="","",IF(ISERROR(VLOOKUP($A54,,2,0)),IF(ISERROR(VLOOKUP($A54,,1,0)),"code non répertorié ou synonyme",VLOOKUP($A54,,1,0)),VLOOKUP(A54,,2,0)))))</f>
        <v/>
      </c>
      <c r="L54" s="212"/>
      <c r="M54" s="212"/>
      <c r="N54" s="212"/>
      <c r="O54" s="213"/>
      <c r="P54" s="213" t="str">
        <f aca="false">IF($A54="NEWCOD",IF($AC54="","No",$AC54),IF(ISTEXT($E54),"DEJA SAISI !",IF($A54="","",IF(ISERROR(VLOOKUP($A54,,19,FALSE())),IF(ISERROR(VLOOKUP($A54,,19,FALSE())),"",VLOOKUP($A54,,19,FALSE())),VLOOKUP($A54,,19,FALSE())))))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X54" s="217"/>
      <c r="Y54" s="215" t="str">
        <f aca="false">IF(A54="new.cod","NEWCOD",IF(AND((Z54=""),ISTEXT(A54)),A54,IF(Z54="","",INDEX(,Z54))))</f>
        <v/>
      </c>
      <c r="Z54" s="9" t="str">
        <f aca="false">IF(ISERROR(MATCH(A54,,0)),IF(ISERROR(MATCH(A54,,0)),"",(MATCH(A54,,0))),(MATCH(A54,,0)))</f>
        <v/>
      </c>
      <c r="AA54" s="218"/>
      <c r="AB54" s="219"/>
      <c r="AC54" s="219"/>
      <c r="BC54" s="9" t="str">
        <f aca="false">IF(A54="","",1)</f>
        <v/>
      </c>
    </row>
    <row r="55" customFormat="false" ht="12.75" hidden="false" customHeight="false" outlineLevel="0" collapsed="false">
      <c r="A55" s="201"/>
      <c r="B55" s="202"/>
      <c r="C55" s="203"/>
      <c r="D55" s="204" t="str">
        <f aca="false">IF(ISERROR(VLOOKUP($A55,,2,0)),IF(ISERROR(VLOOKUP($A55,,1,0)),"",VLOOKUP($A55,,1,0)),VLOOKUP($A55,,2,0))</f>
        <v/>
      </c>
      <c r="E55" s="205" t="n">
        <f aca="false">IF(D55="",0,VLOOKUP(D55,D$22:D54,1,0))</f>
        <v>0</v>
      </c>
      <c r="F55" s="206" t="n">
        <f aca="false">($B55*$B$7+$C55*$C$7)/100</f>
        <v>0</v>
      </c>
      <c r="G55" s="207" t="str">
        <f aca="false">IF(A55="","",IF(ISERROR(VLOOKUP($A55,,13,0)),IF(ISERROR(VLOOKUP($A55,,12,0)),"    -",VLOOKUP($A55,,12,0)),VLOOKUP($A55,,13,0)))</f>
        <v/>
      </c>
      <c r="H55" s="208" t="str">
        <f aca="false">IF(A55="","x",IF(ISERROR(VLOOKUP($A55,,14,0)),IF(ISERROR(VLOOKUP($A55,,13,0)),"x",VLOOKUP($A55,,13,0)),VLOOKUP($A55,,14,0)))</f>
        <v>x</v>
      </c>
      <c r="I55" s="209" t="str">
        <f aca="false">IF(ISNUMBER(H55),IF(ISERROR(VLOOKUP($A55,,3,0)),IF(ISERROR(VLOOKUP($A55,,2,0)),"",VLOOKUP($A55,,2,0)),VLOOKUP($A55,,3,0)),"")</f>
        <v/>
      </c>
      <c r="J55" s="210" t="str">
        <f aca="false">IF(ISNUMBER(H55),IF(ISERROR(VLOOKUP($A55,,4,0)),IF(ISERROR(VLOOKUP($A55,,3,0)),"",VLOOKUP($A55,,3,0)),VLOOKUP($A55,,4,0)),"")</f>
        <v/>
      </c>
      <c r="K55" s="211" t="str">
        <f aca="false">IF(A55="NEWCOD",IF(AB55="","Remplir le champs 'Nouveau taxa' svp.",$AB55),IF(ISTEXT($E55),"DEJA SAISI !",IF(A55="","",IF(ISERROR(VLOOKUP($A55,,2,0)),IF(ISERROR(VLOOKUP($A55,,1,0)),"code non répertorié ou synonyme",VLOOKUP($A55,,1,0)),VLOOKUP(A55,,2,0)))))</f>
        <v/>
      </c>
      <c r="L55" s="212"/>
      <c r="M55" s="212"/>
      <c r="N55" s="212"/>
      <c r="O55" s="213"/>
      <c r="P55" s="213" t="str">
        <f aca="false">IF($A55="NEWCOD",IF($AC55="","No",$AC55),IF(ISTEXT($E55),"DEJA SAISI !",IF($A55="","",IF(ISERROR(VLOOKUP($A55,,19,FALSE())),IF(ISERROR(VLOOKUP($A55,,19,FALSE())),"",VLOOKUP($A55,,19,FALSE())),VLOOKUP($A55,,19,FALSE())))))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IF(A55="new.cod","NEWCOD",IF(AND((Z55=""),ISTEXT(A55)),A55,IF(Z55="","",INDEX(,Z55))))</f>
        <v/>
      </c>
      <c r="Z55" s="9" t="str">
        <f aca="false">IF(ISERROR(MATCH(A55,,0)),IF(ISERROR(MATCH(A55,,0)),"",(MATCH(A55,,0))),(MATCH(A55,,0)))</f>
        <v/>
      </c>
      <c r="AA55" s="218"/>
      <c r="AB55" s="219"/>
      <c r="AC55" s="219"/>
      <c r="BC55" s="9" t="str">
        <f aca="false">IF(A55="","",1)</f>
        <v/>
      </c>
    </row>
    <row r="56" customFormat="false" ht="12.75" hidden="false" customHeight="false" outlineLevel="0" collapsed="false">
      <c r="A56" s="201"/>
      <c r="B56" s="202"/>
      <c r="C56" s="203"/>
      <c r="D56" s="204" t="str">
        <f aca="false">IF(ISERROR(VLOOKUP($A56,,2,0)),IF(ISERROR(VLOOKUP($A56,,1,0)),"",VLOOKUP($A56,,1,0)),VLOOKUP($A56,,2,0))</f>
        <v/>
      </c>
      <c r="E56" s="205" t="n">
        <f aca="false">IF(D56="",0,VLOOKUP(D56,D$22:D55,1,0))</f>
        <v>0</v>
      </c>
      <c r="F56" s="206" t="n">
        <f aca="false">($B56*$B$7+$C56*$C$7)/100</f>
        <v>0</v>
      </c>
      <c r="G56" s="207" t="str">
        <f aca="false">IF(A56="","",IF(ISERROR(VLOOKUP($A56,,13,0)),IF(ISERROR(VLOOKUP($A56,,12,0)),"    -",VLOOKUP($A56,,12,0)),VLOOKUP($A56,,13,0)))</f>
        <v/>
      </c>
      <c r="H56" s="208" t="str">
        <f aca="false">IF(A56="","x",IF(ISERROR(VLOOKUP($A56,,14,0)),IF(ISERROR(VLOOKUP($A56,,13,0)),"x",VLOOKUP($A56,,13,0)),VLOOKUP($A56,,14,0)))</f>
        <v>x</v>
      </c>
      <c r="I56" s="209" t="str">
        <f aca="false">IF(ISNUMBER(H56),IF(ISERROR(VLOOKUP($A56,,3,0)),IF(ISERROR(VLOOKUP($A56,,2,0)),"",VLOOKUP($A56,,2,0)),VLOOKUP($A56,,3,0)),"")</f>
        <v/>
      </c>
      <c r="J56" s="210" t="str">
        <f aca="false">IF(ISNUMBER(H56),IF(ISERROR(VLOOKUP($A56,,4,0)),IF(ISERROR(VLOOKUP($A56,,3,0)),"",VLOOKUP($A56,,3,0)),VLOOKUP($A56,,4,0)),"")</f>
        <v/>
      </c>
      <c r="K56" s="211" t="str">
        <f aca="false">IF(A56="NEWCOD",IF(AB56="","Remplir le champs 'Nouveau taxa' svp.",$AB56),IF(ISTEXT($E56),"DEJA SAISI !",IF(A56="","",IF(ISERROR(VLOOKUP($A56,,2,0)),IF(ISERROR(VLOOKUP($A56,,1,0)),"code non répertorié ou synonyme",VLOOKUP($A56,,1,0)),VLOOKUP(A56,,2,0)))))</f>
        <v/>
      </c>
      <c r="L56" s="212"/>
      <c r="M56" s="212"/>
      <c r="N56" s="212"/>
      <c r="O56" s="213"/>
      <c r="P56" s="213" t="str">
        <f aca="false">IF($A56="NEWCOD",IF($AC56="","No",$AC56),IF(ISTEXT($E56),"DEJA SAISI !",IF($A56="","",IF(ISERROR(VLOOKUP($A56,,19,FALSE())),IF(ISERROR(VLOOKUP($A56,,19,FALSE())),"",VLOOKUP($A56,,19,FALSE())),VLOOKUP($A56,,19,FALSE())))))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IF(A56="new.cod","NEWCOD",IF(AND((Z56=""),ISTEXT(A56)),A56,IF(Z56="","",INDEX(,Z56))))</f>
        <v/>
      </c>
      <c r="Z56" s="9" t="str">
        <f aca="false">IF(ISERROR(MATCH(A56,,0)),IF(ISERROR(MATCH(A56,,0)),"",(MATCH(A56,,0))),(MATCH(A56,,0)))</f>
        <v/>
      </c>
      <c r="AA56" s="218"/>
      <c r="AB56" s="219"/>
      <c r="AC56" s="219"/>
      <c r="BC56" s="9" t="str">
        <f aca="false">IF(A56="","",1)</f>
        <v/>
      </c>
    </row>
    <row r="57" customFormat="false" ht="12.75" hidden="false" customHeight="false" outlineLevel="0" collapsed="false">
      <c r="A57" s="201"/>
      <c r="B57" s="202"/>
      <c r="C57" s="203"/>
      <c r="D57" s="204" t="str">
        <f aca="false">IF(ISERROR(VLOOKUP($A57,,2,0)),IF(ISERROR(VLOOKUP($A57,,1,0)),"",VLOOKUP($A57,,1,0)),VLOOKUP($A57,,2,0))</f>
        <v/>
      </c>
      <c r="E57" s="205" t="n">
        <f aca="false">IF(D57="",0,VLOOKUP(D57,D$22:D56,1,0))</f>
        <v>0</v>
      </c>
      <c r="F57" s="206" t="n">
        <f aca="false">($B57*$B$7+$C57*$C$7)/100</f>
        <v>0</v>
      </c>
      <c r="G57" s="207" t="str">
        <f aca="false">IF(A57="","",IF(ISERROR(VLOOKUP($A57,,13,0)),IF(ISERROR(VLOOKUP($A57,,12,0)),"    -",VLOOKUP($A57,,12,0)),VLOOKUP($A57,,13,0)))</f>
        <v/>
      </c>
      <c r="H57" s="208" t="str">
        <f aca="false">IF(A57="","x",IF(ISERROR(VLOOKUP($A57,,14,0)),IF(ISERROR(VLOOKUP($A57,,13,0)),"x",VLOOKUP($A57,,13,0)),VLOOKUP($A57,,14,0)))</f>
        <v>x</v>
      </c>
      <c r="I57" s="209" t="str">
        <f aca="false">IF(ISNUMBER(H57),IF(ISERROR(VLOOKUP($A57,,3,0)),IF(ISERROR(VLOOKUP($A57,,2,0)),"",VLOOKUP($A57,,2,0)),VLOOKUP($A57,,3,0)),"")</f>
        <v/>
      </c>
      <c r="J57" s="210" t="str">
        <f aca="false">IF(ISNUMBER(H57),IF(ISERROR(VLOOKUP($A57,,4,0)),IF(ISERROR(VLOOKUP($A57,,3,0)),"",VLOOKUP($A57,,3,0)),VLOOKUP($A57,,4,0)),"")</f>
        <v/>
      </c>
      <c r="K57" s="211" t="str">
        <f aca="false">IF(A57="NEWCOD",IF(AB57="","Remplir le champs 'Nouveau taxa' svp.",$AB57),IF(ISTEXT($E57),"DEJA SAISI !",IF(A57="","",IF(ISERROR(VLOOKUP($A57,,2,0)),IF(ISERROR(VLOOKUP($A57,,1,0)),"code non répertorié ou synonyme",VLOOKUP($A57,,1,0)),VLOOKUP(A57,,2,0)))))</f>
        <v/>
      </c>
      <c r="L57" s="212"/>
      <c r="M57" s="212"/>
      <c r="N57" s="212"/>
      <c r="O57" s="213"/>
      <c r="P57" s="213" t="str">
        <f aca="false">IF($A57="NEWCOD",IF($AC57="","No",$AC57),IF(ISTEXT($E57),"DEJA SAISI !",IF($A57="","",IF(ISERROR(VLOOKUP($A57,,19,FALSE())),IF(ISERROR(VLOOKUP($A57,,19,FALSE())),"",VLOOKUP($A57,,19,FALSE())),VLOOKUP($A57,,19,FALSE())))))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IF(A57="new.cod","NEWCOD",IF(AND((Z57=""),ISTEXT(A57)),A57,IF(Z57="","",INDEX(,Z57))))</f>
        <v/>
      </c>
      <c r="Z57" s="9" t="str">
        <f aca="false">IF(ISERROR(MATCH(A57,,0)),IF(ISERROR(MATCH(A57,,0)),"",(MATCH(A57,,0))),(MATCH(A57,,0)))</f>
        <v/>
      </c>
      <c r="AA57" s="218"/>
      <c r="AB57" s="219"/>
      <c r="AC57" s="219"/>
      <c r="BC57" s="9" t="str">
        <f aca="false">IF(A57="","",1)</f>
        <v/>
      </c>
    </row>
    <row r="58" customFormat="false" ht="12.75" hidden="false" customHeight="false" outlineLevel="0" collapsed="false">
      <c r="A58" s="201"/>
      <c r="B58" s="202"/>
      <c r="C58" s="203"/>
      <c r="D58" s="204" t="str">
        <f aca="false">IF(ISERROR(VLOOKUP($A58,,2,0)),IF(ISERROR(VLOOKUP($A58,,1,0)),"",VLOOKUP($A58,,1,0)),VLOOKUP($A58,,2,0))</f>
        <v/>
      </c>
      <c r="E58" s="205" t="n">
        <f aca="false">IF(D58="",0,VLOOKUP(D58,D$22:D57,1,0))</f>
        <v>0</v>
      </c>
      <c r="F58" s="206" t="n">
        <f aca="false">($B58*$B$7+$C58*$C$7)/100</f>
        <v>0</v>
      </c>
      <c r="G58" s="207" t="str">
        <f aca="false">IF(A58="","",IF(ISERROR(VLOOKUP($A58,,13,0)),IF(ISERROR(VLOOKUP($A58,,12,0)),"    -",VLOOKUP($A58,,12,0)),VLOOKUP($A58,,13,0)))</f>
        <v/>
      </c>
      <c r="H58" s="208" t="str">
        <f aca="false">IF(A58="","x",IF(ISERROR(VLOOKUP($A58,,14,0)),IF(ISERROR(VLOOKUP($A58,,13,0)),"x",VLOOKUP($A58,,13,0)),VLOOKUP($A58,,14,0)))</f>
        <v>x</v>
      </c>
      <c r="I58" s="209" t="str">
        <f aca="false">IF(ISNUMBER(H58),IF(ISERROR(VLOOKUP($A58,,3,0)),IF(ISERROR(VLOOKUP($A58,,2,0)),"",VLOOKUP($A58,,2,0)),VLOOKUP($A58,,3,0)),"")</f>
        <v/>
      </c>
      <c r="J58" s="210" t="str">
        <f aca="false">IF(ISNUMBER(H58),IF(ISERROR(VLOOKUP($A58,,4,0)),IF(ISERROR(VLOOKUP($A58,,3,0)),"",VLOOKUP($A58,,3,0)),VLOOKUP($A58,,4,0)),"")</f>
        <v/>
      </c>
      <c r="K58" s="211" t="str">
        <f aca="false">IF(A58="NEWCOD",IF(AB58="","Remplir le champs 'Nouveau taxa' svp.",$AB58),IF(ISTEXT($E58),"DEJA SAISI !",IF(A58="","",IF(ISERROR(VLOOKUP($A58,,2,0)),IF(ISERROR(VLOOKUP($A58,,1,0)),"code non répertorié ou synonyme",VLOOKUP($A58,,1,0)),VLOOKUP(A58,,2,0)))))</f>
        <v/>
      </c>
      <c r="L58" s="212"/>
      <c r="M58" s="212"/>
      <c r="N58" s="212"/>
      <c r="O58" s="213"/>
      <c r="P58" s="213" t="str">
        <f aca="false">IF($A58="NEWCOD",IF($AC58="","No",$AC58),IF(ISTEXT($E58),"DEJA SAISI !",IF($A58="","",IF(ISERROR(VLOOKUP($A58,,19,FALSE())),IF(ISERROR(VLOOKUP($A58,,19,FALSE())),"",VLOOKUP($A58,,19,FALSE())),VLOOKUP($A58,,19,FALSE())))))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IF(A58="new.cod","NEWCOD",IF(AND((Z58=""),ISTEXT(A58)),A58,IF(Z58="","",INDEX(,Z58))))</f>
        <v/>
      </c>
      <c r="Z58" s="9" t="str">
        <f aca="false">IF(ISERROR(MATCH(A58,,0)),IF(ISERROR(MATCH(A58,,0)),"",(MATCH(A58,,0))),(MATCH(A58,,0)))</f>
        <v/>
      </c>
      <c r="AA58" s="218"/>
      <c r="AB58" s="219"/>
      <c r="AC58" s="219"/>
      <c r="BC58" s="9" t="str">
        <f aca="false">IF(A58="","",1)</f>
        <v/>
      </c>
    </row>
    <row r="59" customFormat="false" ht="12.75" hidden="false" customHeight="false" outlineLevel="0" collapsed="false">
      <c r="A59" s="201"/>
      <c r="B59" s="202"/>
      <c r="C59" s="203"/>
      <c r="D59" s="204" t="str">
        <f aca="false">IF(ISERROR(VLOOKUP($A59,,2,0)),IF(ISERROR(VLOOKUP($A59,,1,0)),"",VLOOKUP($A59,,1,0)),VLOOKUP($A59,,2,0))</f>
        <v/>
      </c>
      <c r="E59" s="205" t="n">
        <f aca="false">IF(D59="",0,VLOOKUP(D59,D$22:D58,1,0))</f>
        <v>0</v>
      </c>
      <c r="F59" s="206" t="n">
        <f aca="false">($B59*$B$7+$C59*$C$7)/100</f>
        <v>0</v>
      </c>
      <c r="G59" s="207" t="str">
        <f aca="false">IF(A59="","",IF(ISERROR(VLOOKUP($A59,,13,0)),IF(ISERROR(VLOOKUP($A59,,12,0)),"    -",VLOOKUP($A59,,12,0)),VLOOKUP($A59,,13,0)))</f>
        <v/>
      </c>
      <c r="H59" s="208" t="str">
        <f aca="false">IF(A59="","x",IF(ISERROR(VLOOKUP($A59,,14,0)),IF(ISERROR(VLOOKUP($A59,,13,0)),"x",VLOOKUP($A59,,13,0)),VLOOKUP($A59,,14,0)))</f>
        <v>x</v>
      </c>
      <c r="I59" s="209" t="str">
        <f aca="false">IF(ISNUMBER(H59),IF(ISERROR(VLOOKUP($A59,,3,0)),IF(ISERROR(VLOOKUP($A59,,2,0)),"",VLOOKUP($A59,,2,0)),VLOOKUP($A59,,3,0)),"")</f>
        <v/>
      </c>
      <c r="J59" s="210" t="str">
        <f aca="false">IF(ISNUMBER(H59),IF(ISERROR(VLOOKUP($A59,,4,0)),IF(ISERROR(VLOOKUP($A59,,3,0)),"",VLOOKUP($A59,,3,0)),VLOOKUP($A59,,4,0)),"")</f>
        <v/>
      </c>
      <c r="K59" s="211" t="str">
        <f aca="false">IF(A59="NEWCOD",IF(AB59="","Remplir le champs 'Nouveau taxa' svp.",$AB59),IF(ISTEXT($E59),"DEJA SAISI !",IF(A59="","",IF(ISERROR(VLOOKUP($A59,,2,0)),IF(ISERROR(VLOOKUP($A59,,1,0)),"code non répertorié ou synonyme",VLOOKUP($A59,,1,0)),VLOOKUP(A59,,2,0)))))</f>
        <v/>
      </c>
      <c r="L59" s="212"/>
      <c r="M59" s="212"/>
      <c r="N59" s="212"/>
      <c r="O59" s="213"/>
      <c r="P59" s="213" t="str">
        <f aca="false">IF($A59="NEWCOD",IF($AC59="","No",$AC59),IF(ISTEXT($E59),"DEJA SAISI !",IF($A59="","",IF(ISERROR(VLOOKUP($A59,,19,FALSE())),IF(ISERROR(VLOOKUP($A59,,19,FALSE())),"",VLOOKUP($A59,,19,FALSE())),VLOOKUP($A59,,19,FALSE())))))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IF(A59="new.cod","NEWCOD",IF(AND((Z59=""),ISTEXT(A59)),A59,IF(Z59="","",INDEX(,Z59))))</f>
        <v/>
      </c>
      <c r="Z59" s="9" t="str">
        <f aca="false">IF(ISERROR(MATCH(A59,,0)),IF(ISERROR(MATCH(A59,,0)),"",(MATCH(A59,,0))),(MATCH(A59,,0)))</f>
        <v/>
      </c>
      <c r="AA59" s="218"/>
      <c r="AB59" s="219"/>
      <c r="AC59" s="219"/>
      <c r="BC59" s="9" t="str">
        <f aca="false">IF(A59="","",1)</f>
        <v/>
      </c>
    </row>
    <row r="60" customFormat="false" ht="12.75" hidden="false" customHeight="false" outlineLevel="0" collapsed="false">
      <c r="A60" s="201"/>
      <c r="B60" s="202"/>
      <c r="C60" s="203"/>
      <c r="D60" s="204" t="str">
        <f aca="false">IF(ISERROR(VLOOKUP($A60,,2,0)),IF(ISERROR(VLOOKUP($A60,,1,0)),"",VLOOKUP($A60,,1,0)),VLOOKUP($A60,,2,0))</f>
        <v/>
      </c>
      <c r="E60" s="205" t="n">
        <f aca="false">IF(D60="",0,VLOOKUP(D60,D$22:D59,1,0))</f>
        <v>0</v>
      </c>
      <c r="F60" s="206" t="n">
        <f aca="false">($B60*$B$7+$C60*$C$7)/100</f>
        <v>0</v>
      </c>
      <c r="G60" s="207" t="str">
        <f aca="false">IF(A60="","",IF(ISERROR(VLOOKUP($A60,,13,0)),IF(ISERROR(VLOOKUP($A60,,12,0)),"    -",VLOOKUP($A60,,12,0)),VLOOKUP($A60,,13,0)))</f>
        <v/>
      </c>
      <c r="H60" s="208" t="str">
        <f aca="false">IF(A60="","x",IF(ISERROR(VLOOKUP($A60,,14,0)),IF(ISERROR(VLOOKUP($A60,,13,0)),"x",VLOOKUP($A60,,13,0)),VLOOKUP($A60,,14,0)))</f>
        <v>x</v>
      </c>
      <c r="I60" s="209" t="str">
        <f aca="false">IF(ISNUMBER(H60),IF(ISERROR(VLOOKUP($A60,,3,0)),IF(ISERROR(VLOOKUP($A60,,2,0)),"",VLOOKUP($A60,,2,0)),VLOOKUP($A60,,3,0)),"")</f>
        <v/>
      </c>
      <c r="J60" s="210" t="str">
        <f aca="false">IF(ISNUMBER(H60),IF(ISERROR(VLOOKUP($A60,,4,0)),IF(ISERROR(VLOOKUP($A60,,3,0)),"",VLOOKUP($A60,,3,0)),VLOOKUP($A60,,4,0)),"")</f>
        <v/>
      </c>
      <c r="K60" s="211" t="str">
        <f aca="false">IF(A60="NEWCOD",IF(AB60="","Remplir le champs 'Nouveau taxa' svp.",$AB60),IF(ISTEXT($E60),"DEJA SAISI !",IF(A60="","",IF(ISERROR(VLOOKUP($A60,,2,0)),IF(ISERROR(VLOOKUP($A60,,1,0)),"code non répertorié ou synonyme",VLOOKUP($A60,,1,0)),VLOOKUP(A60,,2,0)))))</f>
        <v/>
      </c>
      <c r="L60" s="212"/>
      <c r="M60" s="212"/>
      <c r="N60" s="212"/>
      <c r="O60" s="213"/>
      <c r="P60" s="213" t="str">
        <f aca="false">IF($A60="NEWCOD",IF($AC60="","No",$AC60),IF(ISTEXT($E60),"DEJA SAISI !",IF($A60="","",IF(ISERROR(VLOOKUP($A60,,19,FALSE())),IF(ISERROR(VLOOKUP($A60,,19,FALSE())),"",VLOOKUP($A60,,19,FALSE())),VLOOKUP($A60,,19,FALSE())))))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IF(A60="new.cod","NEWCOD",IF(AND((Z60=""),ISTEXT(A60)),A60,IF(Z60="","",INDEX(,Z60))))</f>
        <v/>
      </c>
      <c r="Z60" s="9" t="str">
        <f aca="false">IF(ISERROR(MATCH(A60,,0)),IF(ISERROR(MATCH(A60,,0)),"",(MATCH(A60,,0))),(MATCH(A60,,0)))</f>
        <v/>
      </c>
      <c r="AA60" s="218"/>
      <c r="AB60" s="219"/>
      <c r="AC60" s="219"/>
      <c r="BC60" s="9" t="str">
        <f aca="false">IF(A60="","",1)</f>
        <v/>
      </c>
    </row>
    <row r="61" customFormat="false" ht="12.75" hidden="false" customHeight="false" outlineLevel="0" collapsed="false">
      <c r="A61" s="201"/>
      <c r="B61" s="202"/>
      <c r="C61" s="203"/>
      <c r="D61" s="204" t="str">
        <f aca="false">IF(ISERROR(VLOOKUP($A61,,2,0)),IF(ISERROR(VLOOKUP($A61,,1,0)),"",VLOOKUP($A61,,1,0)),VLOOKUP($A61,,2,0))</f>
        <v/>
      </c>
      <c r="E61" s="205" t="n">
        <f aca="false">IF(D61="",0,VLOOKUP(D61,D$22:D60,1,0))</f>
        <v>0</v>
      </c>
      <c r="F61" s="206" t="n">
        <f aca="false">($B61*$B$7+$C61*$C$7)/100</f>
        <v>0</v>
      </c>
      <c r="G61" s="207" t="str">
        <f aca="false">IF(A61="","",IF(ISERROR(VLOOKUP($A61,,13,0)),IF(ISERROR(VLOOKUP($A61,,12,0)),"    -",VLOOKUP($A61,,12,0)),VLOOKUP($A61,,13,0)))</f>
        <v/>
      </c>
      <c r="H61" s="208" t="str">
        <f aca="false">IF(A61="","x",IF(ISERROR(VLOOKUP($A61,,14,0)),IF(ISERROR(VLOOKUP($A61,,13,0)),"x",VLOOKUP($A61,,13,0)),VLOOKUP($A61,,14,0)))</f>
        <v>x</v>
      </c>
      <c r="I61" s="209" t="str">
        <f aca="false">IF(ISNUMBER(H61),IF(ISERROR(VLOOKUP($A61,,3,0)),IF(ISERROR(VLOOKUP($A61,,2,0)),"",VLOOKUP($A61,,2,0)),VLOOKUP($A61,,3,0)),"")</f>
        <v/>
      </c>
      <c r="J61" s="210" t="str">
        <f aca="false">IF(ISNUMBER(H61),IF(ISERROR(VLOOKUP($A61,,4,0)),IF(ISERROR(VLOOKUP($A61,,3,0)),"",VLOOKUP($A61,,3,0)),VLOOKUP($A61,,4,0)),"")</f>
        <v/>
      </c>
      <c r="K61" s="211" t="str">
        <f aca="false">IF(A61="NEWCOD",IF(AB61="","Remplir le champs 'Nouveau taxa' svp.",$AB61),IF(ISTEXT($E61),"DEJA SAISI !",IF(A61="","",IF(ISERROR(VLOOKUP($A61,,2,0)),IF(ISERROR(VLOOKUP($A61,,1,0)),"code non répertorié ou synonyme",VLOOKUP($A61,,1,0)),VLOOKUP(A61,,2,0)))))</f>
        <v/>
      </c>
      <c r="L61" s="212"/>
      <c r="M61" s="212"/>
      <c r="N61" s="212"/>
      <c r="O61" s="213"/>
      <c r="P61" s="213" t="str">
        <f aca="false">IF($A61="NEWCOD",IF($AC61="","No",$AC61),IF(ISTEXT($E61),"DEJA SAISI !",IF($A61="","",IF(ISERROR(VLOOKUP($A61,,19,FALSE())),IF(ISERROR(VLOOKUP($A61,,19,FALSE())),"",VLOOKUP($A61,,19,FALSE())),VLOOKUP($A61,,19,FALSE())))))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IF(A61="new.cod","NEWCOD",IF(AND((Z61=""),ISTEXT(A61)),A61,IF(Z61="","",INDEX(,Z61))))</f>
        <v/>
      </c>
      <c r="Z61" s="9" t="str">
        <f aca="false">IF(ISERROR(MATCH(A61,,0)),IF(ISERROR(MATCH(A61,,0)),"",(MATCH(A61,,0))),(MATCH(A61,,0)))</f>
        <v/>
      </c>
      <c r="AA61" s="218"/>
      <c r="AB61" s="219"/>
      <c r="AC61" s="219"/>
      <c r="BC61" s="9" t="str">
        <f aca="false">IF(A61="","",1)</f>
        <v/>
      </c>
    </row>
    <row r="62" customFormat="false" ht="12.75" hidden="false" customHeight="false" outlineLevel="0" collapsed="false">
      <c r="A62" s="201"/>
      <c r="B62" s="202"/>
      <c r="C62" s="203"/>
      <c r="D62" s="204" t="str">
        <f aca="false">IF(ISERROR(VLOOKUP($A62,,2,0)),IF(ISERROR(VLOOKUP($A62,,1,0)),"",VLOOKUP($A62,,1,0)),VLOOKUP($A62,,2,0))</f>
        <v/>
      </c>
      <c r="E62" s="205" t="n">
        <f aca="false">IF(D62="",0,VLOOKUP(D62,D$22:D61,1,0))</f>
        <v>0</v>
      </c>
      <c r="F62" s="206" t="n">
        <f aca="false">($B62*$B$7+$C62*$C$7)/100</f>
        <v>0</v>
      </c>
      <c r="G62" s="207" t="str">
        <f aca="false">IF(A62="","",IF(ISERROR(VLOOKUP($A62,,13,0)),IF(ISERROR(VLOOKUP($A62,,12,0)),"    -",VLOOKUP($A62,,12,0)),VLOOKUP($A62,,13,0)))</f>
        <v/>
      </c>
      <c r="H62" s="208" t="str">
        <f aca="false">IF(A62="","x",IF(ISERROR(VLOOKUP($A62,,14,0)),IF(ISERROR(VLOOKUP($A62,,13,0)),"x",VLOOKUP($A62,,13,0)),VLOOKUP($A62,,14,0)))</f>
        <v>x</v>
      </c>
      <c r="I62" s="209" t="str">
        <f aca="false">IF(ISNUMBER(H62),IF(ISERROR(VLOOKUP($A62,,3,0)),IF(ISERROR(VLOOKUP($A62,,2,0)),"",VLOOKUP($A62,,2,0)),VLOOKUP($A62,,3,0)),"")</f>
        <v/>
      </c>
      <c r="J62" s="210" t="str">
        <f aca="false">IF(ISNUMBER(H62),IF(ISERROR(VLOOKUP($A62,,4,0)),IF(ISERROR(VLOOKUP($A62,,3,0)),"",VLOOKUP($A62,,3,0)),VLOOKUP($A62,,4,0)),"")</f>
        <v/>
      </c>
      <c r="K62" s="211" t="str">
        <f aca="false">IF(A62="NEWCOD",IF(AB62="","Remplir le champs 'Nouveau taxa' svp.",$AB62),IF(ISTEXT($E62),"DEJA SAISI !",IF(A62="","",IF(ISERROR(VLOOKUP($A62,,2,0)),IF(ISERROR(VLOOKUP($A62,,1,0)),"code non répertorié ou synonyme",VLOOKUP($A62,,1,0)),VLOOKUP(A62,,2,0)))))</f>
        <v/>
      </c>
      <c r="L62" s="212"/>
      <c r="M62" s="212"/>
      <c r="N62" s="212"/>
      <c r="O62" s="213"/>
      <c r="P62" s="213" t="str">
        <f aca="false">IF($A62="NEWCOD",IF($AC62="","No",$AC62),IF(ISTEXT($E62),"DEJA SAISI !",IF($A62="","",IF(ISERROR(VLOOKUP($A62,,19,FALSE())),IF(ISERROR(VLOOKUP($A62,,19,FALSE())),"",VLOOKUP($A62,,19,FALSE())),VLOOKUP($A62,,19,FALSE())))))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IF(A62="new.cod","NEWCOD",IF(AND((Z62=""),ISTEXT(A62)),A62,IF(Z62="","",INDEX(,Z62))))</f>
        <v/>
      </c>
      <c r="Z62" s="9" t="str">
        <f aca="false">IF(ISERROR(MATCH(A62,,0)),IF(ISERROR(MATCH(A62,,0)),"",(MATCH(A62,,0))),(MATCH(A62,,0)))</f>
        <v/>
      </c>
      <c r="AA62" s="218"/>
      <c r="AB62" s="219"/>
      <c r="AC62" s="219"/>
      <c r="BC62" s="9" t="str">
        <f aca="false">IF(A62="","",1)</f>
        <v/>
      </c>
    </row>
    <row r="63" customFormat="false" ht="12.75" hidden="false" customHeight="false" outlineLevel="0" collapsed="false">
      <c r="A63" s="201"/>
      <c r="B63" s="202"/>
      <c r="C63" s="203"/>
      <c r="D63" s="204" t="str">
        <f aca="false">IF(ISERROR(VLOOKUP($A63,,2,0)),IF(ISERROR(VLOOKUP($A63,,1,0)),"",VLOOKUP($A63,,1,0)),VLOOKUP($A63,,2,0))</f>
        <v/>
      </c>
      <c r="E63" s="205" t="n">
        <f aca="false">IF(D63="",0,VLOOKUP(D63,D$22:D62,1,0))</f>
        <v>0</v>
      </c>
      <c r="F63" s="206" t="n">
        <f aca="false">($B63*$B$7+$C63*$C$7)/100</f>
        <v>0</v>
      </c>
      <c r="G63" s="207" t="str">
        <f aca="false">IF(A63="","",IF(ISERROR(VLOOKUP($A63,,13,0)),IF(ISERROR(VLOOKUP($A63,,12,0)),"    -",VLOOKUP($A63,,12,0)),VLOOKUP($A63,,13,0)))</f>
        <v/>
      </c>
      <c r="H63" s="208" t="str">
        <f aca="false">IF(A63="","x",IF(ISERROR(VLOOKUP($A63,,14,0)),IF(ISERROR(VLOOKUP($A63,,13,0)),"x",VLOOKUP($A63,,13,0)),VLOOKUP($A63,,14,0)))</f>
        <v>x</v>
      </c>
      <c r="I63" s="209" t="str">
        <f aca="false">IF(ISNUMBER(H63),IF(ISERROR(VLOOKUP($A63,,3,0)),IF(ISERROR(VLOOKUP($A63,,2,0)),"",VLOOKUP($A63,,2,0)),VLOOKUP($A63,,3,0)),"")</f>
        <v/>
      </c>
      <c r="J63" s="210" t="str">
        <f aca="false">IF(ISNUMBER(H63),IF(ISERROR(VLOOKUP($A63,,4,0)),IF(ISERROR(VLOOKUP($A63,,3,0)),"",VLOOKUP($A63,,3,0)),VLOOKUP($A63,,4,0)),"")</f>
        <v/>
      </c>
      <c r="K63" s="211" t="str">
        <f aca="false">IF(A63="NEWCOD",IF(AB63="","Remplir le champs 'Nouveau taxa' svp.",$AB63),IF(ISTEXT($E63),"DEJA SAISI !",IF(A63="","",IF(ISERROR(VLOOKUP($A63,,2,0)),IF(ISERROR(VLOOKUP($A63,,1,0)),"code non répertorié ou synonyme",VLOOKUP($A63,,1,0)),VLOOKUP(A63,,2,0)))))</f>
        <v/>
      </c>
      <c r="L63" s="212"/>
      <c r="M63" s="212"/>
      <c r="N63" s="212"/>
      <c r="O63" s="213"/>
      <c r="P63" s="213" t="str">
        <f aca="false">IF($A63="NEWCOD",IF($AC63="","No",$AC63),IF(ISTEXT($E63),"DEJA SAISI !",IF($A63="","",IF(ISERROR(VLOOKUP($A63,,19,FALSE())),IF(ISERROR(VLOOKUP($A63,,19,FALSE())),"",VLOOKUP($A63,,19,FALSE())),VLOOKUP($A63,,19,FALSE())))))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IF(A63="new.cod","NEWCOD",IF(AND((Z63=""),ISTEXT(A63)),A63,IF(Z63="","",INDEX(,Z63))))</f>
        <v/>
      </c>
      <c r="Z63" s="9" t="str">
        <f aca="false">IF(ISERROR(MATCH(A63,,0)),IF(ISERROR(MATCH(A63,,0)),"",(MATCH(A63,,0))),(MATCH(A63,,0)))</f>
        <v/>
      </c>
      <c r="AA63" s="218"/>
      <c r="AB63" s="219"/>
      <c r="AC63" s="219"/>
      <c r="BC63" s="9" t="str">
        <f aca="false">IF(A63="","",1)</f>
        <v/>
      </c>
    </row>
    <row r="64" customFormat="false" ht="12.75" hidden="true" customHeight="true" outlineLevel="0" collapsed="false">
      <c r="A64" s="201"/>
      <c r="B64" s="202"/>
      <c r="C64" s="203"/>
      <c r="D64" s="204" t="str">
        <f aca="false">IF(ISERROR(VLOOKUP($A64,,2,0)),IF(ISERROR(VLOOKUP($A64,,1,0)),"",VLOOKUP($A64,,1,0)),VLOOKUP($A64,,2,0))</f>
        <v/>
      </c>
      <c r="E64" s="205" t="n">
        <f aca="false">IF(D64="",0,VLOOKUP(D64,D$22:D52,1,0))</f>
        <v>0</v>
      </c>
      <c r="F64" s="206" t="n">
        <f aca="false">($B64*$B$7+$C64*$C$7)/100</f>
        <v>0</v>
      </c>
      <c r="G64" s="207" t="str">
        <f aca="false">IF(A64="","",IF(ISERROR(VLOOKUP($A64,,13,0)),IF(ISERROR(VLOOKUP($A64,,12,0)),"    -",VLOOKUP($A64,,12,0)),VLOOKUP($A64,,13,0)))</f>
        <v/>
      </c>
      <c r="H64" s="208" t="str">
        <f aca="false">IF(A64="","x",IF(ISERROR(VLOOKUP($A64,,14,0)),IF(ISERROR(VLOOKUP($A64,,13,0)),"x",VLOOKUP($A64,,13,0)),VLOOKUP($A64,,14,0)))</f>
        <v>x</v>
      </c>
      <c r="I64" s="209" t="str">
        <f aca="false">IF(ISNUMBER(H64),IF(ISERROR(VLOOKUP($A64,,3,0)),IF(ISERROR(VLOOKUP($A64,,2,0)),"",VLOOKUP($A64,,2,0)),VLOOKUP($A64,,3,0)),"")</f>
        <v/>
      </c>
      <c r="J64" s="210" t="str">
        <f aca="false">IF(ISNUMBER(H64),IF(ISERROR(VLOOKUP($A64,,4,0)),IF(ISERROR(VLOOKUP($A64,,3,0)),"",VLOOKUP($A64,,3,0)),VLOOKUP($A64,,4,0)),"")</f>
        <v/>
      </c>
      <c r="K64" s="211" t="str">
        <f aca="false">IF(A64="NEWCOD",IF(AB64="","Remplir le champs 'Nouveau taxa' svp.",$AB64),IF(ISTEXT($E64),"DEJA SAISI !",IF(A64="","",IF(ISERROR(VLOOKUP($A64,,2,0)),IF(ISERROR(VLOOKUP($A64,,1,0)),"code non répertorié ou synonyme",VLOOKUP($A64,,1,0)),VLOOKUP(A64,,2,0)))))</f>
        <v/>
      </c>
      <c r="L64" s="212"/>
      <c r="M64" s="212"/>
      <c r="N64" s="212"/>
      <c r="O64" s="213"/>
      <c r="P64" s="213" t="str">
        <f aca="false">IF($A64="NEWCOD",IF($AC64="","No",$AC64),IF(ISTEXT($E64),"DEJA SAISI !",IF($A64="","",IF(ISERROR(VLOOKUP($A64,,19,FALSE())),IF(ISERROR(VLOOKUP($A64,,19,FALSE())),"",VLOOKUP($A64,,19,FALSE())),VLOOKUP($A64,,19,FALSE())))))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IF(A64="new.cod","NEWCOD",IF(AND((Z64=""),ISTEXT(A64)),A64,IF(Z64="","",INDEX(,Z64))))</f>
        <v/>
      </c>
      <c r="Z64" s="9" t="str">
        <f aca="false">IF(ISERROR(MATCH(A64,,0)),IF(ISERROR(MATCH(A64,,0)),"",(MATCH(A64,,0))),(MATCH(A64,,0)))</f>
        <v/>
      </c>
      <c r="AA64" s="218"/>
      <c r="AB64" s="219"/>
      <c r="AC64" s="219"/>
      <c r="BC64" s="9" t="str">
        <f aca="false">IF(A64="","",1)</f>
        <v/>
      </c>
    </row>
    <row r="65" customFormat="false" ht="12.75" hidden="true" customHeight="false" outlineLevel="0" collapsed="false">
      <c r="A65" s="201"/>
      <c r="B65" s="202"/>
      <c r="C65" s="203"/>
      <c r="D65" s="204" t="str">
        <f aca="false">IF(ISERROR(VLOOKUP($A65,,2,0)),IF(ISERROR(VLOOKUP($A65,,1,0)),"",VLOOKUP($A65,,1,0)),VLOOKUP($A65,,2,0))</f>
        <v/>
      </c>
      <c r="E65" s="205" t="n">
        <f aca="false">IF(D65="",0,VLOOKUP(D65,D$22:D53,1,0))</f>
        <v>0</v>
      </c>
      <c r="F65" s="206" t="n">
        <f aca="false">($B65*$B$7+$C65*$C$7)/100</f>
        <v>0</v>
      </c>
      <c r="G65" s="207" t="str">
        <f aca="false">IF(A65="","",IF(ISERROR(VLOOKUP($A65,,13,0)),IF(ISERROR(VLOOKUP($A65,,12,0)),"    -",VLOOKUP($A65,,12,0)),VLOOKUP($A65,,13,0)))</f>
        <v/>
      </c>
      <c r="H65" s="208" t="str">
        <f aca="false">IF(A65="","x",IF(ISERROR(VLOOKUP($A65,,14,0)),IF(ISERROR(VLOOKUP($A65,,13,0)),"x",VLOOKUP($A65,,13,0)),VLOOKUP($A65,,14,0)))</f>
        <v>x</v>
      </c>
      <c r="I65" s="209" t="str">
        <f aca="false">IF(ISNUMBER(H65),IF(ISERROR(VLOOKUP($A65,,3,0)),IF(ISERROR(VLOOKUP($A65,,2,0)),"",VLOOKUP($A65,,2,0)),VLOOKUP($A65,,3,0)),"")</f>
        <v/>
      </c>
      <c r="J65" s="210" t="str">
        <f aca="false">IF(ISNUMBER(H65),IF(ISERROR(VLOOKUP($A65,,4,0)),IF(ISERROR(VLOOKUP($A65,,3,0)),"",VLOOKUP($A65,,3,0)),VLOOKUP($A65,,4,0)),"")</f>
        <v/>
      </c>
      <c r="K65" s="211" t="str">
        <f aca="false">IF(A65="NEWCOD",IF(AB65="","Remplir le champs 'Nouveau taxa' svp.",$AB65),IF(ISTEXT($E65),"DEJA SAISI !",IF(A65="","",IF(ISERROR(VLOOKUP($A65,,2,0)),IF(ISERROR(VLOOKUP($A65,,1,0)),"code non répertorié ou synonyme",VLOOKUP($A65,,1,0)),VLOOKUP(A65,,2,0)))))</f>
        <v/>
      </c>
      <c r="L65" s="212"/>
      <c r="M65" s="212"/>
      <c r="N65" s="212"/>
      <c r="O65" s="213"/>
      <c r="P65" s="213" t="str">
        <f aca="false">IF($A65="NEWCOD",IF($AC65="","No",$AC65),IF(ISTEXT($E65),"DEJA SAISI !",IF($A65="","",IF(ISERROR(VLOOKUP($A65,,19,FALSE())),IF(ISERROR(VLOOKUP($A65,,19,FALSE())),"",VLOOKUP($A65,,19,FALSE())),VLOOKUP($A65,,19,FALSE())))))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IF(A65="new.cod","NEWCOD",IF(AND((Z65=""),ISTEXT(A65)),A65,IF(Z65="","",INDEX(,Z65))))</f>
        <v/>
      </c>
      <c r="Z65" s="9" t="str">
        <f aca="false">IF(ISERROR(MATCH(A65,,0)),IF(ISERROR(MATCH(A65,,0)),"",(MATCH(A65,,0))),(MATCH(A65,,0)))</f>
        <v/>
      </c>
      <c r="AA65" s="218"/>
      <c r="AB65" s="219"/>
      <c r="AC65" s="219"/>
      <c r="BC65" s="9" t="str">
        <f aca="false">IF(A65="","",1)</f>
        <v/>
      </c>
    </row>
    <row r="66" customFormat="false" ht="12.75" hidden="true" customHeight="false" outlineLevel="0" collapsed="false">
      <c r="A66" s="201"/>
      <c r="B66" s="202"/>
      <c r="C66" s="203"/>
      <c r="D66" s="204" t="str">
        <f aca="false">IF(ISERROR(VLOOKUP($A66,,2,0)),IF(ISERROR(VLOOKUP($A66,,1,0)),"",VLOOKUP($A66,,1,0)),VLOOKUP($A66,,2,0))</f>
        <v/>
      </c>
      <c r="E66" s="205" t="n">
        <f aca="false">IF(D66="",0,VLOOKUP(D66,D$22:D51,1,0))</f>
        <v>0</v>
      </c>
      <c r="F66" s="206" t="n">
        <f aca="false">($B66*$B$7+$C66*$C$7)/100</f>
        <v>0</v>
      </c>
      <c r="G66" s="207" t="str">
        <f aca="false">IF(A66="","",IF(ISERROR(VLOOKUP($A66,,13,0)),IF(ISERROR(VLOOKUP($A66,,12,0)),"    -",VLOOKUP($A66,,12,0)),VLOOKUP($A66,,13,0)))</f>
        <v/>
      </c>
      <c r="H66" s="208" t="str">
        <f aca="false">IF(A66="","x",IF(ISERROR(VLOOKUP($A66,,14,0)),IF(ISERROR(VLOOKUP($A66,,13,0)),"x",VLOOKUP($A66,,13,0)),VLOOKUP($A66,,14,0)))</f>
        <v>x</v>
      </c>
      <c r="I66" s="209" t="str">
        <f aca="false">IF(ISNUMBER(H66),IF(ISERROR(VLOOKUP($A66,,3,0)),IF(ISERROR(VLOOKUP($A66,,2,0)),"",VLOOKUP($A66,,2,0)),VLOOKUP($A66,,3,0)),"")</f>
        <v/>
      </c>
      <c r="J66" s="210" t="str">
        <f aca="false">IF(ISNUMBER(H66),IF(ISERROR(VLOOKUP($A66,,4,0)),IF(ISERROR(VLOOKUP($A66,,3,0)),"",VLOOKUP($A66,,3,0)),VLOOKUP($A66,,4,0)),"")</f>
        <v/>
      </c>
      <c r="K66" s="211" t="str">
        <f aca="false">IF(A66="NEWCOD",IF(AB66="","Remplir le champs 'Nouveau taxa' svp.",$AB66),IF(ISTEXT($E66),"DEJA SAISI !",IF(A66="","",IF(ISERROR(VLOOKUP($A66,,2,0)),IF(ISERROR(VLOOKUP($A66,,1,0)),"code non répertorié ou synonyme",VLOOKUP($A66,,1,0)),VLOOKUP(A66,,2,0)))))</f>
        <v/>
      </c>
      <c r="L66" s="212"/>
      <c r="M66" s="212"/>
      <c r="N66" s="212"/>
      <c r="O66" s="213"/>
      <c r="P66" s="213" t="str">
        <f aca="false">IF($A66="NEWCOD",IF($AC66="","No",$AC66),IF(ISTEXT($E66),"DEJA SAISI !",IF($A66="","",IF(ISERROR(VLOOKUP($A66,,19,FALSE())),IF(ISERROR(VLOOKUP($A66,,19,FALSE())),"",VLOOKUP($A66,,19,FALSE())),VLOOKUP($A66,,19,FALSE())))))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IF(A66="new.cod","NEWCOD",IF(AND((Z66=""),ISTEXT(A66)),A66,IF(Z66="","",INDEX(,Z66))))</f>
        <v/>
      </c>
      <c r="Z66" s="9" t="str">
        <f aca="false">IF(ISERROR(MATCH(A66,,0)),IF(ISERROR(MATCH(A66,,0)),"",(MATCH(A66,,0))),(MATCH(A66,,0)))</f>
        <v/>
      </c>
      <c r="AA66" s="218"/>
      <c r="AB66" s="219"/>
      <c r="AC66" s="219"/>
      <c r="BC66" s="9" t="str">
        <f aca="false">IF(A66="","",1)</f>
        <v/>
      </c>
    </row>
    <row r="67" customFormat="false" ht="12.75" hidden="true" customHeight="false" outlineLevel="0" collapsed="false">
      <c r="A67" s="201"/>
      <c r="B67" s="202"/>
      <c r="C67" s="203"/>
      <c r="D67" s="204" t="str">
        <f aca="false">IF(ISERROR(VLOOKUP($A67,,2,0)),IF(ISERROR(VLOOKUP($A67,,1,0)),"",VLOOKUP($A67,,1,0)),VLOOKUP($A67,,2,0))</f>
        <v/>
      </c>
      <c r="E67" s="205" t="n">
        <f aca="false">IF(D67="",0,VLOOKUP(D67,D$22:D52,1,0))</f>
        <v>0</v>
      </c>
      <c r="F67" s="206" t="n">
        <f aca="false">($B67*$B$7+$C67*$C$7)/100</f>
        <v>0</v>
      </c>
      <c r="G67" s="207" t="str">
        <f aca="false">IF(A67="","",IF(ISERROR(VLOOKUP($A67,,13,0)),IF(ISERROR(VLOOKUP($A67,,12,0)),"    -",VLOOKUP($A67,,12,0)),VLOOKUP($A67,,13,0)))</f>
        <v/>
      </c>
      <c r="H67" s="208" t="str">
        <f aca="false">IF(A67="","x",IF(ISERROR(VLOOKUP($A67,,14,0)),IF(ISERROR(VLOOKUP($A67,,13,0)),"x",VLOOKUP($A67,,13,0)),VLOOKUP($A67,,14,0)))</f>
        <v>x</v>
      </c>
      <c r="I67" s="209" t="str">
        <f aca="false">IF(ISNUMBER(H67),IF(ISERROR(VLOOKUP($A67,,3,0)),IF(ISERROR(VLOOKUP($A67,,2,0)),"",VLOOKUP($A67,,2,0)),VLOOKUP($A67,,3,0)),"")</f>
        <v/>
      </c>
      <c r="J67" s="210" t="str">
        <f aca="false">IF(ISNUMBER(H67),IF(ISERROR(VLOOKUP($A67,,4,0)),IF(ISERROR(VLOOKUP($A67,,3,0)),"",VLOOKUP($A67,,3,0)),VLOOKUP($A67,,4,0)),"")</f>
        <v/>
      </c>
      <c r="K67" s="211" t="str">
        <f aca="false">IF(A67="NEWCOD",IF(AB67="","Remplir le champs 'Nouveau taxa' svp.",$AB67),IF(ISTEXT($E67),"DEJA SAISI !",IF(A67="","",IF(ISERROR(VLOOKUP($A67,,2,0)),IF(ISERROR(VLOOKUP($A67,,1,0)),"code non répertorié ou synonyme",VLOOKUP($A67,,1,0)),VLOOKUP(A67,,2,0)))))</f>
        <v/>
      </c>
      <c r="L67" s="212"/>
      <c r="M67" s="212"/>
      <c r="N67" s="212"/>
      <c r="O67" s="213"/>
      <c r="P67" s="213" t="str">
        <f aca="false">IF($A67="NEWCOD",IF($AC67="","No",$AC67),IF(ISTEXT($E67),"DEJA SAISI !",IF($A67="","",IF(ISERROR(VLOOKUP($A67,,19,FALSE())),IF(ISERROR(VLOOKUP($A67,,19,FALSE())),"",VLOOKUP($A67,,19,FALSE())),VLOOKUP($A67,,19,FALSE())))))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IF(A67="new.cod","NEWCOD",IF(AND((Z67=""),ISTEXT(A67)),A67,IF(Z67="","",INDEX(,Z67))))</f>
        <v/>
      </c>
      <c r="Z67" s="9" t="str">
        <f aca="false">IF(ISERROR(MATCH(A67,,0)),IF(ISERROR(MATCH(A67,,0)),"",(MATCH(A67,,0))),(MATCH(A67,,0)))</f>
        <v/>
      </c>
      <c r="AA67" s="218"/>
      <c r="AB67" s="219"/>
      <c r="AC67" s="219"/>
      <c r="BC67" s="9" t="str">
        <f aca="false">IF(A67="","",1)</f>
        <v/>
      </c>
    </row>
    <row r="68" customFormat="false" ht="12.75" hidden="true" customHeight="false" outlineLevel="0" collapsed="false">
      <c r="A68" s="201"/>
      <c r="B68" s="202"/>
      <c r="C68" s="203"/>
      <c r="D68" s="204" t="str">
        <f aca="false">IF(ISERROR(VLOOKUP($A68,,2,0)),IF(ISERROR(VLOOKUP($A68,,1,0)),"",VLOOKUP($A68,,1,0)),VLOOKUP($A68,,2,0))</f>
        <v/>
      </c>
      <c r="E68" s="205" t="n">
        <f aca="false">IF(D68="",0,VLOOKUP(D68,D$22:D53,1,0))</f>
        <v>0</v>
      </c>
      <c r="F68" s="206" t="n">
        <f aca="false">($B68*$B$7+$C68*$C$7)/100</f>
        <v>0</v>
      </c>
      <c r="G68" s="207" t="str">
        <f aca="false">IF(A68="","",IF(ISERROR(VLOOKUP($A68,,13,0)),IF(ISERROR(VLOOKUP($A68,,12,0)),"    -",VLOOKUP($A68,,12,0)),VLOOKUP($A68,,13,0)))</f>
        <v/>
      </c>
      <c r="H68" s="208" t="str">
        <f aca="false">IF(A68="","x",IF(ISERROR(VLOOKUP($A68,,14,0)),IF(ISERROR(VLOOKUP($A68,,13,0)),"x",VLOOKUP($A68,,13,0)),VLOOKUP($A68,,14,0)))</f>
        <v>x</v>
      </c>
      <c r="I68" s="209" t="str">
        <f aca="false">IF(ISNUMBER(H68),IF(ISERROR(VLOOKUP($A68,,3,0)),IF(ISERROR(VLOOKUP($A68,,2,0)),"",VLOOKUP($A68,,2,0)),VLOOKUP($A68,,3,0)),"")</f>
        <v/>
      </c>
      <c r="J68" s="210" t="str">
        <f aca="false">IF(ISNUMBER(H68),IF(ISERROR(VLOOKUP($A68,,4,0)),IF(ISERROR(VLOOKUP($A68,,3,0)),"",VLOOKUP($A68,,3,0)),VLOOKUP($A68,,4,0)),"")</f>
        <v/>
      </c>
      <c r="K68" s="211" t="str">
        <f aca="false">IF(A68="NEWCOD",IF(AB68="","Remplir le champs 'Nouveau taxa' svp.",$AB68),IF(ISTEXT($E68),"DEJA SAISI !",IF(A68="","",IF(ISERROR(VLOOKUP($A68,,2,0)),IF(ISERROR(VLOOKUP($A68,,1,0)),"code non répertorié ou synonyme",VLOOKUP($A68,,1,0)),VLOOKUP(A68,,2,0)))))</f>
        <v/>
      </c>
      <c r="L68" s="212"/>
      <c r="M68" s="212"/>
      <c r="N68" s="212"/>
      <c r="O68" s="213"/>
      <c r="P68" s="213" t="str">
        <f aca="false">IF($A68="NEWCOD",IF($AC68="","No",$AC68),IF(ISTEXT($E68),"DEJA SAISI !",IF($A68="","",IF(ISERROR(VLOOKUP($A68,,19,FALSE())),IF(ISERROR(VLOOKUP($A68,,19,FALSE())),"",VLOOKUP($A68,,19,FALSE())),VLOOKUP($A68,,19,FALSE())))))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IF(A68="new.cod","NEWCOD",IF(AND((Z68=""),ISTEXT(A68)),A68,IF(Z68="","",INDEX(,Z68))))</f>
        <v/>
      </c>
      <c r="Z68" s="9" t="str">
        <f aca="false">IF(ISERROR(MATCH(A68,,0)),IF(ISERROR(MATCH(A68,,0)),"",(MATCH(A68,,0))),(MATCH(A68,,0)))</f>
        <v/>
      </c>
      <c r="AA68" s="218"/>
      <c r="AB68" s="219"/>
      <c r="AC68" s="219"/>
      <c r="BC68" s="9" t="str">
        <f aca="false">IF(A68="","",1)</f>
        <v/>
      </c>
    </row>
    <row r="69" customFormat="false" ht="12.75" hidden="true" customHeight="false" outlineLevel="0" collapsed="false">
      <c r="A69" s="201"/>
      <c r="B69" s="202"/>
      <c r="C69" s="203"/>
      <c r="D69" s="204" t="str">
        <f aca="false">IF(ISERROR(VLOOKUP($A69,,2,0)),IF(ISERROR(VLOOKUP($A69,,1,0)),"",VLOOKUP($A69,,1,0)),VLOOKUP($A69,,2,0))</f>
        <v/>
      </c>
      <c r="E69" s="205" t="n">
        <f aca="false">IF(D69="",0,VLOOKUP(D69,D$22:D54,1,0))</f>
        <v>0</v>
      </c>
      <c r="F69" s="206" t="n">
        <f aca="false">($B69*$B$7+$C69*$C$7)/100</f>
        <v>0</v>
      </c>
      <c r="G69" s="207" t="str">
        <f aca="false">IF(A69="","",IF(ISERROR(VLOOKUP($A69,,13,0)),IF(ISERROR(VLOOKUP($A69,,12,0)),"    -",VLOOKUP($A69,,12,0)),VLOOKUP($A69,,13,0)))</f>
        <v/>
      </c>
      <c r="H69" s="208" t="str">
        <f aca="false">IF(A69="","x",IF(ISERROR(VLOOKUP($A69,,14,0)),IF(ISERROR(VLOOKUP($A69,,13,0)),"x",VLOOKUP($A69,,13,0)),VLOOKUP($A69,,14,0)))</f>
        <v>x</v>
      </c>
      <c r="I69" s="209" t="str">
        <f aca="false">IF(ISNUMBER(H69),IF(ISERROR(VLOOKUP($A69,,3,0)),IF(ISERROR(VLOOKUP($A69,,2,0)),"",VLOOKUP($A69,,2,0)),VLOOKUP($A69,,3,0)),"")</f>
        <v/>
      </c>
      <c r="J69" s="210" t="str">
        <f aca="false">IF(ISNUMBER(H69),IF(ISERROR(VLOOKUP($A69,,4,0)),IF(ISERROR(VLOOKUP($A69,,3,0)),"",VLOOKUP($A69,,3,0)),VLOOKUP($A69,,4,0)),"")</f>
        <v/>
      </c>
      <c r="K69" s="211" t="str">
        <f aca="false">IF(A69="NEWCOD",IF(AB69="","Remplir le champs 'Nouveau taxa' svp.",$AB69),IF(ISTEXT($E69),"DEJA SAISI !",IF(A69="","",IF(ISERROR(VLOOKUP($A69,,2,0)),IF(ISERROR(VLOOKUP($A69,,1,0)),"code non répertorié ou synonyme",VLOOKUP($A69,,1,0)),VLOOKUP(A69,,2,0)))))</f>
        <v/>
      </c>
      <c r="L69" s="212"/>
      <c r="M69" s="212"/>
      <c r="N69" s="212"/>
      <c r="O69" s="213"/>
      <c r="P69" s="213" t="str">
        <f aca="false">IF($A69="NEWCOD",IF($AC69="","No",$AC69),IF(ISTEXT($E69),"DEJA SAISI !",IF($A69="","",IF(ISERROR(VLOOKUP($A69,,19,FALSE())),IF(ISERROR(VLOOKUP($A69,,19,FALSE())),"",VLOOKUP($A69,,19,FALSE())),VLOOKUP($A69,,19,FALSE())))))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IF(A69="new.cod","NEWCOD",IF(AND((Z69=""),ISTEXT(A69)),A69,IF(Z69="","",INDEX(,Z69))))</f>
        <v/>
      </c>
      <c r="Z69" s="9" t="str">
        <f aca="false">IF(ISERROR(MATCH(A69,,0)),IF(ISERROR(MATCH(A69,,0)),"",(MATCH(A69,,0))),(MATCH(A69,,0)))</f>
        <v/>
      </c>
      <c r="AA69" s="218"/>
      <c r="AB69" s="219"/>
      <c r="AC69" s="219"/>
      <c r="BC69" s="9" t="str">
        <f aca="false">IF(A69="","",1)</f>
        <v/>
      </c>
    </row>
    <row r="70" customFormat="false" ht="12.75" hidden="true" customHeight="false" outlineLevel="0" collapsed="false">
      <c r="A70" s="201"/>
      <c r="B70" s="202"/>
      <c r="C70" s="203"/>
      <c r="D70" s="204" t="str">
        <f aca="false">IF(ISERROR(VLOOKUP($A70,,2,0)),IF(ISERROR(VLOOKUP($A70,,1,0)),"",VLOOKUP($A70,,1,0)),VLOOKUP($A70,,2,0))</f>
        <v/>
      </c>
      <c r="E70" s="205" t="n">
        <f aca="false">IF(D70="",0,VLOOKUP(D70,D$22:D55,1,0))</f>
        <v>0</v>
      </c>
      <c r="F70" s="206" t="n">
        <f aca="false">($B70*$B$7+$C70*$C$7)/100</f>
        <v>0</v>
      </c>
      <c r="G70" s="207" t="str">
        <f aca="false">IF(A70="","",IF(ISERROR(VLOOKUP($A70,,13,0)),IF(ISERROR(VLOOKUP($A70,,12,0)),"    -",VLOOKUP($A70,,12,0)),VLOOKUP($A70,,13,0)))</f>
        <v/>
      </c>
      <c r="H70" s="208" t="str">
        <f aca="false">IF(A70="","x",IF(ISERROR(VLOOKUP($A70,,14,0)),IF(ISERROR(VLOOKUP($A70,,13,0)),"x",VLOOKUP($A70,,13,0)),VLOOKUP($A70,,14,0)))</f>
        <v>x</v>
      </c>
      <c r="I70" s="209" t="str">
        <f aca="false">IF(ISNUMBER(H70),IF(ISERROR(VLOOKUP($A70,,3,0)),IF(ISERROR(VLOOKUP($A70,,2,0)),"",VLOOKUP($A70,,2,0)),VLOOKUP($A70,,3,0)),"")</f>
        <v/>
      </c>
      <c r="J70" s="210" t="str">
        <f aca="false">IF(ISNUMBER(H70),IF(ISERROR(VLOOKUP($A70,,4,0)),IF(ISERROR(VLOOKUP($A70,,3,0)),"",VLOOKUP($A70,,3,0)),VLOOKUP($A70,,4,0)),"")</f>
        <v/>
      </c>
      <c r="K70" s="211" t="str">
        <f aca="false">IF(A70="NEWCOD",IF(AB70="","Remplir le champs 'Nouveau taxa' svp.",$AB70),IF(ISTEXT($E70),"DEJA SAISI !",IF(A70="","",IF(ISERROR(VLOOKUP($A70,,2,0)),IF(ISERROR(VLOOKUP($A70,,1,0)),"code non répertorié ou synonyme",VLOOKUP($A70,,1,0)),VLOOKUP(A70,,2,0)))))</f>
        <v/>
      </c>
      <c r="L70" s="212"/>
      <c r="M70" s="212"/>
      <c r="N70" s="212"/>
      <c r="O70" s="213"/>
      <c r="P70" s="213" t="str">
        <f aca="false">IF($A70="NEWCOD",IF($AC70="","No",$AC70),IF(ISTEXT($E70),"DEJA SAISI !",IF($A70="","",IF(ISERROR(VLOOKUP($A70,,19,FALSE())),IF(ISERROR(VLOOKUP($A70,,19,FALSE())),"",VLOOKUP($A70,,19,FALSE())),VLOOKUP($A70,,19,FALSE())))))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IF(A70="new.cod","NEWCOD",IF(AND((Z70=""),ISTEXT(A70)),A70,IF(Z70="","",INDEX(,Z70))))</f>
        <v/>
      </c>
      <c r="Z70" s="9" t="str">
        <f aca="false">IF(ISERROR(MATCH(A70,,0)),IF(ISERROR(MATCH(A70,,0)),"",(MATCH(A70,,0))),(MATCH(A70,,0)))</f>
        <v/>
      </c>
      <c r="AA70" s="218"/>
      <c r="AB70" s="219"/>
      <c r="AC70" s="219"/>
      <c r="BC70" s="9" t="str">
        <f aca="false">IF(A70="","",1)</f>
        <v/>
      </c>
    </row>
    <row r="71" customFormat="false" ht="12.75" hidden="true" customHeight="false" outlineLevel="0" collapsed="false">
      <c r="A71" s="201"/>
      <c r="B71" s="202"/>
      <c r="C71" s="203"/>
      <c r="D71" s="204" t="str">
        <f aca="false">IF(ISERROR(VLOOKUP($A71,,2,0)),IF(ISERROR(VLOOKUP($A71,,1,0)),"",VLOOKUP($A71,,1,0)),VLOOKUP($A71,,2,0))</f>
        <v/>
      </c>
      <c r="E71" s="205" t="n">
        <f aca="false">IF(D71="",0,VLOOKUP(D71,D$22:D56,1,0))</f>
        <v>0</v>
      </c>
      <c r="F71" s="206" t="n">
        <f aca="false">($B71*$B$7+$C71*$C$7)/100</f>
        <v>0</v>
      </c>
      <c r="G71" s="207" t="str">
        <f aca="false">IF(A71="","",IF(ISERROR(VLOOKUP($A71,,13,0)),IF(ISERROR(VLOOKUP($A71,,12,0)),"    -",VLOOKUP($A71,,12,0)),VLOOKUP($A71,,13,0)))</f>
        <v/>
      </c>
      <c r="H71" s="208" t="str">
        <f aca="false">IF(A71="","x",IF(ISERROR(VLOOKUP($A71,,14,0)),IF(ISERROR(VLOOKUP($A71,,13,0)),"x",VLOOKUP($A71,,13,0)),VLOOKUP($A71,,14,0)))</f>
        <v>x</v>
      </c>
      <c r="I71" s="209" t="str">
        <f aca="false">IF(ISNUMBER(H71),IF(ISERROR(VLOOKUP($A71,,3,0)),IF(ISERROR(VLOOKUP($A71,,2,0)),"",VLOOKUP($A71,,2,0)),VLOOKUP($A71,,3,0)),"")</f>
        <v/>
      </c>
      <c r="J71" s="210" t="str">
        <f aca="false">IF(ISNUMBER(H71),IF(ISERROR(VLOOKUP($A71,,4,0)),IF(ISERROR(VLOOKUP($A71,,3,0)),"",VLOOKUP($A71,,3,0)),VLOOKUP($A71,,4,0)),"")</f>
        <v/>
      </c>
      <c r="K71" s="211" t="str">
        <f aca="false">IF(A71="NEWCOD",IF(AB71="","Remplir le champs 'Nouveau taxa' svp.",$AB71),IF(ISTEXT($E71),"DEJA SAISI !",IF(A71="","",IF(ISERROR(VLOOKUP($A71,,2,0)),IF(ISERROR(VLOOKUP($A71,,1,0)),"code non répertorié ou synonyme",VLOOKUP($A71,,1,0)),VLOOKUP(A71,,2,0)))))</f>
        <v/>
      </c>
      <c r="L71" s="212"/>
      <c r="M71" s="212"/>
      <c r="N71" s="212"/>
      <c r="O71" s="213"/>
      <c r="P71" s="213" t="str">
        <f aca="false">IF($A71="NEWCOD",IF($AC71="","No",$AC71),IF(ISTEXT($E71),"DEJA SAISI !",IF($A71="","",IF(ISERROR(VLOOKUP($A71,,19,FALSE())),IF(ISERROR(VLOOKUP($A71,,19,FALSE())),"",VLOOKUP($A71,,19,FALSE())),VLOOKUP($A71,,19,FALSE())))))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IF(A71="new.cod","NEWCOD",IF(AND((Z71=""),ISTEXT(A71)),A71,IF(Z71="","",INDEX(,Z71))))</f>
        <v/>
      </c>
      <c r="Z71" s="9" t="str">
        <f aca="false">IF(ISERROR(MATCH(A71,,0)),IF(ISERROR(MATCH(A71,,0)),"",(MATCH(A71,,0))),(MATCH(A71,,0)))</f>
        <v/>
      </c>
      <c r="AA71" s="218"/>
      <c r="AB71" s="219"/>
      <c r="AC71" s="219"/>
      <c r="BC71" s="9" t="str">
        <f aca="false">IF(A71="","",1)</f>
        <v/>
      </c>
    </row>
    <row r="72" customFormat="false" ht="12.75" hidden="true" customHeight="false" outlineLevel="0" collapsed="false">
      <c r="A72" s="201"/>
      <c r="B72" s="202"/>
      <c r="C72" s="203"/>
      <c r="D72" s="204" t="str">
        <f aca="false">IF(ISERROR(VLOOKUP($A72,,2,0)),IF(ISERROR(VLOOKUP($A72,,1,0)),"",VLOOKUP($A72,,1,0)),VLOOKUP($A72,,2,0))</f>
        <v/>
      </c>
      <c r="E72" s="205" t="n">
        <f aca="false">IF(D72="",0,VLOOKUP(D72,D$22:D57,1,0))</f>
        <v>0</v>
      </c>
      <c r="F72" s="206" t="n">
        <f aca="false">($B72*$B$7+$C72*$C$7)/100</f>
        <v>0</v>
      </c>
      <c r="G72" s="207" t="str">
        <f aca="false">IF(A72="","",IF(ISERROR(VLOOKUP($A72,,13,0)),IF(ISERROR(VLOOKUP($A72,,12,0)),"    -",VLOOKUP($A72,,12,0)),VLOOKUP($A72,,13,0)))</f>
        <v/>
      </c>
      <c r="H72" s="208" t="str">
        <f aca="false">IF(A72="","x",IF(ISERROR(VLOOKUP($A72,,14,0)),IF(ISERROR(VLOOKUP($A72,,13,0)),"x",VLOOKUP($A72,,13,0)),VLOOKUP($A72,,14,0)))</f>
        <v>x</v>
      </c>
      <c r="I72" s="209" t="str">
        <f aca="false">IF(ISNUMBER(H72),IF(ISERROR(VLOOKUP($A72,,3,0)),IF(ISERROR(VLOOKUP($A72,,2,0)),"",VLOOKUP($A72,,2,0)),VLOOKUP($A72,,3,0)),"")</f>
        <v/>
      </c>
      <c r="J72" s="210" t="str">
        <f aca="false">IF(ISNUMBER(H72),IF(ISERROR(VLOOKUP($A72,,4,0)),IF(ISERROR(VLOOKUP($A72,,3,0)),"",VLOOKUP($A72,,3,0)),VLOOKUP($A72,,4,0)),"")</f>
        <v/>
      </c>
      <c r="K72" s="211" t="str">
        <f aca="false">IF(A72="NEWCOD",IF(AB72="","Remplir le champs 'Nouveau taxa' svp.",$AB72),IF(ISTEXT($E72),"DEJA SAISI !",IF(A72="","",IF(ISERROR(VLOOKUP($A72,,2,0)),IF(ISERROR(VLOOKUP($A72,,1,0)),"code non répertorié ou synonyme",VLOOKUP($A72,,1,0)),VLOOKUP(A72,,2,0)))))</f>
        <v/>
      </c>
      <c r="L72" s="212"/>
      <c r="M72" s="212"/>
      <c r="N72" s="212"/>
      <c r="O72" s="213"/>
      <c r="P72" s="213" t="str">
        <f aca="false">IF($A72="NEWCOD",IF($AC72="","No",$AC72),IF(ISTEXT($E72),"DEJA SAISI !",IF($A72="","",IF(ISERROR(VLOOKUP($A72,,19,FALSE())),IF(ISERROR(VLOOKUP($A72,,19,FALSE())),"",VLOOKUP($A72,,19,FALSE())),VLOOKUP($A72,,19,FALSE())))))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IF(A72="new.cod","NEWCOD",IF(AND((Z72=""),ISTEXT(A72)),A72,IF(Z72="","",INDEX(,Z72))))</f>
        <v/>
      </c>
      <c r="Z72" s="9" t="str">
        <f aca="false">IF(ISERROR(MATCH(A72,,0)),IF(ISERROR(MATCH(A72,,0)),"",(MATCH(A72,,0))),(MATCH(A72,,0)))</f>
        <v/>
      </c>
      <c r="AA72" s="218"/>
      <c r="AB72" s="219"/>
      <c r="AC72" s="219"/>
      <c r="BC72" s="9" t="str">
        <f aca="false">IF(A72="","",1)</f>
        <v/>
      </c>
    </row>
    <row r="73" customFormat="false" ht="12.75" hidden="true" customHeight="false" outlineLevel="0" collapsed="false">
      <c r="A73" s="201"/>
      <c r="B73" s="202"/>
      <c r="C73" s="203"/>
      <c r="D73" s="204" t="str">
        <f aca="false">IF(ISERROR(VLOOKUP($A73,,2,0)),IF(ISERROR(VLOOKUP($A73,,1,0)),"",VLOOKUP($A73,,1,0)),VLOOKUP($A73,,2,0))</f>
        <v/>
      </c>
      <c r="E73" s="205" t="n">
        <f aca="false">IF(D73="",0,VLOOKUP(D73,D$22:D57,1,0))</f>
        <v>0</v>
      </c>
      <c r="F73" s="206" t="n">
        <f aca="false">($B73*$B$7+$C73*$C$7)/100</f>
        <v>0</v>
      </c>
      <c r="G73" s="207" t="str">
        <f aca="false">IF(A73="","",IF(ISERROR(VLOOKUP($A73,,13,0)),IF(ISERROR(VLOOKUP($A73,,12,0)),"    -",VLOOKUP($A73,,12,0)),VLOOKUP($A73,,13,0)))</f>
        <v/>
      </c>
      <c r="H73" s="208" t="str">
        <f aca="false">IF(A73="","x",IF(ISERROR(VLOOKUP($A73,,14,0)),IF(ISERROR(VLOOKUP($A73,,13,0)),"x",VLOOKUP($A73,,13,0)),VLOOKUP($A73,,14,0)))</f>
        <v>x</v>
      </c>
      <c r="I73" s="209" t="str">
        <f aca="false">IF(ISNUMBER(H73),IF(ISERROR(VLOOKUP($A73,,3,0)),IF(ISERROR(VLOOKUP($A73,,2,0)),"",VLOOKUP($A73,,2,0)),VLOOKUP($A73,,3,0)),"")</f>
        <v/>
      </c>
      <c r="J73" s="210" t="str">
        <f aca="false">IF(ISNUMBER(H73),IF(ISERROR(VLOOKUP($A73,,4,0)),IF(ISERROR(VLOOKUP($A73,,3,0)),"",VLOOKUP($A73,,3,0)),VLOOKUP($A73,,4,0)),"")</f>
        <v/>
      </c>
      <c r="K73" s="211" t="str">
        <f aca="false">IF(A73="NEWCOD",IF(AB73="","Remplir le champs 'Nouveau taxa' svp.",$AB73),IF(ISTEXT($E73),"DEJA SAISI !",IF(A73="","",IF(ISERROR(VLOOKUP($A73,,2,0)),IF(ISERROR(VLOOKUP($A73,,1,0)),"code non répertorié ou synonyme",VLOOKUP($A73,,1,0)),VLOOKUP(A73,,2,0)))))</f>
        <v/>
      </c>
      <c r="L73" s="212"/>
      <c r="M73" s="212"/>
      <c r="N73" s="212"/>
      <c r="O73" s="213"/>
      <c r="P73" s="213" t="str">
        <f aca="false">IF($A73="NEWCOD",IF($AC73="","No",$AC73),IF(ISTEXT($E73),"DEJA SAISI !",IF($A73="","",IF(ISERROR(VLOOKUP($A73,,19,FALSE())),IF(ISERROR(VLOOKUP($A73,,19,FALSE())),"",VLOOKUP($A73,,19,FALSE())),VLOOKUP($A73,,19,FALSE())))))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IF(A73="new.cod","NEWCOD",IF(AND((Z73=""),ISTEXT(A73)),A73,IF(Z73="","",INDEX(,Z73))))</f>
        <v/>
      </c>
      <c r="Z73" s="9" t="str">
        <f aca="false">IF(ISERROR(MATCH(A73,,0)),IF(ISERROR(MATCH(A73,,0)),"",(MATCH(A73,,0))),(MATCH(A73,,0)))</f>
        <v/>
      </c>
      <c r="AA73" s="218"/>
      <c r="AB73" s="219"/>
      <c r="AC73" s="219"/>
      <c r="BC73" s="9" t="str">
        <f aca="false">IF(A73="","",1)</f>
        <v/>
      </c>
    </row>
    <row r="74" customFormat="false" ht="12.75" hidden="true" customHeight="false" outlineLevel="0" collapsed="false">
      <c r="A74" s="201"/>
      <c r="B74" s="202"/>
      <c r="C74" s="203"/>
      <c r="D74" s="204" t="str">
        <f aca="false">IF(ISERROR(VLOOKUP($A74,,2,0)),IF(ISERROR(VLOOKUP($A74,,1,0)),"",VLOOKUP($A74,,1,0)),VLOOKUP($A74,,2,0))</f>
        <v/>
      </c>
      <c r="E74" s="205" t="n">
        <f aca="false">IF(D74="",0,VLOOKUP(D74,D$22:D58,1,0))</f>
        <v>0</v>
      </c>
      <c r="F74" s="206" t="n">
        <f aca="false">($B74*$B$7+$C74*$C$7)/100</f>
        <v>0</v>
      </c>
      <c r="G74" s="207" t="str">
        <f aca="false">IF(A74="","",IF(ISERROR(VLOOKUP($A74,,13,0)),IF(ISERROR(VLOOKUP($A74,,12,0)),"    -",VLOOKUP($A74,,12,0)),VLOOKUP($A74,,13,0)))</f>
        <v/>
      </c>
      <c r="H74" s="208" t="str">
        <f aca="false">IF(A74="","x",IF(ISERROR(VLOOKUP($A74,,14,0)),IF(ISERROR(VLOOKUP($A74,,13,0)),"x",VLOOKUP($A74,,13,0)),VLOOKUP($A74,,14,0)))</f>
        <v>x</v>
      </c>
      <c r="I74" s="209" t="str">
        <f aca="false">IF(ISNUMBER(H74),IF(ISERROR(VLOOKUP($A74,,3,0)),IF(ISERROR(VLOOKUP($A74,,2,0)),"",VLOOKUP($A74,,2,0)),VLOOKUP($A74,,3,0)),"")</f>
        <v/>
      </c>
      <c r="J74" s="210" t="str">
        <f aca="false">IF(ISNUMBER(H74),IF(ISERROR(VLOOKUP($A74,,4,0)),IF(ISERROR(VLOOKUP($A74,,3,0)),"",VLOOKUP($A74,,3,0)),VLOOKUP($A74,,4,0)),"")</f>
        <v/>
      </c>
      <c r="K74" s="211" t="str">
        <f aca="false">IF(A74="NEWCOD",IF(AB74="","Remplir le champs 'Nouveau taxa' svp.",$AB74),IF(ISTEXT($E74),"DEJA SAISI !",IF(A74="","",IF(ISERROR(VLOOKUP($A74,,2,0)),IF(ISERROR(VLOOKUP($A74,,1,0)),"code non répertorié ou synonyme",VLOOKUP($A74,,1,0)),VLOOKUP(A74,,2,0)))))</f>
        <v/>
      </c>
      <c r="L74" s="212"/>
      <c r="M74" s="212"/>
      <c r="N74" s="212"/>
      <c r="O74" s="213"/>
      <c r="P74" s="213" t="str">
        <f aca="false">IF($A74="NEWCOD",IF($AC74="","No",$AC74),IF(ISTEXT($E74),"DEJA SAISI !",IF($A74="","",IF(ISERROR(VLOOKUP($A74,,19,FALSE())),IF(ISERROR(VLOOKUP($A74,,19,FALSE())),"",VLOOKUP($A74,,19,FALSE())),VLOOKUP($A74,,19,FALSE())))))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IF(A74="new.cod","NEWCOD",IF(AND((Z74=""),ISTEXT(A74)),A74,IF(Z74="","",INDEX(,Z74))))</f>
        <v/>
      </c>
      <c r="Z74" s="9" t="str">
        <f aca="false">IF(ISERROR(MATCH(A74,,0)),IF(ISERROR(MATCH(A74,,0)),"",(MATCH(A74,,0))),(MATCH(A74,,0)))</f>
        <v/>
      </c>
      <c r="AA74" s="218"/>
      <c r="AB74" s="219"/>
      <c r="AC74" s="219"/>
      <c r="BC74" s="9" t="str">
        <f aca="false">IF(A74="","",1)</f>
        <v/>
      </c>
    </row>
    <row r="75" customFormat="false" ht="12.75" hidden="true" customHeight="false" outlineLevel="0" collapsed="false">
      <c r="A75" s="201"/>
      <c r="B75" s="202"/>
      <c r="C75" s="203"/>
      <c r="D75" s="204" t="str">
        <f aca="false">IF(ISERROR(VLOOKUP($A75,,2,0)),IF(ISERROR(VLOOKUP($A75,,1,0)),"",VLOOKUP($A75,,1,0)),VLOOKUP($A75,,2,0))</f>
        <v/>
      </c>
      <c r="E75" s="205" t="n">
        <f aca="false">IF(D75="",0,VLOOKUP(D75,D$22:D59,1,0))</f>
        <v>0</v>
      </c>
      <c r="F75" s="206" t="n">
        <f aca="false">($B75*$B$7+$C75*$C$7)/100</f>
        <v>0</v>
      </c>
      <c r="G75" s="207" t="str">
        <f aca="false">IF(A75="","",IF(ISERROR(VLOOKUP($A75,,13,0)),IF(ISERROR(VLOOKUP($A75,,12,0)),"    -",VLOOKUP($A75,,12,0)),VLOOKUP($A75,,13,0)))</f>
        <v/>
      </c>
      <c r="H75" s="208" t="str">
        <f aca="false">IF(A75="","x",IF(ISERROR(VLOOKUP($A75,,14,0)),IF(ISERROR(VLOOKUP($A75,,13,0)),"x",VLOOKUP($A75,,13,0)),VLOOKUP($A75,,14,0)))</f>
        <v>x</v>
      </c>
      <c r="I75" s="209" t="str">
        <f aca="false">IF(ISNUMBER(H75),IF(ISERROR(VLOOKUP($A75,,3,0)),IF(ISERROR(VLOOKUP($A75,,2,0)),"",VLOOKUP($A75,,2,0)),VLOOKUP($A75,,3,0)),"")</f>
        <v/>
      </c>
      <c r="J75" s="210" t="str">
        <f aca="false">IF(ISNUMBER(H75),IF(ISERROR(VLOOKUP($A75,,4,0)),IF(ISERROR(VLOOKUP($A75,,3,0)),"",VLOOKUP($A75,,3,0)),VLOOKUP($A75,,4,0)),"")</f>
        <v/>
      </c>
      <c r="K75" s="211" t="str">
        <f aca="false">IF(A75="NEWCOD",IF(AB75="","Remplir le champs 'Nouveau taxa' svp.",$AB75),IF(ISTEXT($E75),"DEJA SAISI !",IF(A75="","",IF(ISERROR(VLOOKUP($A75,,2,0)),IF(ISERROR(VLOOKUP($A75,,1,0)),"code non répertorié ou synonyme",VLOOKUP($A75,,1,0)),VLOOKUP(A75,,2,0)))))</f>
        <v/>
      </c>
      <c r="L75" s="212"/>
      <c r="M75" s="212"/>
      <c r="N75" s="212"/>
      <c r="O75" s="213"/>
      <c r="P75" s="213" t="str">
        <f aca="false">IF($A75="NEWCOD",IF($AC75="","No",$AC75),IF(ISTEXT($E75),"DEJA SAISI !",IF($A75="","",IF(ISERROR(VLOOKUP($A75,,19,FALSE())),IF(ISERROR(VLOOKUP($A75,,19,FALSE())),"",VLOOKUP($A75,,19,FALSE())),VLOOKUP($A75,,19,FALSE())))))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IF(A75="new.cod","NEWCOD",IF(AND((Z75=""),ISTEXT(A75)),A75,IF(Z75="","",INDEX(,Z75))))</f>
        <v/>
      </c>
      <c r="Z75" s="9" t="str">
        <f aca="false">IF(ISERROR(MATCH(A75,,0)),IF(ISERROR(MATCH(A75,,0)),"",(MATCH(A75,,0))),(MATCH(A75,,0)))</f>
        <v/>
      </c>
      <c r="AA75" s="218"/>
      <c r="AB75" s="219"/>
      <c r="AC75" s="219"/>
      <c r="BC75" s="9" t="str">
        <f aca="false">IF(A75="","",1)</f>
        <v/>
      </c>
    </row>
    <row r="76" customFormat="false" ht="12.75" hidden="true" customHeight="false" outlineLevel="0" collapsed="false">
      <c r="A76" s="201"/>
      <c r="B76" s="202"/>
      <c r="C76" s="203"/>
      <c r="D76" s="204" t="str">
        <f aca="false">IF(ISERROR(VLOOKUP($A76,,2,0)),IF(ISERROR(VLOOKUP($A76,,1,0)),"",VLOOKUP($A76,,1,0)),VLOOKUP($A76,,2,0))</f>
        <v/>
      </c>
      <c r="E76" s="205" t="n">
        <f aca="false">IF(D76="",0,VLOOKUP(D76,D$22:D59,1,0))</f>
        <v>0</v>
      </c>
      <c r="F76" s="206" t="n">
        <f aca="false">($B76*$B$7+$C76*$C$7)/100</f>
        <v>0</v>
      </c>
      <c r="G76" s="207" t="str">
        <f aca="false">IF(A76="","",IF(ISERROR(VLOOKUP($A76,,13,0)),IF(ISERROR(VLOOKUP($A76,,12,0)),"    -",VLOOKUP($A76,,12,0)),VLOOKUP($A76,,13,0)))</f>
        <v/>
      </c>
      <c r="H76" s="208" t="str">
        <f aca="false">IF(A76="","x",IF(ISERROR(VLOOKUP($A76,,14,0)),IF(ISERROR(VLOOKUP($A76,,13,0)),"x",VLOOKUP($A76,,13,0)),VLOOKUP($A76,,14,0)))</f>
        <v>x</v>
      </c>
      <c r="I76" s="209" t="str">
        <f aca="false">IF(ISNUMBER(H76),IF(ISERROR(VLOOKUP($A76,,3,0)),IF(ISERROR(VLOOKUP($A76,,2,0)),"",VLOOKUP($A76,,2,0)),VLOOKUP($A76,,3,0)),"")</f>
        <v/>
      </c>
      <c r="J76" s="210" t="str">
        <f aca="false">IF(ISNUMBER(H76),IF(ISERROR(VLOOKUP($A76,,4,0)),IF(ISERROR(VLOOKUP($A76,,3,0)),"",VLOOKUP($A76,,3,0)),VLOOKUP($A76,,4,0)),"")</f>
        <v/>
      </c>
      <c r="K76" s="211" t="str">
        <f aca="false">IF(A76="NEWCOD",IF(AB76="","Remplir le champs 'Nouveau taxa' svp.",$AB76),IF(ISTEXT($E76),"DEJA SAISI !",IF(A76="","",IF(ISERROR(VLOOKUP($A76,,2,0)),IF(ISERROR(VLOOKUP($A76,,1,0)),"code non répertorié ou synonyme",VLOOKUP($A76,,1,0)),VLOOKUP(A76,,2,0)))))</f>
        <v/>
      </c>
      <c r="L76" s="212"/>
      <c r="M76" s="212"/>
      <c r="N76" s="212"/>
      <c r="O76" s="213"/>
      <c r="P76" s="213" t="str">
        <f aca="false">IF($A76="NEWCOD",IF($AC76="","No",$AC76),IF(ISTEXT($E76),"DEJA SAISI !",IF($A76="","",IF(ISERROR(VLOOKUP($A76,,19,FALSE())),IF(ISERROR(VLOOKUP($A76,,19,FALSE())),"",VLOOKUP($A76,,19,FALSE())),VLOOKUP($A76,,19,FALSE())))))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IF(A76="new.cod","NEWCOD",IF(AND((Z76=""),ISTEXT(A76)),A76,IF(Z76="","",INDEX(,Z76))))</f>
        <v/>
      </c>
      <c r="Z76" s="9" t="str">
        <f aca="false">IF(ISERROR(MATCH(A76,,0)),IF(ISERROR(MATCH(A76,,0)),"",(MATCH(A76,,0))),(MATCH(A76,,0)))</f>
        <v/>
      </c>
      <c r="AA76" s="218"/>
      <c r="AB76" s="219"/>
      <c r="AC76" s="219"/>
      <c r="BC76" s="9" t="str">
        <f aca="false">IF(A76="","",1)</f>
        <v/>
      </c>
    </row>
    <row r="77" customFormat="false" ht="12.75" hidden="true" customHeight="false" outlineLevel="0" collapsed="false">
      <c r="A77" s="201"/>
      <c r="B77" s="202"/>
      <c r="C77" s="203"/>
      <c r="D77" s="204" t="str">
        <f aca="false">IF(ISERROR(VLOOKUP($A77,,2,0)),IF(ISERROR(VLOOKUP($A77,,1,0)),"",VLOOKUP($A77,,1,0)),VLOOKUP($A77,,2,0))</f>
        <v/>
      </c>
      <c r="E77" s="205" t="n">
        <f aca="false">IF(D77="",0,VLOOKUP(D77,D$22:D75,1,0))</f>
        <v>0</v>
      </c>
      <c r="F77" s="206" t="n">
        <f aca="false">($B77*$B$7+$C77*$C$7)/100</f>
        <v>0</v>
      </c>
      <c r="G77" s="207" t="str">
        <f aca="false">IF(A77="","",IF(ISERROR(VLOOKUP($A77,,13,0)),IF(ISERROR(VLOOKUP($A77,,12,0)),"    -",VLOOKUP($A77,,12,0)),VLOOKUP($A77,,13,0)))</f>
        <v/>
      </c>
      <c r="H77" s="208" t="str">
        <f aca="false">IF(A77="","x",IF(ISERROR(VLOOKUP($A77,,14,0)),IF(ISERROR(VLOOKUP($A77,,13,0)),"x",VLOOKUP($A77,,13,0)),VLOOKUP($A77,,14,0)))</f>
        <v>x</v>
      </c>
      <c r="I77" s="209" t="str">
        <f aca="false">IF(ISNUMBER(H77),IF(ISERROR(VLOOKUP($A77,,3,0)),IF(ISERROR(VLOOKUP($A77,,2,0)),"",VLOOKUP($A77,,2,0)),VLOOKUP($A77,,3,0)),"")</f>
        <v/>
      </c>
      <c r="J77" s="210" t="str">
        <f aca="false">IF(ISNUMBER(H77),IF(ISERROR(VLOOKUP($A77,,4,0)),IF(ISERROR(VLOOKUP($A77,,3,0)),"",VLOOKUP($A77,,3,0)),VLOOKUP($A77,,4,0)),"")</f>
        <v/>
      </c>
      <c r="K77" s="211" t="str">
        <f aca="false">IF(A77="NEWCOD",IF(AB77="","Remplir le champs 'Nouveau taxa' svp.",$AB77),IF(ISTEXT($E77),"DEJA SAISI !",IF(A77="","",IF(ISERROR(VLOOKUP($A77,,2,0)),IF(ISERROR(VLOOKUP($A77,,1,0)),"code non répertorié ou synonyme",VLOOKUP($A77,,1,0)),VLOOKUP(A77,,2,0)))))</f>
        <v/>
      </c>
      <c r="L77" s="212"/>
      <c r="M77" s="212"/>
      <c r="N77" s="212"/>
      <c r="O77" s="213"/>
      <c r="P77" s="213" t="str">
        <f aca="false">IF($A77="NEWCOD",IF($AC77="","No",$AC77),IF(ISTEXT($E77),"DEJA SAISI !",IF($A77="","",IF(ISERROR(VLOOKUP($A77,,19,FALSE())),IF(ISERROR(VLOOKUP($A77,,19,FALSE())),"",VLOOKUP($A77,,19,FALSE())),VLOOKUP($A77,,19,FALSE())))))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IF(A77="new.cod","NEWCOD",IF(AND((Z77=""),ISTEXT(A77)),A77,IF(Z77="","",INDEX(,Z77))))</f>
        <v/>
      </c>
      <c r="Z77" s="9" t="str">
        <f aca="false">IF(ISERROR(MATCH(A77,,0)),IF(ISERROR(MATCH(A77,,0)),"",(MATCH(A77,,0))),(MATCH(A77,,0)))</f>
        <v/>
      </c>
      <c r="AA77" s="218"/>
      <c r="AB77" s="219"/>
      <c r="AC77" s="219"/>
      <c r="BC77" s="9" t="str">
        <f aca="false">IF(A77="","",1)</f>
        <v/>
      </c>
    </row>
    <row r="78" customFormat="false" ht="12.75" hidden="true" customHeight="false" outlineLevel="0" collapsed="false">
      <c r="A78" s="201"/>
      <c r="B78" s="202"/>
      <c r="C78" s="203"/>
      <c r="D78" s="204" t="str">
        <f aca="false">IF(ISERROR(VLOOKUP($A78,,2,0)),IF(ISERROR(VLOOKUP($A78,,1,0)),"",VLOOKUP($A78,,1,0)),VLOOKUP($A78,,2,0))</f>
        <v/>
      </c>
      <c r="E78" s="205" t="n">
        <f aca="false">IF(D78="",0,VLOOKUP(D78,D$22:D75,1,0))</f>
        <v>0</v>
      </c>
      <c r="F78" s="206" t="n">
        <f aca="false">($B78*$B$7+$C78*$C$7)/100</f>
        <v>0</v>
      </c>
      <c r="G78" s="207" t="str">
        <f aca="false">IF(A78="","",IF(ISERROR(VLOOKUP($A78,,13,0)),IF(ISERROR(VLOOKUP($A78,,12,0)),"    -",VLOOKUP($A78,,12,0)),VLOOKUP($A78,,13,0)))</f>
        <v/>
      </c>
      <c r="H78" s="208" t="str">
        <f aca="false">IF(A78="","x",IF(ISERROR(VLOOKUP($A78,,14,0)),IF(ISERROR(VLOOKUP($A78,,13,0)),"x",VLOOKUP($A78,,13,0)),VLOOKUP($A78,,14,0)))</f>
        <v>x</v>
      </c>
      <c r="I78" s="209" t="str">
        <f aca="false">IF(ISNUMBER(H78),IF(ISERROR(VLOOKUP($A78,,3,0)),IF(ISERROR(VLOOKUP($A78,,2,0)),"",VLOOKUP($A78,,2,0)),VLOOKUP($A78,,3,0)),"")</f>
        <v/>
      </c>
      <c r="J78" s="210" t="str">
        <f aca="false">IF(ISNUMBER(H78),IF(ISERROR(VLOOKUP($A78,,4,0)),IF(ISERROR(VLOOKUP($A78,,3,0)),"",VLOOKUP($A78,,3,0)),VLOOKUP($A78,,4,0)),"")</f>
        <v/>
      </c>
      <c r="K78" s="211" t="str">
        <f aca="false">IF(A78="NEWCOD",IF(AB78="","Remplir le champs 'Nouveau taxa' svp.",$AB78),IF(ISTEXT($E78),"DEJA SAISI !",IF(A78="","",IF(ISERROR(VLOOKUP($A78,,2,0)),IF(ISERROR(VLOOKUP($A78,,1,0)),"code non répertorié ou synonyme",VLOOKUP($A78,,1,0)),VLOOKUP(A78,,2,0)))))</f>
        <v/>
      </c>
      <c r="L78" s="212"/>
      <c r="M78" s="212"/>
      <c r="N78" s="212"/>
      <c r="O78" s="213"/>
      <c r="P78" s="213" t="str">
        <f aca="false">IF($A78="NEWCOD",IF($AC78="","No",$AC78),IF(ISTEXT($E78),"DEJA SAISI !",IF($A78="","",IF(ISERROR(VLOOKUP($A78,,19,FALSE())),IF(ISERROR(VLOOKUP($A78,,19,FALSE())),"",VLOOKUP($A78,,19,FALSE())),VLOOKUP($A78,,19,FALSE())))))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IF(A78="new.cod","NEWCOD",IF(AND((Z78=""),ISTEXT(A78)),A78,IF(Z78="","",INDEX(,Z78))))</f>
        <v/>
      </c>
      <c r="Z78" s="9" t="str">
        <f aca="false">IF(ISERROR(MATCH(A78,,0)),IF(ISERROR(MATCH(A78,,0)),"",(MATCH(A78,,0))),(MATCH(A78,,0)))</f>
        <v/>
      </c>
      <c r="AA78" s="218"/>
      <c r="AB78" s="219"/>
      <c r="AC78" s="219"/>
      <c r="BC78" s="9" t="str">
        <f aca="false">IF(A78="","",1)</f>
        <v/>
      </c>
    </row>
    <row r="79" customFormat="false" ht="12.75" hidden="true" customHeight="false" outlineLevel="0" collapsed="false">
      <c r="A79" s="201"/>
      <c r="B79" s="202"/>
      <c r="C79" s="203"/>
      <c r="D79" s="204" t="str">
        <f aca="false">IF(ISERROR(VLOOKUP($A79,,2,0)),IF(ISERROR(VLOOKUP($A79,,1,0)),"",VLOOKUP($A79,,1,0)),VLOOKUP($A79,,2,0))</f>
        <v/>
      </c>
      <c r="E79" s="205" t="n">
        <f aca="false">IF(D79="",0,VLOOKUP(D79,D$22:D75,1,0))</f>
        <v>0</v>
      </c>
      <c r="F79" s="206" t="n">
        <f aca="false">($B79*$B$7+$C79*$C$7)/100</f>
        <v>0</v>
      </c>
      <c r="G79" s="207" t="str">
        <f aca="false">IF(A79="","",IF(ISERROR(VLOOKUP($A79,,13,0)),IF(ISERROR(VLOOKUP($A79,,12,0)),"    -",VLOOKUP($A79,,12,0)),VLOOKUP($A79,,13,0)))</f>
        <v/>
      </c>
      <c r="H79" s="208" t="str">
        <f aca="false">IF(A79="","x",IF(ISERROR(VLOOKUP($A79,,14,0)),IF(ISERROR(VLOOKUP($A79,,13,0)),"x",VLOOKUP($A79,,13,0)),VLOOKUP($A79,,14,0)))</f>
        <v>x</v>
      </c>
      <c r="I79" s="209" t="str">
        <f aca="false">IF(ISNUMBER(H79),IF(ISERROR(VLOOKUP($A79,,3,0)),IF(ISERROR(VLOOKUP($A79,,2,0)),"",VLOOKUP($A79,,2,0)),VLOOKUP($A79,,3,0)),"")</f>
        <v/>
      </c>
      <c r="J79" s="210" t="str">
        <f aca="false">IF(ISNUMBER(H79),IF(ISERROR(VLOOKUP($A79,,4,0)),IF(ISERROR(VLOOKUP($A79,,3,0)),"",VLOOKUP($A79,,3,0)),VLOOKUP($A79,,4,0)),"")</f>
        <v/>
      </c>
      <c r="K79" s="211" t="str">
        <f aca="false">IF(A79="NEWCOD",IF(AB79="","Remplir le champs 'Nouveau taxa' svp.",$AB79),IF(ISTEXT($E79),"DEJA SAISI !",IF(A79="","",IF(ISERROR(VLOOKUP($A79,,2,0)),IF(ISERROR(VLOOKUP($A79,,1,0)),"code non répertorié ou synonyme",VLOOKUP($A79,,1,0)),VLOOKUP(A79,,2,0)))))</f>
        <v/>
      </c>
      <c r="L79" s="212"/>
      <c r="M79" s="212"/>
      <c r="N79" s="212"/>
      <c r="O79" s="213"/>
      <c r="P79" s="213" t="str">
        <f aca="false">IF($A79="NEWCOD",IF($AC79="","No",$AC79),IF(ISTEXT($E79),"DEJA SAISI !",IF($A79="","",IF(ISERROR(VLOOKUP($A79,,19,FALSE())),IF(ISERROR(VLOOKUP($A79,,19,FALSE())),"",VLOOKUP($A79,,19,FALSE())),VLOOKUP($A79,,19,FALSE())))))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IF(A79="new.cod","NEWCOD",IF(AND((Z79=""),ISTEXT(A79)),A79,IF(Z79="","",INDEX(,Z79))))</f>
        <v/>
      </c>
      <c r="Z79" s="9" t="str">
        <f aca="false">IF(ISERROR(MATCH(A79,,0)),IF(ISERROR(MATCH(A79,,0)),"",(MATCH(A79,,0))),(MATCH(A79,,0)))</f>
        <v/>
      </c>
      <c r="AA79" s="218"/>
      <c r="AB79" s="219"/>
      <c r="AC79" s="219"/>
      <c r="BC79" s="9" t="str">
        <f aca="false">IF(A79="","",1)</f>
        <v/>
      </c>
    </row>
    <row r="80" customFormat="false" ht="12.75" hidden="true" customHeight="false" outlineLevel="0" collapsed="false">
      <c r="A80" s="201"/>
      <c r="B80" s="202"/>
      <c r="C80" s="203"/>
      <c r="D80" s="204" t="str">
        <f aca="false">IF(ISERROR(VLOOKUP($A80,,2,0)),IF(ISERROR(VLOOKUP($A80,,1,0)),"",VLOOKUP($A80,,1,0)),VLOOKUP($A80,,2,0))</f>
        <v/>
      </c>
      <c r="E80" s="205" t="n">
        <f aca="false">IF(D80="",0,VLOOKUP(D80,D$22:D79,1,0))</f>
        <v>0</v>
      </c>
      <c r="F80" s="206" t="n">
        <f aca="false">($B80*$B$7+$C80*$C$7)/100</f>
        <v>0</v>
      </c>
      <c r="G80" s="207" t="str">
        <f aca="false">IF(A80="","",IF(ISERROR(VLOOKUP($A80,,13,0)),IF(ISERROR(VLOOKUP($A80,,12,0)),"    -",VLOOKUP($A80,,12,0)),VLOOKUP($A80,,13,0)))</f>
        <v/>
      </c>
      <c r="H80" s="208" t="str">
        <f aca="false">IF(A80="","x",IF(ISERROR(VLOOKUP($A80,,14,0)),IF(ISERROR(VLOOKUP($A80,,13,0)),"x",VLOOKUP($A80,,13,0)),VLOOKUP($A80,,14,0)))</f>
        <v>x</v>
      </c>
      <c r="I80" s="209" t="str">
        <f aca="false">IF(ISNUMBER(H80),IF(ISERROR(VLOOKUP($A80,,3,0)),IF(ISERROR(VLOOKUP($A80,,2,0)),"",VLOOKUP($A80,,2,0)),VLOOKUP($A80,,3,0)),"")</f>
        <v/>
      </c>
      <c r="J80" s="210" t="str">
        <f aca="false">IF(ISNUMBER(H80),IF(ISERROR(VLOOKUP($A80,,4,0)),IF(ISERROR(VLOOKUP($A80,,3,0)),"",VLOOKUP($A80,,3,0)),VLOOKUP($A80,,4,0)),"")</f>
        <v/>
      </c>
      <c r="K80" s="211" t="str">
        <f aca="false">IF(A80="NEWCOD",IF(AB80="","Remplir le champs 'Nouveau taxa' svp.",$AB80),IF(ISTEXT($E80),"DEJA SAISI !",IF(A80="","",IF(ISERROR(VLOOKUP($A80,,2,0)),IF(ISERROR(VLOOKUP($A80,,1,0)),"code non répertorié ou synonyme",VLOOKUP($A80,,1,0)),VLOOKUP(A80,,2,0)))))</f>
        <v/>
      </c>
      <c r="L80" s="212"/>
      <c r="M80" s="212"/>
      <c r="N80" s="212"/>
      <c r="O80" s="213"/>
      <c r="P80" s="213" t="str">
        <f aca="false">IF($A80="NEWCOD",IF($AC80="","No",$AC80),IF(ISTEXT($E80),"DEJA SAISI !",IF($A80="","",IF(ISERROR(VLOOKUP($A80,,19,FALSE())),IF(ISERROR(VLOOKUP($A80,,19,FALSE())),"",VLOOKUP($A80,,19,FALSE())),VLOOKUP($A80,,19,FALSE())))))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IF(A80="new.cod","NEWCOD",IF(AND((Z80=""),ISTEXT(A80)),A80,IF(Z80="","",INDEX(,Z80))))</f>
        <v/>
      </c>
      <c r="Z80" s="9" t="str">
        <f aca="false">IF(ISERROR(MATCH(A80,,0)),IF(ISERROR(MATCH(A80,,0)),"",(MATCH(A80,,0))),(MATCH(A80,,0)))</f>
        <v/>
      </c>
      <c r="AA80" s="218"/>
      <c r="AB80" s="219"/>
      <c r="AC80" s="219"/>
      <c r="BC80" s="9" t="str">
        <f aca="false">IF(A80="","",1)</f>
        <v/>
      </c>
    </row>
    <row r="81" customFormat="false" ht="12.75" hidden="true" customHeight="false" outlineLevel="0" collapsed="false">
      <c r="A81" s="201"/>
      <c r="B81" s="202"/>
      <c r="C81" s="203"/>
      <c r="D81" s="204" t="str">
        <f aca="false">IF(ISERROR(VLOOKUP($A81,,2,0)),IF(ISERROR(VLOOKUP($A81,,1,0)),"",VLOOKUP($A81,,1,0)),VLOOKUP($A81,,2,0))</f>
        <v/>
      </c>
      <c r="E81" s="205" t="n">
        <f aca="false">IF(D81="",0,VLOOKUP(D81,D$21:D80,1,0))</f>
        <v>0</v>
      </c>
      <c r="F81" s="206" t="n">
        <f aca="false">($B81*$B$7+$C81*$C$7)/100</f>
        <v>0</v>
      </c>
      <c r="G81" s="207" t="str">
        <f aca="false">IF(A81="","",IF(ISERROR(VLOOKUP($A81,,13,0)),IF(ISERROR(VLOOKUP($A81,,12,0)),"    -",VLOOKUP($A81,,12,0)),VLOOKUP($A81,,13,0)))</f>
        <v/>
      </c>
      <c r="H81" s="208" t="str">
        <f aca="false">IF(A81="","x",IF(ISERROR(VLOOKUP($A81,,14,0)),IF(ISERROR(VLOOKUP($A81,,13,0)),"x",VLOOKUP($A81,,13,0)),VLOOKUP($A81,,14,0)))</f>
        <v>x</v>
      </c>
      <c r="I81" s="209" t="str">
        <f aca="false">IF(ISNUMBER(H81),IF(ISERROR(VLOOKUP($A81,,3,0)),IF(ISERROR(VLOOKUP($A81,,2,0)),"",VLOOKUP($A81,,2,0)),VLOOKUP($A81,,3,0)),"")</f>
        <v/>
      </c>
      <c r="J81" s="210" t="str">
        <f aca="false">IF(ISNUMBER(H81),IF(ISERROR(VLOOKUP($A81,,4,0)),IF(ISERROR(VLOOKUP($A81,,3,0)),"",VLOOKUP($A81,,3,0)),VLOOKUP($A81,,4,0)),"")</f>
        <v/>
      </c>
      <c r="K81" s="211" t="str">
        <f aca="false">IF(A81="NEWCOD",IF(AB81="","Remplir le champs 'Nouveau taxa' svp.",$AB81),IF(ISTEXT($E81),"DEJA SAISI !",IF(A81="","",IF(ISERROR(VLOOKUP($A81,,2,0)),IF(ISERROR(VLOOKUP($A81,,1,0)),"code non répertorié ou synonyme",VLOOKUP($A81,,1,0)),VLOOKUP(A81,,2,0)))))</f>
        <v/>
      </c>
      <c r="L81" s="223"/>
      <c r="M81" s="223"/>
      <c r="N81" s="223"/>
      <c r="O81" s="213"/>
      <c r="P81" s="213" t="str">
        <f aca="false">IF($A81="NEWCOD",IF($AC81="","No",$AC81),IF(ISTEXT($E81),"DEJA SAISI !",IF($A81="","",IF(ISERROR(VLOOKUP($A81,,19,FALSE())),IF(ISERROR(VLOOKUP($A81,,19,FALSE())),"",VLOOKUP($A81,,19,FALSE())),VLOOKUP($A81,,19,FALSE())))))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IF(A81="new.cod","NEWCOD",IF(AND((Z81=""),ISTEXT(A81)),A81,IF(Z81="","",INDEX(,Z81))))</f>
        <v/>
      </c>
      <c r="Z81" s="9" t="str">
        <f aca="false">IF(ISERROR(MATCH(A81,,0)),IF(ISERROR(MATCH(A81,,0)),"",(MATCH(A81,,0))),(MATCH(A81,,0)))</f>
        <v/>
      </c>
      <c r="AA81" s="218"/>
      <c r="AB81" s="219"/>
      <c r="AC81" s="219"/>
      <c r="BC81" s="9" t="str">
        <f aca="false">IF(A81="","",1)</f>
        <v/>
      </c>
    </row>
    <row r="82" customFormat="false" ht="12.75" hidden="true" customHeight="false" outlineLevel="0" collapsed="false">
      <c r="A82" s="226"/>
      <c r="B82" s="227"/>
      <c r="C82" s="228"/>
      <c r="D82" s="229" t="str">
        <f aca="false">IF(ISERROR(VLOOKUP($A82,,2,0)),IF(ISERROR(VLOOKUP($A82,,1,0)),"",VLOOKUP($A82,,1,0)),VLOOKUP($A82,,2,0))</f>
        <v/>
      </c>
      <c r="E82" s="230" t="n">
        <f aca="false">IF(D82="",0,VLOOKUP(D82,D$20:D80,1,0))</f>
        <v>0</v>
      </c>
      <c r="F82" s="231" t="n">
        <f aca="false">($B82*$B$7+$C82*$C$7)/100</f>
        <v>0</v>
      </c>
      <c r="G82" s="232" t="str">
        <f aca="false">IF(A82="","",IF(ISERROR(VLOOKUP($A82,,13,0)),IF(ISERROR(VLOOKUP($A82,,12,0)),"    -",VLOOKUP($A82,,12,0)),VLOOKUP($A82,,13,0)))</f>
        <v/>
      </c>
      <c r="H82" s="208" t="str">
        <f aca="false">IF(A82="","x",IF(ISERROR(VLOOKUP($A82,,14,0)),IF(ISERROR(VLOOKUP($A82,,13,0)),"x",VLOOKUP($A82,,13,0)),VLOOKUP($A82,,14,0)))</f>
        <v>x</v>
      </c>
      <c r="I82" s="233" t="str">
        <f aca="false">IF(ISNUMBER(H82),IF(ISERROR(VLOOKUP($A82,,3,0)),IF(ISERROR(VLOOKUP($A82,,2,0)),"",VLOOKUP($A82,,2,0)),VLOOKUP($A82,,3,0)),"")</f>
        <v/>
      </c>
      <c r="J82" s="233" t="str">
        <f aca="false">IF(ISNUMBER(H82),IF(ISERROR(VLOOKUP($A82,,4,0)),IF(ISERROR(VLOOKUP($A82,,3,0)),"",VLOOKUP($A82,,3,0)),VLOOKUP($A82,,4,0)),"")</f>
        <v/>
      </c>
      <c r="K82" s="211" t="str">
        <f aca="false">IF(A82="NEWCOD",IF(AB82="","Remplir le champs 'Nouveau taxa' svp.",$AB82),IF(ISTEXT($E82),"DEJA SAISI !",IF(A82="","",IF(ISERROR(VLOOKUP($A82,,2,0)),IF(ISERROR(VLOOKUP($A82,,1,0)),"code non répertorié ou synonyme",VLOOKUP($A82,,1,0)),VLOOKUP(A82,,2,0)))))</f>
        <v/>
      </c>
      <c r="L82" s="234"/>
      <c r="M82" s="234"/>
      <c r="N82" s="234"/>
      <c r="O82" s="235"/>
      <c r="P82" s="235" t="str">
        <f aca="false">IF($A82="NEWCOD",IF($AC82="","No",$AC82),IF(ISTEXT($E82),"DEJA SAISI !",IF($A82="","",IF(ISERROR(VLOOKUP($A82,,19,FALSE())),IF(ISERROR(VLOOKUP($A82,,19,FALSE())),"",VLOOKUP($A82,,19,FALSE())),VLOOKUP($A82,,19,FALSE())))))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IF(A82="new.cod","NEWCOD",IF(AND((Z82=""),ISTEXT(A82)),A82,IF(Z82="","",INDEX(,Z82))))</f>
        <v/>
      </c>
      <c r="Z82" s="9" t="str">
        <f aca="false">IF(ISERROR(MATCH(A82,,0)),IF(ISERROR(MATCH(A82,,0)),"",(MATCH(A82,,0))),(MATCH(A82,,0)))</f>
        <v/>
      </c>
      <c r="AA82" s="218"/>
      <c r="AB82" s="219"/>
      <c r="AC82" s="219"/>
      <c r="BC82" s="9" t="str">
        <f aca="false">IF(A82="","",1)</f>
        <v/>
      </c>
    </row>
    <row r="83" customFormat="false" ht="13.8" hidden="true" customHeight="false" outlineLevel="0" collapsed="false">
      <c r="A83" s="238" t="s">
        <v>93</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LIGNON</v>
      </c>
      <c r="B84" s="243" t="str">
        <f aca="false">C3</f>
        <v>CHAUDEYROLLES</v>
      </c>
      <c r="C84" s="244" t="n">
        <f aca="false">A4</f>
        <v>41108</v>
      </c>
      <c r="D84" s="245" t="str">
        <f aca="false">IF(ISERROR(SUM($T$23:$T$82)/SUM($U$23:$U$82)),"",SUM($T$23:$T$82)/SUM($U$23:$U$82))</f>
        <v/>
      </c>
      <c r="E84" s="246" t="n">
        <f aca="false">N13</f>
        <v>15</v>
      </c>
      <c r="F84" s="243" t="n">
        <f aca="false">N14</f>
        <v>0</v>
      </c>
      <c r="G84" s="243" t="n">
        <f aca="false">N15</f>
        <v>0</v>
      </c>
      <c r="H84" s="243" t="n">
        <f aca="false">N16</f>
        <v>0</v>
      </c>
      <c r="I84" s="243" t="n">
        <f aca="false">N17</f>
        <v>0</v>
      </c>
      <c r="J84" s="247" t="e">
        <f aca="false">N8</f>
        <v>#DIV/0!</v>
      </c>
      <c r="K84" s="245" t="e">
        <f aca="false">N9</f>
        <v>#DIV/0!</v>
      </c>
      <c r="L84" s="246" t="n">
        <f aca="false">N10</f>
        <v>0</v>
      </c>
      <c r="M84" s="246" t="n">
        <f aca="false">N11</f>
        <v>0</v>
      </c>
      <c r="N84" s="245" t="e">
        <f aca="false">O8</f>
        <v>#DIV/0!</v>
      </c>
      <c r="O84" s="245" t="e">
        <f aca="false">O9</f>
        <v>#DIV/0!</v>
      </c>
      <c r="P84" s="246"/>
      <c r="Q84" s="246" t="n">
        <f aca="false">O10</f>
        <v>0</v>
      </c>
      <c r="R84" s="246" t="n">
        <f aca="false">O11</f>
        <v>0</v>
      </c>
      <c r="S84" s="248" t="n">
        <f aca="false">F21</f>
        <v>0.665</v>
      </c>
      <c r="T84" s="246" t="n">
        <f aca="false">K11</f>
        <v>0</v>
      </c>
      <c r="U84" s="246" t="n">
        <f aca="false">K12</f>
        <v>0</v>
      </c>
      <c r="V84" s="246" t="n">
        <f aca="false">K13</f>
        <v>0</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94</v>
      </c>
      <c r="R86" s="9"/>
      <c r="S86" s="216"/>
      <c r="T86" s="9"/>
      <c r="U86" s="9"/>
      <c r="V86" s="9"/>
    </row>
    <row r="87" customFormat="false" ht="12.75" hidden="true" customHeight="false" outlineLevel="0" collapsed="false">
      <c r="P87" s="9"/>
      <c r="Q87" s="9" t="s">
        <v>95</v>
      </c>
      <c r="R87" s="9"/>
      <c r="S87" s="216" t="n">
        <f aca="false">VLOOKUP(MAX($S$23:$S$82),($S$23:$U$82),1,0)</f>
        <v>0</v>
      </c>
      <c r="T87" s="9"/>
      <c r="U87" s="9"/>
      <c r="V87" s="9"/>
    </row>
    <row r="88" customFormat="false" ht="12.75" hidden="true" customHeight="false" outlineLevel="0" collapsed="false">
      <c r="P88" s="9"/>
      <c r="Q88" s="9" t="s">
        <v>96</v>
      </c>
      <c r="R88" s="9"/>
      <c r="S88" s="216" t="n">
        <f aca="false">VLOOKUP((S87),($S$23:$U$82),2,0)</f>
        <v>0</v>
      </c>
      <c r="T88" s="9"/>
      <c r="U88" s="9"/>
      <c r="V88" s="9"/>
    </row>
    <row r="89" customFormat="false" ht="12.75" hidden="false" customHeight="false" outlineLevel="0" collapsed="false">
      <c r="Q89" s="9" t="s">
        <v>97</v>
      </c>
      <c r="R89" s="9"/>
      <c r="S89" s="216" t="n">
        <f aca="false">VLOOKUP((S87),($S$23:$U$82),3,0)</f>
        <v>0</v>
      </c>
      <c r="T89" s="9"/>
    </row>
    <row r="90" customFormat="false" ht="12.75" hidden="false" customHeight="false" outlineLevel="0" collapsed="false">
      <c r="Q90" s="9" t="s">
        <v>98</v>
      </c>
      <c r="R90" s="9"/>
      <c r="S90" s="252" t="str">
        <f aca="false">IF(ISERROR(SUM($T$23:$T$82)/SUM($U$23:$U$82)),"",(SUM($T$23:$T$82)-S88)/(SUM($U$23:$U$82)-S89))</f>
        <v/>
      </c>
      <c r="T90" s="9"/>
    </row>
    <row r="91" customFormat="false" ht="12.75" hidden="false" customHeight="false" outlineLevel="0" collapsed="false">
      <c r="Q91" s="215" t="s">
        <v>99</v>
      </c>
      <c r="R91" s="215"/>
      <c r="S91" s="215" t="e">
        <f aca="false">INDEX(,$T$91)</f>
        <v>#VALUE!</v>
      </c>
      <c r="T91" s="9" t="e">
        <f aca="false">IF(ISERROR(MATCH($S$93,,0)),MATCH($S$93,,0),(MATCH($S$93,,0)))</f>
        <v>#VALUE!</v>
      </c>
      <c r="U91" s="241"/>
    </row>
    <row r="92" customFormat="false" ht="12.75" hidden="false" customHeight="false" outlineLevel="0" collapsed="false">
      <c r="Q92" s="9" t="s">
        <v>100</v>
      </c>
      <c r="R92" s="9"/>
      <c r="S92" s="9" t="n">
        <f aca="false">MATCH(S87,$S$23:$S$82,0)</f>
        <v>1</v>
      </c>
      <c r="T92" s="9"/>
    </row>
    <row r="93" customFormat="false" ht="12.75" hidden="false" customHeight="false" outlineLevel="0" collapsed="false">
      <c r="Q93" s="215" t="s">
        <v>101</v>
      </c>
      <c r="R93" s="9"/>
      <c r="S93" s="215" t="str">
        <f aca="false">INDEX($A$23:$A$82,$S$92)</f>
        <v>LEASPX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5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2024-03-14T21:43:36Z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