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2870" sheetId="1" state="visible" r:id="rId3"/>
  </sheets>
  <definedNames>
    <definedName function="false" hidden="false" localSheetId="0" name="_xlnm.Print_Area" vbProcedure="false">'04002870'!$A$1:$Q$82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<sst xmlns="http://schemas.openxmlformats.org/spreadsheetml/2006/main" count="173" uniqueCount="110">
  <si>
    <t xml:space="preserve">Relevés floristiques aquatiques - IBMR</t>
  </si>
  <si>
    <t xml:space="preserve">AQUABIO</t>
  </si>
  <si>
    <t xml:space="preserve">Christelle GISSET, Laetitia BLANCHARD</t>
  </si>
  <si>
    <t xml:space="preserve">le Lignon</t>
  </si>
  <si>
    <t xml:space="preserve">LIGNON À CHAUDEYROLLES</t>
  </si>
  <si>
    <t xml:space="preserve">04002870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</si>
  <si>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</si>
  <si>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</si>
  <si>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</si>
  <si>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</si>
  <si>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</si>
  <si>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</si>
  <si>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</si>
  <si>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</si>
  <si>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</si>
  <si>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HYAFLU</t>
  </si>
  <si>
    <t xml:space="preserve">Faciès dominant</t>
  </si>
  <si>
    <t xml:space="preserve">autre</t>
  </si>
  <si>
    <t xml:space="preserve">pl. courant</t>
  </si>
  <si>
    <t xml:space="preserve">niveau trophique</t>
  </si>
  <si>
    <t xml:space="preserve">moyen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</si>
  <si>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</si>
  <si>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</si>
  <si>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</si>
  <si>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</si>
  <si>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</si>
  <si>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</si>
  <si>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</si>
  <si>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</si>
  <si>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</si>
  <si>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</si>
  <si>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</si>
  <si>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</si>
  <si>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</si>
  <si>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</si>
  <si>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</si>
  <si>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</si>
  <si>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</si>
  <si>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</si>
  <si>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</si>
  <si>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</si>
  <si>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</si>
  <si>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</si>
  <si>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</si>
  <si>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</si>
  <si>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</si>
  <si>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</si>
  <si>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</si>
  <si>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</si>
  <si>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</si>
  <si>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</si>
  <si>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</si>
  <si>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</si>
  <si>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</si>
  <si>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</si>
  <si>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</si>
  <si>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</si>
  <si>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</si>
  <si>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</si>
  <si>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</si>
  <si>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</si>
  <si>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</si>
  <si>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</si>
  <si>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</si>
  <si>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</si>
  <si>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</si>
  <si>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</si>
  <si>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</si>
  <si>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</si>
  <si>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</si>
  <si>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</si>
  <si>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</si>
  <si>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</si>
  <si>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</si>
  <si>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</si>
  <si>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</si>
  <si>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</si>
  <si>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</si>
  <si>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NOSSPX</t>
  </si>
  <si>
    <t xml:space="preserve"> -</t>
  </si>
  <si>
    <t xml:space="preserve">FONANT</t>
  </si>
  <si>
    <t xml:space="preserve">MELSPX</t>
  </si>
  <si>
    <t xml:space="preserve">SCISYL</t>
  </si>
  <si>
    <t xml:space="preserve">ULOSPX</t>
  </si>
  <si>
    <t xml:space="preserve">RANPEU</t>
  </si>
  <si>
    <t xml:space="preserve">RHYRIP</t>
  </si>
  <si>
    <t xml:space="preserve">TETSPX</t>
  </si>
  <si>
    <t xml:space="preserve">AUDSPX</t>
  </si>
  <si>
    <t xml:space="preserve">PHOSPX</t>
  </si>
  <si>
    <t xml:space="preserve">GLYFLU</t>
  </si>
  <si>
    <t xml:space="preserve">BRARIV</t>
  </si>
  <si>
    <t xml:space="preserve">LEASPX</t>
  </si>
  <si>
    <t xml:space="preserve">CAHPAL</t>
  </si>
  <si>
    <t xml:space="preserve">CHHHIS</t>
  </si>
  <si>
    <t xml:space="preserve">EPIHIR</t>
  </si>
  <si>
    <t xml:space="preserve">cf.</t>
  </si>
  <si>
    <t xml:space="preserve">GOMSPX</t>
  </si>
  <si>
    <t xml:space="preserve">MENLON</t>
  </si>
  <si>
    <t xml:space="preserve">MENSPX</t>
  </si>
  <si>
    <t xml:space="preserve">RANACO</t>
  </si>
  <si>
    <t xml:space="preserve">NEWCOD</t>
  </si>
  <si>
    <t xml:space="preserve">Cyperaceae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</si>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</sst>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42544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11.8846153846154</v>
      </c>
      <c r="N5" s="48"/>
      <c r="O5" s="49" t="s">
        <v>15</v>
      </c>
      <c r="P5" s="50" t="n">
        <v>12.0454545454545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51</v>
      </c>
      <c r="C7" s="66" t="n">
        <v>49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2.5</v>
      </c>
      <c r="C9" s="66" t="n">
        <v>1.70000004768372</v>
      </c>
      <c r="D9" s="82"/>
      <c r="E9" s="82"/>
      <c r="F9" s="83" t="n">
        <f aca="false">($B9*$B$7+$C9*$C$7)/100</f>
        <v>2.10800002336502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22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SUM(B23:B82)</f>
        <v>2.66170617379248</v>
      </c>
      <c r="C20" s="155" t="n">
        <f aca="false">SUM(C23:C82)</f>
        <v>1.90999997034669</v>
      </c>
      <c r="D20" s="156"/>
      <c r="E20" s="157" t="s">
        <v>53</v>
      </c>
      <c r="F20" s="158" t="n">
        <f aca="false">($B20*$B$7+$C20*$C$7)/100</f>
        <v>2.29337013410404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1.35747014863417</v>
      </c>
      <c r="C21" s="166" t="n">
        <f aca="false">C20*C7/100</f>
        <v>0.935899985469878</v>
      </c>
      <c r="D21" s="167" t="s">
        <v>56</v>
      </c>
      <c r="E21" s="168"/>
      <c r="F21" s="169" t="n">
        <f aca="false">B21+C21</f>
        <v>2.29337013410404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0.00999999977648258</v>
      </c>
      <c r="C23" s="195" t="n">
        <v>0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0.00509999988600612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NOSSPX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0.00999999977648258</v>
      </c>
      <c r="C24" s="212" t="n">
        <v>0.200000002980232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0.10310000134632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FONANT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0.0418182015419006</v>
      </c>
      <c r="C25" s="212" t="n">
        <v>0.0399999991059303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0.0409272823482752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MELSPX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0.00489999989047647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SCISYL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1.26181995868683</v>
      </c>
      <c r="C27" s="212" t="n">
        <v>0.947499990463257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1.10780317425728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ULOSPX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15</v>
      </c>
      <c r="B28" s="211" t="n">
        <v>0.5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0.259899999890476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HYAFLU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0.00999999977648258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0.00999999977648258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RANPEU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0.00999999977648258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0.00999999977648258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RHYRIP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86</v>
      </c>
      <c r="B31" s="211" t="n">
        <v>0.00999999977648258</v>
      </c>
      <c r="C31" s="212" t="n">
        <v>0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0.00509999988600612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TETSPX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87</v>
      </c>
      <c r="B32" s="211" t="n">
        <v>0.00999999977648258</v>
      </c>
      <c r="C32" s="212" t="n">
        <v>0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0.00509999988600612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AUDSPX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88</v>
      </c>
      <c r="B33" s="211" t="n">
        <v>0.00999999977648258</v>
      </c>
      <c r="C33" s="212" t="n">
        <v>0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0.00509999988600612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PHOSPX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89</v>
      </c>
      <c r="B34" s="211" t="n">
        <v>0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0.00489999989047647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GLYFLU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90</v>
      </c>
      <c r="B35" s="211" t="n">
        <v>0.00999999977648258</v>
      </c>
      <c r="C35" s="212" t="n">
        <v>0.00999999977648258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0.00999999977648258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BRARIV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91</v>
      </c>
      <c r="B36" s="211" t="n">
        <v>0.00999999977648258</v>
      </c>
      <c r="C36" s="212" t="n">
        <v>0.00999999977648258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0.00999999977648258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LEASPX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92</v>
      </c>
      <c r="B37" s="211" t="n">
        <v>0</v>
      </c>
      <c r="C37" s="212" t="n">
        <v>0.00999999977648258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0.00489999989047647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CAHPAL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93</v>
      </c>
      <c r="B38" s="211" t="n">
        <v>0</v>
      </c>
      <c r="C38" s="212" t="n">
        <v>0.00999999977648258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0.00489999989047647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CHHHIS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94</v>
      </c>
      <c r="B39" s="211" t="n">
        <v>0</v>
      </c>
      <c r="C39" s="212" t="n">
        <v>0.00999999977648258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0.00489999989047647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95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EPIHIR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96</v>
      </c>
      <c r="B40" s="211" t="n">
        <v>0.768068015575409</v>
      </c>
      <c r="C40" s="212" t="n">
        <v>0.582499980926514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0.67713967859745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GOMSPX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97</v>
      </c>
      <c r="B41" s="211" t="n">
        <v>0</v>
      </c>
      <c r="C41" s="212" t="n">
        <v>0.00999999977648258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0.00489999989047647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MENLON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98</v>
      </c>
      <c r="B42" s="211" t="n">
        <v>0</v>
      </c>
      <c r="C42" s="212" t="n">
        <v>0.00999999977648258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0.00489999989047647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non répertorié ou synonyme. Vérifiez !</v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>MENSPX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 t="s">
        <v>99</v>
      </c>
      <c r="B43" s="211" t="n">
        <v>0</v>
      </c>
      <c r="C43" s="212" t="n">
        <v>0.00999999977648258</v>
      </c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n">
        <f aca="false">IF(AND(OR(A43="",A43="!!!!!!"),B43="",C43=""),"",IF(OR(AND(B43="",C43=""),ISERROR(C43+B43)),"!!!",($B43*$B$7+$C43*$C$7)/100))</f>
        <v>0.00489999989047647</v>
      </c>
      <c r="G43" s="216" t="str">
        <f aca="false">IF(A43="","",IF(ISERROR(VLOOKUP($A43,,9,0)),IF(ISERROR(VLOOKUP($A43,,8,0)),"    -",VLOOKUP($A43,,8,0)),VLOOKUP($A43,,9,0)))</f>
        <v>    -</v>
      </c>
      <c r="H43" s="217" t="str">
        <f aca="false">IF(A43="","x",IF(ISERROR(VLOOKUP($A43,,10,0)),IF(ISERROR(VLOOKUP($A43,,9,0)),"x",VLOOKUP($A43,,9,0)),VLOOKUP($A43,,10,0)))</f>
        <v>x</v>
      </c>
      <c r="I43" s="6" t="n">
        <f aca="false">IF(A43="","",1)</f>
        <v>1</v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>non répertorié ou synonyme. Vérifiez !</v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>RANACO</v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 t="s">
        <v>100</v>
      </c>
      <c r="B44" s="211" t="n">
        <v>0</v>
      </c>
      <c r="C44" s="212" t="n">
        <v>0.00999999977648258</v>
      </c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n">
        <f aca="false">IF(AND(OR(A44="",A44="!!!!!!"),B44="",C44=""),"",IF(OR(AND(B44="",C44=""),ISERROR(C44+B44)),"!!!",($B44*$B$7+$C44*$C$7)/100))</f>
        <v>0.00489999989047647</v>
      </c>
      <c r="G44" s="216" t="str">
        <f aca="false">IF(A44="","",IF(ISERROR(VLOOKUP($A44,,9,0)),IF(ISERROR(VLOOKUP($A44,,8,0)),"    -",VLOOKUP($A44,,8,0)),VLOOKUP($A44,,9,0)))</f>
        <v>    -</v>
      </c>
      <c r="H44" s="217" t="str">
        <f aca="false">IF(A44="","x",IF(ISERROR(VLOOKUP($A44,,10,0)),IF(ISERROR(VLOOKUP($A44,,9,0)),"x",VLOOKUP($A44,,9,0)),VLOOKUP($A44,,10,0)))</f>
        <v>x</v>
      </c>
      <c r="I44" s="6" t="n">
        <f aca="false">IF(A44="","",1)</f>
        <v>1</v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>Cyperaceae</v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>NoCod</v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 t="s">
        <v>101</v>
      </c>
      <c r="X44" s="224"/>
      <c r="Y44" s="207" t="str">
        <f aca="false">IF(AND(ISNUMBER(F44),OR(A44="",A44="!!!!!!")),"!!!!!!",IF(A44="new.cod","NEWCOD",IF(AND((Z44=""),ISTEXT(A44),A44&lt;&gt;"!!!!!!"),A44,IF(Z44="","",INDEX(,Z44)))))</f>
        <v>NEWCOD</v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2.29337013410404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 Lignon</v>
      </c>
      <c r="B84" s="175" t="str">
        <f aca="false">C3</f>
        <v>LIGNON À CHAUDEYROLLES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22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2.29337013410404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102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103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104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105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106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107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108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109</v>
      </c>
      <c r="S93" s="6"/>
      <c r="T93" s="207" t="str">
        <f aca="false">INDEX($A$23:$A$82,$T$92)</f>
        <v>NOSSPX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2024-04-24T21:33:42Z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