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600" sheetId="1" state="visible" r:id="rId3"/>
  </sheets>
  <definedNames>
    <definedName function="false" hidden="false" localSheetId="0" name="_xlnm.Print_Area" vbProcedure="false">'04009600'!$A$1:$O$82</definedName>
    <definedName function="false" hidden="false" localSheetId="0" name="Cf." vbProcedure="false"/>
    <definedName function="false" hidden="false" localSheetId="0" name="NOM" vbProcedure="false">'04009600'!$H$1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<sst xmlns="http://schemas.openxmlformats.org/spreadsheetml/2006/main" count="118" uniqueCount="111">
  <si>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</si>
  <si>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</si>
  <si>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</si>
  <si>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</si>
  <si>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</si>
  <si>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LA MARE</t>
  </si>
  <si>
    <t xml:space="preserve">MARE à BOISSET-LES-MONTROND</t>
  </si>
  <si>
    <t xml:space="preserve">04009600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</si>
  <si>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</si>
  <si>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</si>
  <si>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</si>
  <si>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</si>
  <si>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</si>
  <si>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</si>
  <si>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</si>
  <si>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</si>
  <si>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</si>
  <si>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</si>
  <si>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</si>
  <si>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</si>
  <si>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</si>
  <si>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</si>
  <si>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</si>
  <si>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</si>
  <si>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</si>
  <si>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</si>
  <si>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</si>
  <si>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</si>
  <si>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</si>
  <si>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</si>
  <si>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</si>
  <si>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</si>
  <si>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</si>
  <si>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</si>
  <si>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</si>
  <si>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</si>
  <si>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</si>
  <si>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</si>
  <si>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</si>
  <si>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</si>
  <si>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</si>
  <si>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</si>
  <si>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</si>
  <si>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</si>
  <si>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</si>
  <si>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</si>
  <si>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</si>
  <si>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</si>
  <si>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</si>
  <si>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</si>
  <si>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</si>
  <si>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</si>
  <si>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</si>
  <si>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</si>
  <si>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</si>
  <si>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</si>
  <si>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</si>
  <si>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</si>
  <si>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(0,667000002413988 %)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</si>
  <si>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</si>
  <si>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</si>
  <si>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</si>
  <si>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</si>
  <si>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</si>
  <si>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</si>
  <si>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</si>
  <si>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</si>
  <si>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</si>
  <si>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</si>
  <si>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</si>
  <si>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</si>
  <si>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</si>
  <si>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</si>
  <si>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</si>
  <si>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</si>
  <si>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</si>
  <si>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</si>
  <si>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</si>
  <si>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HOMSPX</t>
  </si>
  <si>
    <t xml:space="preserve">MELSPX</t>
  </si>
  <si>
    <t xml:space="preserve">newcod</t>
  </si>
  <si>
    <t xml:space="preserve">Gongrosira sp</t>
  </si>
  <si>
    <t xml:space="preserve">AGRSTO</t>
  </si>
  <si>
    <t xml:space="preserve">Cf.</t>
  </si>
  <si>
    <t xml:space="preserve">JUNEFF</t>
  </si>
  <si>
    <t xml:space="preserve">SCRAUR</t>
  </si>
  <si>
    <t xml:space="preserve">LYSVUL</t>
  </si>
  <si>
    <t xml:space="preserve">AMBFLU</t>
  </si>
  <si>
    <t xml:space="preserve">POAPRA</t>
  </si>
  <si>
    <t xml:space="preserve">EURSPX</t>
  </si>
  <si>
    <t xml:space="preserve">POLHYD</t>
  </si>
  <si>
    <t xml:space="preserve">HILSPX</t>
  </si>
  <si>
    <t xml:space="preserve">LEASPX</t>
  </si>
  <si>
    <t xml:space="preserve">CALHAM</t>
  </si>
  <si>
    <t xml:space="preserve">CLASPX</t>
  </si>
  <si>
    <t xml:space="preserve">Potentilla reptans</t>
  </si>
  <si>
    <t xml:space="preserve">MYOPAL</t>
  </si>
  <si>
    <t xml:space="preserve">LYCEUR</t>
  </si>
  <si>
    <t xml:space="preserve">RHYRIP</t>
  </si>
  <si>
    <t xml:space="preserve">FONANT</t>
  </si>
  <si>
    <t xml:space="preserve">PHAARU</t>
  </si>
  <si>
    <t xml:space="preserve">AMBRIP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</si>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</sst>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10.1363636363636</v>
      </c>
      <c r="M5" s="52"/>
      <c r="N5" s="53"/>
      <c r="O5" s="54" t="n">
        <v>9.95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40</v>
      </c>
      <c r="C7" s="66" t="n">
        <v>60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0.5</v>
      </c>
      <c r="C9" s="85" t="n">
        <v>0.100000001490116</v>
      </c>
      <c r="D9" s="86"/>
      <c r="E9" s="86"/>
      <c r="F9" s="87" t="n">
        <f aca="false">($B9*$B$7+$C9*$C$7)/100</f>
        <v>0.26000000089407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22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0.895000005140901</v>
      </c>
      <c r="C20" s="164" t="n">
        <f aca="false">SUM(C23:C82)</f>
        <v>0.515000000596046</v>
      </c>
      <c r="D20" s="165"/>
      <c r="E20" s="166" t="s">
        <v>52</v>
      </c>
      <c r="F20" s="167" t="n">
        <f aca="false">($B20*$B$7+$C20*$C$7)/100</f>
        <v>0.667000002413988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0.35800000205636</v>
      </c>
      <c r="C21" s="177" t="n">
        <f aca="false">C20*C7/100</f>
        <v>0.309000000357628</v>
      </c>
      <c r="D21" s="109" t="str">
        <f aca="false">IF(F21=0,"",IF((ABS(F21-F19))&gt;(0.2*F21),CONCATENATE(" rec. par taxa (",F21," %) supérieur à 20 % !"),""))</f>
        <v> rec. par taxa (0,667000002413988 %)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0.667000002413988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0.00599999986588955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HOMSPX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0.00599999986588955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1</v>
      </c>
      <c r="W24" s="230"/>
      <c r="Y24" s="215" t="str">
        <f aca="false">IF(A24="new.cod","NEWCOD",IF(AND((Z24=""),ISTEXT(A24)),A24,IF(Z24="","",INDEX(,Z24))))</f>
        <v>MELSPX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0.00599999986588955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>No</v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newcod</v>
      </c>
      <c r="Z25" s="9" t="str">
        <f aca="false">IF(ISERROR(MATCH(A25,,0)),IF(ISERROR(MATCH(A25,,0)),"",(MATCH(A25,,0))),(MATCH(A25,,0)))</f>
        <v/>
      </c>
      <c r="AA25" s="218"/>
      <c r="AB25" s="220" t="s">
        <v>81</v>
      </c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0.00599999986588955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 t="s">
        <v>83</v>
      </c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1</v>
      </c>
      <c r="W26" s="217"/>
      <c r="Y26" s="215" t="str">
        <f aca="false">IF(A26="new.cod","NEWCOD",IF(AND((Z26=""),ISTEXT(A26)),A26,IF(Z26="","",INDEX(,Z26))))</f>
        <v>AGRSTO</v>
      </c>
      <c r="Z26" s="9" t="str">
        <f aca="false">IF(ISERROR(MATCH(A26,,0)),IF(ISERROR(MATCH(A26,,0)),"",(MATCH(A26,,0))),(MATCH(A26,,0)))</f>
        <v/>
      </c>
      <c r="AA26" s="218" t="s">
        <v>83</v>
      </c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0.00599999986588955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JUNEFF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0.00599999986588955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SCRAUR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0.00599999986588955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LYSVUL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0.00599999986588955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0.00599999986588955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0</v>
      </c>
      <c r="W31" s="217"/>
      <c r="Y31" s="215" t="str">
        <f aca="false">IF(A31="new.cod","NEWCOD",IF(AND((Z31=""),ISTEXT(A31)),A31,IF(Z31="","",INDEX(,Z31))))</f>
        <v>POAPRA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0.00999999977648258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0</v>
      </c>
      <c r="W32" s="217"/>
      <c r="Y32" s="215" t="str">
        <f aca="false">IF(A32="new.cod","NEWCOD",IF(AND((Z32=""),ISTEXT(A32)),A32,IF(Z32="","",INDEX(,Z32))))</f>
        <v>EURSPX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0.00999999977648258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POLHYD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0.00999999977648258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0.00999999977648258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HILSPX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0.00999999977648258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0.00999999977648258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LEASPX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0.00999999977648258</v>
      </c>
      <c r="C36" s="222" t="n">
        <v>0.00999999977648258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0.00999999977648258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 t="s">
        <v>83</v>
      </c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1</v>
      </c>
      <c r="W36" s="217"/>
      <c r="Y36" s="215" t="str">
        <f aca="false">IF(A36="new.cod","NEWCOD",IF(AND((Z36=""),ISTEXT(A36)),A36,IF(Z36="","",INDEX(,Z36))))</f>
        <v>CALHAM</v>
      </c>
      <c r="Z36" s="9" t="str">
        <f aca="false">IF(ISERROR(MATCH(A36,,0)),IF(ISERROR(MATCH(A36,,0)),"",(MATCH(A36,,0))),(MATCH(A36,,0)))</f>
        <v/>
      </c>
      <c r="AA36" s="218" t="s">
        <v>83</v>
      </c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0.00999999977648258</v>
      </c>
      <c r="C37" s="222" t="n">
        <v>0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0.00399999991059303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1</v>
      </c>
      <c r="W37" s="217"/>
      <c r="Y37" s="215" t="str">
        <f aca="false">IF(A37="new.cod","NEWCOD",IF(AND((Z37=""),ISTEXT(A37)),A37,IF(Z37="","",INDEX(,Z37))))</f>
        <v>CLASPX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80</v>
      </c>
      <c r="B38" s="221" t="n">
        <v>0.00999999977648258</v>
      </c>
      <c r="C38" s="222" t="n">
        <v>0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0.00399999991059303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>No</v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>newcod</v>
      </c>
      <c r="Z38" s="9" t="str">
        <f aca="false">IF(ISERROR(MATCH(A38,,0)),IF(ISERROR(MATCH(A38,,0)),"",(MATCH(A38,,0))),(MATCH(A38,,0)))</f>
        <v/>
      </c>
      <c r="AA38" s="218"/>
      <c r="AB38" s="220" t="s">
        <v>95</v>
      </c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0.00999999977648258</v>
      </c>
      <c r="C39" s="222" t="n">
        <v>0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0.00399999991059303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1</v>
      </c>
      <c r="W39" s="217"/>
      <c r="Y39" s="215" t="str">
        <f aca="false">IF(A39="new.cod","NEWCOD",IF(AND((Z39=""),ISTEXT(A39)),A39,IF(Z39="","",INDEX(,Z39))))</f>
        <v>MYOPAL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0.00999999977648258</v>
      </c>
      <c r="C40" s="222" t="n">
        <v>0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0.00399999991059303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1</v>
      </c>
      <c r="W40" s="217"/>
      <c r="Y40" s="215" t="str">
        <f aca="false">IF(A40="new.cod","NEWCOD",IF(AND((Z40=""),ISTEXT(A40)),A40,IF(Z40="","",INDEX(,Z40))))</f>
        <v>LYCEUR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98</v>
      </c>
      <c r="B41" s="221" t="n">
        <v>0.200000002980232</v>
      </c>
      <c r="C41" s="222" t="n">
        <v>0.200000002980232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0.200000002980232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2</v>
      </c>
      <c r="W41" s="217"/>
      <c r="Y41" s="215" t="str">
        <f aca="false">IF(A41="new.cod","NEWCOD",IF(AND((Z41=""),ISTEXT(A41)),A41,IF(Z41="","",INDEX(,Z41))))</f>
        <v>RHYRIP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0.200000002980232</v>
      </c>
      <c r="C42" s="222" t="n">
        <v>0.00999999977648258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0.0860000010579824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1</v>
      </c>
      <c r="W42" s="217"/>
      <c r="Y42" s="215" t="str">
        <f aca="false">IF(A42="new.cod","NEWCOD",IF(AND((Z42=""),ISTEXT(A42)),A42,IF(Z42="","",INDEX(,Z42))))</f>
        <v>FONANT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 t="s">
        <v>100</v>
      </c>
      <c r="B43" s="221" t="n">
        <v>0.200000002980232</v>
      </c>
      <c r="C43" s="222" t="n">
        <v>0.00999999977648258</v>
      </c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0.0860000010579824</v>
      </c>
      <c r="G43" s="226" t="str">
        <f aca="false">IF(A43="","",IF(ISERROR(VLOOKUP($A43,,13,0)),IF(ISERROR(VLOOKUP($A43,,12,0)),"    -",VLOOKUP($A43,,12,0)),VLOOKUP($A43,,13,0)))</f>
        <v>    -</v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1</v>
      </c>
      <c r="W43" s="217"/>
      <c r="Y43" s="215" t="str">
        <f aca="false">IF(A43="new.cod","NEWCOD",IF(AND((Z43=""),ISTEXT(A43)),A43,IF(Z43="","",INDEX(,Z43))))</f>
        <v>PHAARU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n">
        <f aca="false">IF(A43="","",1)</f>
        <v>1</v>
      </c>
    </row>
    <row r="44" customFormat="false" ht="12.75" hidden="false" customHeight="false" outlineLevel="0" collapsed="false">
      <c r="A44" s="220" t="s">
        <v>101</v>
      </c>
      <c r="B44" s="221" t="n">
        <v>0.204999998211861</v>
      </c>
      <c r="C44" s="222" t="n">
        <v>0.155000001192093</v>
      </c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0.175</v>
      </c>
      <c r="G44" s="226" t="str">
        <f aca="false">IF(A44="","",IF(ISERROR(VLOOKUP($A44,,13,0)),IF(ISERROR(VLOOKUP($A44,,12,0)),"    -",VLOOKUP($A44,,12,0)),VLOOKUP($A44,,13,0)))</f>
        <v>    -</v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4</v>
      </c>
      <c r="W44" s="217"/>
      <c r="Y44" s="215" t="str">
        <f aca="false">IF(A44="new.cod","NEWCOD",IF(AND((Z44=""),ISTEXT(A44)),A44,IF(Z44="","",INDEX(,Z44))))</f>
        <v>AMBRIP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n">
        <f aca="false">IF(A44="","",1)</f>
        <v>1</v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102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MARE</v>
      </c>
      <c r="B84" s="253" t="str">
        <f aca="false">C3</f>
        <v>MARE à BOISSET-LES-MONTROND</v>
      </c>
      <c r="C84" s="254" t="n">
        <f aca="false">A4</f>
        <v>41102</v>
      </c>
      <c r="D84" s="255" t="str">
        <f aca="false">IF(ISERROR(SUM($T$23:$T$82)/SUM($U$23:$U$82)),"",SUM($T$23:$T$82)/SUM($U$23:$U$82))</f>
        <v/>
      </c>
      <c r="E84" s="256" t="n">
        <f aca="false">N13</f>
        <v>22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0.667000002413988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103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107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110</v>
      </c>
      <c r="R93" s="9"/>
      <c r="S93" s="215" t="str">
        <f aca="false">INDEX($A$23:$A$82,$S$92)</f>
        <v>HOMSPX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5">
    <cfRule type="expression" priority="28" aboveAverage="0" equalAverage="0" bottom="0" percent="0" rank="0" text="" dxfId="26">
      <formula>ISTEXT($E25)</formula>
    </cfRule>
  </conditionalFormatting>
  <conditionalFormatting sqref="AB38">
    <cfRule type="expression" priority="29" aboveAverage="0" equalAverage="0" bottom="0" percent="0" rank="0" text="" dxfId="27">
      <formula>ISTEXT($E38)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2024-03-14T21:47:18Z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