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000" sheetId="1" state="visible" r:id="rId3"/>
  </sheets>
  <definedNames>
    <definedName function="false" hidden="false" localSheetId="0" name="_xlnm.Print_Area" vbProcedure="false">'04010000'!$A$1:$Q$82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<sst xmlns="http://schemas.openxmlformats.org/spreadsheetml/2006/main" count="181" uniqueCount="117">
  <si>
    <t xml:space="preserve">Relevés floristiques aquatiques - IBMR</t>
  </si>
  <si>
    <t xml:space="preserve">modèle Irstea-GIS</t>
  </si>
  <si>
    <t xml:space="preserve">AQUABIO</t>
  </si>
  <si>
    <t xml:space="preserve">Clément MOUGEL, Laetitia BLANCHARD, Rémy MARCEL</t>
  </si>
  <si>
    <t xml:space="preserve">la Loire</t>
  </si>
  <si>
    <t xml:space="preserve">LOIRE À FEURS</t>
  </si>
  <si>
    <t xml:space="preserve">04010000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</si>
  <si>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</si>
  <si>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</si>
  <si>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</si>
  <si>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</si>
  <si>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</si>
  <si>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</si>
  <si>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</si>
  <si>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</si>
  <si>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</si>
  <si>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MYRSPI</t>
  </si>
  <si>
    <t xml:space="preserve">Faciès dominant</t>
  </si>
  <si>
    <t xml:space="preserve">ch. lentique</t>
  </si>
  <si>
    <t xml:space="preserve">autre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</si>
  <si>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</si>
  <si>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</si>
  <si>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</si>
  <si>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</si>
  <si>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</si>
  <si>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</si>
  <si>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</si>
  <si>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</si>
  <si>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</si>
  <si>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</si>
  <si>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</si>
  <si>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</si>
  <si>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</si>
  <si>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</si>
  <si>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</si>
  <si>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</si>
  <si>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</si>
  <si>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</si>
  <si>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</si>
  <si>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</si>
  <si>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</si>
  <si>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</si>
  <si>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</si>
  <si>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</si>
  <si>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</si>
  <si>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</si>
  <si>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</si>
  <si>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</si>
  <si>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</si>
  <si>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</si>
  <si>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</si>
  <si>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</si>
  <si>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</si>
  <si>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</si>
  <si>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</si>
  <si>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</si>
  <si>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</si>
  <si>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</si>
  <si>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</si>
  <si>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</si>
  <si>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</si>
  <si>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</si>
  <si>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</si>
  <si>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</si>
  <si>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</si>
  <si>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</si>
  <si>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</si>
  <si>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</si>
  <si>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</si>
  <si>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</si>
  <si>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</si>
  <si>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</si>
  <si>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</si>
  <si>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</si>
  <si>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</si>
  <si>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</si>
  <si>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</si>
  <si>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</si>
  <si>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NAJMAR</t>
  </si>
  <si>
    <t xml:space="preserve"> -</t>
  </si>
  <si>
    <t xml:space="preserve">CLASPX</t>
  </si>
  <si>
    <t xml:space="preserve">HYISPX</t>
  </si>
  <si>
    <t xml:space="preserve">NAJMIN</t>
  </si>
  <si>
    <t xml:space="preserve">OEDSPX</t>
  </si>
  <si>
    <t xml:space="preserve">SPRPOL</t>
  </si>
  <si>
    <t xml:space="preserve">POTCRI</t>
  </si>
  <si>
    <t xml:space="preserve">SPAEME</t>
  </si>
  <si>
    <t xml:space="preserve">cf.</t>
  </si>
  <si>
    <t xml:space="preserve">ALIPLA</t>
  </si>
  <si>
    <t xml:space="preserve">PERHYD</t>
  </si>
  <si>
    <t xml:space="preserve">RORAMP</t>
  </si>
  <si>
    <t xml:space="preserve">AGRSTO</t>
  </si>
  <si>
    <t xml:space="preserve">PHAARU</t>
  </si>
  <si>
    <t xml:space="preserve">OSCSPX</t>
  </si>
  <si>
    <t xml:space="preserve">VERANA</t>
  </si>
  <si>
    <t xml:space="preserve">PHOSPX</t>
  </si>
  <si>
    <t xml:space="preserve">CYPERA</t>
  </si>
  <si>
    <t xml:space="preserve">CYPESC</t>
  </si>
  <si>
    <t xml:space="preserve">CYPFUS</t>
  </si>
  <si>
    <t xml:space="preserve">ECHCRU</t>
  </si>
  <si>
    <t xml:space="preserve">EGEDEN</t>
  </si>
  <si>
    <t xml:space="preserve">ELEOVA</t>
  </si>
  <si>
    <t xml:space="preserve">GNAULI</t>
  </si>
  <si>
    <t xml:space="preserve">LEEORY</t>
  </si>
  <si>
    <t xml:space="preserve">LINDUB</t>
  </si>
  <si>
    <t xml:space="preserve">LUDPAL</t>
  </si>
  <si>
    <t xml:space="preserve">LYTPOR</t>
  </si>
  <si>
    <t xml:space="preserve">RANSPX</t>
  </si>
  <si>
    <t xml:space="preserve">RORSYL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</si>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</sst>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42242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7.53333333333333</v>
      </c>
      <c r="N5" s="48"/>
      <c r="O5" s="49" t="s">
        <v>16</v>
      </c>
      <c r="P5" s="50" t="n">
        <v>7.46153846153846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2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91</v>
      </c>
      <c r="C7" s="66" t="n">
        <v>9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0.100000001490116</v>
      </c>
      <c r="C9" s="66" t="n">
        <v>15</v>
      </c>
      <c r="D9" s="82"/>
      <c r="E9" s="82"/>
      <c r="F9" s="83" t="n">
        <f aca="false">($B9*$B$7+$C9*$C$7)/100</f>
        <v>1.44100000135601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30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3.95736676827073</v>
      </c>
      <c r="C20" s="155" t="n">
        <f aca="false">SUM(C23:C62)</f>
        <v>15.1100000403821</v>
      </c>
      <c r="D20" s="156"/>
      <c r="E20" s="157" t="s">
        <v>53</v>
      </c>
      <c r="F20" s="158" t="n">
        <f aca="false">($B20*$B$7+$C20*$C$7)/100</f>
        <v>4.96110376276076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3.60120375912637</v>
      </c>
      <c r="C21" s="166" t="n">
        <f aca="false">C20*C7/100</f>
        <v>1.35990000363439</v>
      </c>
      <c r="D21" s="167" t="s">
        <v>56</v>
      </c>
      <c r="E21" s="168"/>
      <c r="F21" s="169" t="n">
        <f aca="false">B21+C21</f>
        <v>4.96110376276076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</v>
      </c>
      <c r="C23" s="195" t="n">
        <v>0.200000002980232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0.0180000002682209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NAJMAR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</v>
      </c>
      <c r="C24" s="212" t="n">
        <v>3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0.27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0.0822367966175079</v>
      </c>
      <c r="C25" s="212" t="n">
        <v>0.3125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0.102960484921932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HYISPX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0.263157993555069</v>
      </c>
      <c r="C26" s="212" t="n">
        <v>0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0.239473774135113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NAJMIN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0.0493420995771885</v>
      </c>
      <c r="C27" s="212" t="n">
        <v>0.1875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0.0617763106152415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OEDSPX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0.342105001211166</v>
      </c>
      <c r="C28" s="212" t="n">
        <v>1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0.401315551102161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SPRPOL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</v>
      </c>
      <c r="C29" s="212" t="n">
        <v>0.5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0.045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POTCRI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0.000899999979883432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87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SPAEME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88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0.000899999979883432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ALIPLA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16</v>
      </c>
      <c r="B32" s="211" t="n">
        <v>2.86841988563538</v>
      </c>
      <c r="C32" s="212" t="n">
        <v>3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2.88026209592819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MYRSPI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</v>
      </c>
      <c r="C33" s="212" t="n">
        <v>1.5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0.135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PERHYD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90</v>
      </c>
      <c r="B34" s="211" t="n">
        <v>0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0.000899999979883432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RORAMP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91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0.000899999979883432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AGRSTO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92</v>
      </c>
      <c r="B36" s="211" t="n">
        <v>0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0.000899999979883432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PHAARU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93</v>
      </c>
      <c r="B37" s="211" t="n">
        <v>0.352104991674423</v>
      </c>
      <c r="C37" s="212" t="n">
        <v>2.50999999046326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0.546315541565418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OSCSPX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94</v>
      </c>
      <c r="B38" s="211" t="n">
        <v>0</v>
      </c>
      <c r="C38" s="212" t="n">
        <v>0.300000011920929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0.0270000010728836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87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VERANA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95</v>
      </c>
      <c r="B39" s="211" t="n">
        <v>0</v>
      </c>
      <c r="C39" s="212" t="n">
        <v>1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0.09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PHOSPX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96</v>
      </c>
      <c r="B40" s="211" t="n">
        <v>0</v>
      </c>
      <c r="C40" s="212" t="n">
        <v>0.100000001490116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0.00900000013411045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CYPERA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97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0.000899999979883432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CYPESC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98</v>
      </c>
      <c r="B42" s="211" t="n">
        <v>0</v>
      </c>
      <c r="C42" s="212" t="n">
        <v>0.300000011920929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0.0270000010728836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CYPFUS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99</v>
      </c>
      <c r="B43" s="211" t="n">
        <v>0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0.000899999979883432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ECHCRU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100</v>
      </c>
      <c r="B44" s="211" t="n">
        <v>0</v>
      </c>
      <c r="C44" s="212" t="n">
        <v>0.200000002980232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0.0180000002682209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EGEDEN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101</v>
      </c>
      <c r="B45" s="211" t="n">
        <v>0</v>
      </c>
      <c r="C45" s="212" t="n">
        <v>0.200000002980232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0.0180000002682209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non répertorié ou synonyme. Vérifiez !</v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>ELEOVA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 t="s">
        <v>102</v>
      </c>
      <c r="B46" s="211" t="n">
        <v>0</v>
      </c>
      <c r="C46" s="212" t="n">
        <v>0.00999999977648258</v>
      </c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n">
        <f aca="false">IF(AND(OR(A46="",A46="!!!!!!"),B46="",C46=""),"",IF(OR(AND(B46="",C46=""),ISERROR(C46+B46)),"!!!",($B46*$B$7+$C46*$C$7)/100))</f>
        <v>0.000899999979883432</v>
      </c>
      <c r="G46" s="216" t="str">
        <f aca="false">IF(A46="","",IF(ISERROR(VLOOKUP($A46,,9,0)),IF(ISERROR(VLOOKUP($A46,,8,0)),"    -",VLOOKUP($A46,,8,0)),VLOOKUP($A46,,9,0)))</f>
        <v>    -</v>
      </c>
      <c r="H46" s="217" t="str">
        <f aca="false">IF(A46="","x",IF(ISERROR(VLOOKUP($A46,,10,0)),IF(ISERROR(VLOOKUP($A46,,9,0)),"x",VLOOKUP($A46,,9,0)),VLOOKUP($A46,,10,0)))</f>
        <v>x</v>
      </c>
      <c r="I46" s="6" t="n">
        <f aca="false">IF(A46="","",1)</f>
        <v>1</v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>non répertorié ou synonyme. Vérifiez !</v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>GNAULI</v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 t="s">
        <v>103</v>
      </c>
      <c r="B47" s="211" t="n">
        <v>0</v>
      </c>
      <c r="C47" s="212" t="n">
        <v>0.00999999977648258</v>
      </c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n">
        <f aca="false">IF(AND(OR(A47="",A47="!!!!!!"),B47="",C47=""),"",IF(OR(AND(B47="",C47=""),ISERROR(C47+B47)),"!!!",($B47*$B$7+$C47*$C$7)/100))</f>
        <v>0.000899999979883432</v>
      </c>
      <c r="G47" s="216" t="str">
        <f aca="false">IF(A47="","",IF(ISERROR(VLOOKUP($A47,,9,0)),IF(ISERROR(VLOOKUP($A47,,8,0)),"    -",VLOOKUP($A47,,8,0)),VLOOKUP($A47,,9,0)))</f>
        <v>    -</v>
      </c>
      <c r="H47" s="217" t="str">
        <f aca="false">IF(A47="","x",IF(ISERROR(VLOOKUP($A47,,10,0)),IF(ISERROR(VLOOKUP($A47,,9,0)),"x",VLOOKUP($A47,,9,0)),VLOOKUP($A47,,10,0)))</f>
        <v>x</v>
      </c>
      <c r="I47" s="6" t="n">
        <f aca="false">IF(A47="","",1)</f>
        <v>1</v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>non répertorié ou synonyme. Vérifiez !</v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>LEEORY</v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 t="s">
        <v>104</v>
      </c>
      <c r="B48" s="211" t="n">
        <v>0</v>
      </c>
      <c r="C48" s="212" t="n">
        <v>0.300000011920929</v>
      </c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n">
        <f aca="false">IF(AND(OR(A48="",A48="!!!!!!"),B48="",C48=""),"",IF(OR(AND(B48="",C48=""),ISERROR(C48+B48)),"!!!",($B48*$B$7+$C48*$C$7)/100))</f>
        <v>0.0270000010728836</v>
      </c>
      <c r="G48" s="216" t="str">
        <f aca="false">IF(A48="","",IF(ISERROR(VLOOKUP($A48,,9,0)),IF(ISERROR(VLOOKUP($A48,,8,0)),"    -",VLOOKUP($A48,,8,0)),VLOOKUP($A48,,9,0)))</f>
        <v>    -</v>
      </c>
      <c r="H48" s="217" t="str">
        <f aca="false">IF(A48="","x",IF(ISERROR(VLOOKUP($A48,,10,0)),IF(ISERROR(VLOOKUP($A48,,9,0)),"x",VLOOKUP($A48,,9,0)),VLOOKUP($A48,,10,0)))</f>
        <v>x</v>
      </c>
      <c r="I48" s="6" t="n">
        <f aca="false">IF(A48="","",1)</f>
        <v>1</v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>non répertorié ou synonyme. Vérifiez !</v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>LINDUB</v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 t="s">
        <v>105</v>
      </c>
      <c r="B49" s="211" t="n">
        <v>0</v>
      </c>
      <c r="C49" s="212" t="n">
        <v>0.200000002980232</v>
      </c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n">
        <f aca="false">IF(AND(OR(A49="",A49="!!!!!!"),B49="",C49=""),"",IF(OR(AND(B49="",C49=""),ISERROR(C49+B49)),"!!!",($B49*$B$7+$C49*$C$7)/100))</f>
        <v>0.0180000002682209</v>
      </c>
      <c r="G49" s="216" t="str">
        <f aca="false">IF(A49="","",IF(ISERROR(VLOOKUP($A49,,9,0)),IF(ISERROR(VLOOKUP($A49,,8,0)),"    -",VLOOKUP($A49,,8,0)),VLOOKUP($A49,,9,0)))</f>
        <v>    -</v>
      </c>
      <c r="H49" s="217" t="str">
        <f aca="false">IF(A49="","x",IF(ISERROR(VLOOKUP($A49,,10,0)),IF(ISERROR(VLOOKUP($A49,,9,0)),"x",VLOOKUP($A49,,9,0)),VLOOKUP($A49,,10,0)))</f>
        <v>x</v>
      </c>
      <c r="I49" s="6" t="n">
        <f aca="false">IF(A49="","",1)</f>
        <v>1</v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>non répertorié ou synonyme. Vérifiez !</v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>LUDPAL</v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 t="s">
        <v>106</v>
      </c>
      <c r="B50" s="211" t="n">
        <v>0</v>
      </c>
      <c r="C50" s="212" t="n">
        <v>0.100000001490116</v>
      </c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n">
        <f aca="false">IF(AND(OR(A50="",A50="!!!!!!"),B50="",C50=""),"",IF(OR(AND(B50="",C50=""),ISERROR(C50+B50)),"!!!",($B50*$B$7+$C50*$C$7)/100))</f>
        <v>0.00900000013411045</v>
      </c>
      <c r="G50" s="216" t="str">
        <f aca="false">IF(A50="","",IF(ISERROR(VLOOKUP($A50,,9,0)),IF(ISERROR(VLOOKUP($A50,,8,0)),"    -",VLOOKUP($A50,,8,0)),VLOOKUP($A50,,9,0)))</f>
        <v>    -</v>
      </c>
      <c r="H50" s="217" t="str">
        <f aca="false">IF(A50="","x",IF(ISERROR(VLOOKUP($A50,,10,0)),IF(ISERROR(VLOOKUP($A50,,9,0)),"x",VLOOKUP($A50,,9,0)),VLOOKUP($A50,,10,0)))</f>
        <v>x</v>
      </c>
      <c r="I50" s="6" t="n">
        <f aca="false">IF(A50="","",1)</f>
        <v>1</v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>non répertorié ou synonyme. Vérifiez !</v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>LYTPOR</v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 t="s">
        <v>107</v>
      </c>
      <c r="B51" s="211" t="n">
        <v>0</v>
      </c>
      <c r="C51" s="212" t="n">
        <v>0.100000001490116</v>
      </c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n">
        <f aca="false">IF(AND(OR(A51="",A51="!!!!!!"),B51="",C51=""),"",IF(OR(AND(B51="",C51=""),ISERROR(C51+B51)),"!!!",($B51*$B$7+$C51*$C$7)/100))</f>
        <v>0.00900000013411045</v>
      </c>
      <c r="G51" s="216" t="str">
        <f aca="false">IF(A51="","",IF(ISERROR(VLOOKUP($A51,,9,0)),IF(ISERROR(VLOOKUP($A51,,8,0)),"    -",VLOOKUP($A51,,8,0)),VLOOKUP($A51,,9,0)))</f>
        <v>    -</v>
      </c>
      <c r="H51" s="217" t="str">
        <f aca="false">IF(A51="","x",IF(ISERROR(VLOOKUP($A51,,10,0)),IF(ISERROR(VLOOKUP($A51,,9,0)),"x",VLOOKUP($A51,,9,0)),VLOOKUP($A51,,10,0)))</f>
        <v>x</v>
      </c>
      <c r="I51" s="6" t="n">
        <f aca="false">IF(A51="","",1)</f>
        <v>1</v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>non répertorié ou synonyme. Vérifiez !</v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>RANSPX</v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 t="s">
        <v>108</v>
      </c>
      <c r="B52" s="211" t="n">
        <v>0</v>
      </c>
      <c r="C52" s="212" t="n">
        <v>0.00999999977648258</v>
      </c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n">
        <f aca="false">IF(AND(OR(A52="",A52="!!!!!!"),B52="",C52=""),"",IF(OR(AND(B52="",C52=""),ISERROR(C52+B52)),"!!!",($B52*$B$7+$C52*$C$7)/100))</f>
        <v>0.000899999979883432</v>
      </c>
      <c r="G52" s="216" t="str">
        <f aca="false">IF(A52="","",IF(ISERROR(VLOOKUP($A52,,9,0)),IF(ISERROR(VLOOKUP($A52,,8,0)),"    -",VLOOKUP($A52,,8,0)),VLOOKUP($A52,,9,0)))</f>
        <v>    -</v>
      </c>
      <c r="H52" s="217" t="str">
        <f aca="false">IF(A52="","x",IF(ISERROR(VLOOKUP($A52,,10,0)),IF(ISERROR(VLOOKUP($A52,,9,0)),"x",VLOOKUP($A52,,9,0)),VLOOKUP($A52,,10,0)))</f>
        <v>x</v>
      </c>
      <c r="I52" s="6" t="n">
        <f aca="false">IF(A52="","",1)</f>
        <v>1</v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>non répertorié ou synonyme. Vérifiez !</v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>RORSYL</v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4.96110376276076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Loire</v>
      </c>
      <c r="B84" s="175" t="str">
        <f aca="false">C3</f>
        <v>LOIRE À FEURS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30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4.96110376276076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109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110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111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112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113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114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115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116</v>
      </c>
      <c r="S93" s="6"/>
      <c r="T93" s="207" t="str">
        <f aca="false">INDEX($A$23:$A$82,$T$92)</f>
        <v>NAJMAR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2024-06-20T18:32:40Z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