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780" sheetId="1" state="visible" r:id="rId3"/>
  </sheets>
  <definedNames>
    <definedName function="false" hidden="false" localSheetId="0" name="_xlnm.Print_Area" vbProcedure="false">'04010780'!$A$1:$O$82</definedName>
    <definedName function="false" hidden="false" localSheetId="0" name="Cf." vbProcedure="false"/>
    <definedName function="false" hidden="false" localSheetId="0" name="NOM" vbProcedure="false">'04010780'!$H$1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<sst xmlns="http://schemas.openxmlformats.org/spreadsheetml/2006/main" count="106" uniqueCount="102">
  <si>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</si>
  <si>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</si>
  <si>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</si>
  <si>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</si>
  <si>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</si>
  <si>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le Vizezy</t>
  </si>
  <si>
    <t xml:space="preserve">VIZEZY à ESSERTINES-EN-CHATELNEUF</t>
  </si>
  <si>
    <t xml:space="preserve">04010780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</si>
  <si>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</si>
  <si>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</si>
  <si>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</si>
  <si>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</si>
  <si>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</si>
  <si>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</si>
  <si>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</si>
  <si>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</si>
  <si>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</si>
  <si>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</si>
  <si>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</si>
  <si>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</si>
  <si>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très faible</t>
  </si>
  <si>
    <t xml:space="preserve">(très 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</si>
  <si>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</si>
  <si>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</si>
  <si>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</si>
  <si>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</si>
  <si>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</si>
  <si>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</si>
  <si>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</si>
  <si>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</si>
  <si>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</si>
  <si>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</si>
  <si>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</si>
  <si>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</si>
  <si>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</si>
  <si>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</si>
  <si>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</si>
  <si>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</si>
  <si>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</si>
  <si>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</si>
  <si>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</si>
  <si>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</si>
  <si>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</si>
  <si>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</si>
  <si>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</si>
  <si>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</si>
  <si>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</si>
  <si>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</si>
  <si>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</si>
  <si>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</si>
  <si>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</si>
  <si>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</si>
  <si>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</si>
  <si>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</si>
  <si>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</si>
  <si>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</si>
  <si>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</si>
  <si>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</si>
  <si>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(25,5230000669137 %)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</si>
  <si>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</si>
  <si>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</si>
  <si>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</si>
  <si>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</si>
  <si>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</si>
  <si>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</si>
  <si>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</si>
  <si>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</si>
  <si>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</si>
  <si>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</si>
  <si>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</si>
  <si>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</si>
  <si>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</si>
  <si>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</si>
  <si>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</si>
  <si>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</si>
  <si>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</si>
  <si>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</si>
  <si>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</si>
  <si>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AMBFLU</t>
  </si>
  <si>
    <t xml:space="preserve">DERWEB</t>
  </si>
  <si>
    <t xml:space="preserve">POASPX</t>
  </si>
  <si>
    <t xml:space="preserve">CAMAMA</t>
  </si>
  <si>
    <t xml:space="preserve">Cf.</t>
  </si>
  <si>
    <t xml:space="preserve">FISCRA</t>
  </si>
  <si>
    <t xml:space="preserve">FONDUR</t>
  </si>
  <si>
    <t xml:space="preserve">newcod</t>
  </si>
  <si>
    <t xml:space="preserve">Gongrosira sp</t>
  </si>
  <si>
    <t xml:space="preserve">CHIPOL</t>
  </si>
  <si>
    <t xml:space="preserve">LEASPX</t>
  </si>
  <si>
    <t xml:space="preserve">SCAUND</t>
  </si>
  <si>
    <t xml:space="preserve">BRARIV</t>
  </si>
  <si>
    <t xml:space="preserve">THAALO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</si>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</sst>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14.5882352941176</v>
      </c>
      <c r="M5" s="52"/>
      <c r="N5" s="53"/>
      <c r="O5" s="54" t="n">
        <v>14.9333333333333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70</v>
      </c>
      <c r="C7" s="66" t="n">
        <v>30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30</v>
      </c>
      <c r="C9" s="85" t="n">
        <v>4</v>
      </c>
      <c r="D9" s="86"/>
      <c r="E9" s="86"/>
      <c r="F9" s="87" t="n">
        <f aca="false">($B9*$B$7+$C9*$C$7)/100</f>
        <v>22.2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13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33.1699999943376</v>
      </c>
      <c r="C20" s="164" t="n">
        <f aca="false">SUM(C23:C82)</f>
        <v>7.68000023625791</v>
      </c>
      <c r="D20" s="165"/>
      <c r="E20" s="166" t="s">
        <v>52</v>
      </c>
      <c r="F20" s="167" t="n">
        <f aca="false">($B20*$B$7+$C20*$C$7)/100</f>
        <v>25.5230000669137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23.2189999960363</v>
      </c>
      <c r="C21" s="177" t="n">
        <f aca="false">C20*C7/100</f>
        <v>2.30400007087737</v>
      </c>
      <c r="D21" s="109" t="str">
        <f aca="false">IF(F21=0,"",IF((ABS(F21-F19))&gt;(0.2*F21),CONCATENATE(" rec. par taxa (",F21," %) supérieur à 20 % !"),""))</f>
        <v> rec. par taxa (25,5230000669137 %)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25.5230000669137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0.00299999993294477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2</v>
      </c>
      <c r="W23" s="217"/>
      <c r="X23" s="217"/>
      <c r="Y23" s="215" t="str">
        <f aca="false">IF(A23="new.cod","NEWCOD",IF(AND((Z23=""),ISTEXT(A23)),A23,IF(Z23="","",INDEX(,Z23))))</f>
        <v>AMBFLU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0.200000002980232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0.0600000008940697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3</v>
      </c>
      <c r="W24" s="230"/>
      <c r="Y24" s="215" t="str">
        <f aca="false">IF(A24="new.cod","NEWCOD",IF(AND((Z24=""),ISTEXT(A24)),A24,IF(Z24="","",INDEX(,Z24))))</f>
        <v>DERWEB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0.00299999993294477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POASPX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0.00299999993294477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 t="s">
        <v>82</v>
      </c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CAMAMA</v>
      </c>
      <c r="Z26" s="9" t="str">
        <f aca="false">IF(ISERROR(MATCH(A26,,0)),IF(ISERROR(MATCH(A26,,0)),"",(MATCH(A26,,0))),(MATCH(A26,,0)))</f>
        <v/>
      </c>
      <c r="AA26" s="218" t="s">
        <v>82</v>
      </c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0.00699999984353781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FISCRA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0.00999999977648258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3</v>
      </c>
      <c r="W28" s="217"/>
      <c r="Y28" s="215" t="str">
        <f aca="false">IF(A28="new.cod","NEWCOD",IF(AND((Z28=""),ISTEXT(A28)),A28,IF(Z28="","",INDEX(,Z28))))</f>
        <v>FONDUR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0.200000002980232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0.0670000007376075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>No</v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newcod</v>
      </c>
      <c r="Z29" s="9" t="str">
        <f aca="false">IF(ISERROR(MATCH(A29,,0)),IF(ISERROR(MATCH(A29,,0)),"",(MATCH(A29,,0))),(MATCH(A29,,0)))</f>
        <v/>
      </c>
      <c r="AA29" s="218"/>
      <c r="AB29" s="220" t="s">
        <v>86</v>
      </c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CHIPOL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0.5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0.35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4</v>
      </c>
      <c r="W31" s="217"/>
      <c r="Y31" s="215" t="str">
        <f aca="false">IF(A31="new.cod","NEWCOD",IF(AND((Z31=""),ISTEXT(A31)),A31,IF(Z31="","",INDEX(,Z31))))</f>
        <v>LEASPX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0.5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0.352999999932945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6</v>
      </c>
      <c r="W32" s="217"/>
      <c r="Y32" s="215" t="str">
        <f aca="false">IF(A32="new.cod","NEWCOD",IF(AND((Z32=""),ISTEXT(A32)),A32,IF(Z32="","",INDEX(,Z32))))</f>
        <v>SCAUND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0.529999971389771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0.373999979905784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4</v>
      </c>
      <c r="W33" s="217"/>
      <c r="Y33" s="215" t="str">
        <f aca="false">IF(A33="new.cod","NEWCOD",IF(AND((Z33=""),ISTEXT(A33)),A33,IF(Z33="","",INDEX(,Z33))))</f>
        <v>BRARIV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0.600000023841858</v>
      </c>
      <c r="C34" s="222" t="n">
        <v>0.200000002980232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0.48000001758337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4</v>
      </c>
      <c r="W34" s="217"/>
      <c r="Y34" s="215" t="str">
        <f aca="false">IF(A34="new.cod","NEWCOD",IF(AND((Z34=""),ISTEXT(A34)),A34,IF(Z34="","",INDEX(,Z34))))</f>
        <v>THAALO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31</v>
      </c>
      <c r="C35" s="222" t="n">
        <v>7.01000022888184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23.8030000686645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4</v>
      </c>
      <c r="W35" s="217"/>
      <c r="Y35" s="215" t="str">
        <f aca="false">IF(A35="new.cod","NEWCOD",IF(AND((Z35=""),ISTEXT(A35)),A35,IF(Z35="","",INDEX(,Z35))))</f>
        <v>RHYRIP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/>
      <c r="B36" s="221"/>
      <c r="C36" s="222"/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</v>
      </c>
      <c r="G36" s="226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93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Vizezy</v>
      </c>
      <c r="B84" s="253" t="str">
        <f aca="false">C3</f>
        <v>VIZEZY à ESSERTINES-EN-CHATELNEUF</v>
      </c>
      <c r="C84" s="254" t="n">
        <f aca="false">A4</f>
        <v>41102</v>
      </c>
      <c r="D84" s="255" t="str">
        <f aca="false">IF(ISERROR(SUM($T$23:$T$82)/SUM($U$23:$U$82)),"",SUM($T$23:$T$82)/SUM($U$23:$U$82))</f>
        <v/>
      </c>
      <c r="E84" s="256" t="n">
        <f aca="false">N13</f>
        <v>13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25.5230000669137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94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98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101</v>
      </c>
      <c r="R93" s="9"/>
      <c r="S93" s="215" t="str">
        <f aca="false">INDEX($A$23:$A$82,$S$92)</f>
        <v>AMBFLU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9">
    <cfRule type="expression" priority="28" aboveAverage="0" equalAverage="0" bottom="0" percent="0" rank="0" text="" dxfId="26">
      <formula>ISTEXT($E29)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2024-03-14T21:59:09Z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