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900" sheetId="1" state="visible" r:id="rId3"/>
  </sheets>
  <definedNames>
    <definedName function="false" hidden="false" localSheetId="0" name="_xlnm.Print_Area" vbProcedure="false">'04010900'!$A$1:$O$82</definedName>
    <definedName function="false" hidden="false" localSheetId="0" name="Cf." vbProcedure="false"/>
    <definedName function="false" hidden="false" localSheetId="0" name="NOM" vbProcedure="false">'04010900'!$H$1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<sst xmlns="http://schemas.openxmlformats.org/spreadsheetml/2006/main" count="97" uniqueCount="93">
  <si>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</si>
  <si>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</si>
  <si>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</si>
  <si>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</si>
  <si>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</si>
  <si>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LE VIZÉZY</t>
  </si>
  <si>
    <t xml:space="preserve">VIZEZY à PONCINS</t>
  </si>
  <si>
    <t xml:space="preserve">04010900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</si>
  <si>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</si>
  <si>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</si>
  <si>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</si>
  <si>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</si>
  <si>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</si>
  <si>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</si>
  <si>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</si>
  <si>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</si>
  <si>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</si>
  <si>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</si>
  <si>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</si>
  <si>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</si>
  <si>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</si>
  <si>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</si>
  <si>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</si>
  <si>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</si>
  <si>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</si>
  <si>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</si>
  <si>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</si>
  <si>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</si>
  <si>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</si>
  <si>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</si>
  <si>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</si>
  <si>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</si>
  <si>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</si>
  <si>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</si>
  <si>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</si>
  <si>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</si>
  <si>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</si>
  <si>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</si>
  <si>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</si>
  <si>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</si>
  <si>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</si>
  <si>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</si>
  <si>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</si>
  <si>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</si>
  <si>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</si>
  <si>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</si>
  <si>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</si>
  <si>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</si>
  <si>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</si>
  <si>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</si>
  <si>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</si>
  <si>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</si>
  <si>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</si>
  <si>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</si>
  <si>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</si>
  <si>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</si>
  <si>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</si>
  <si>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(0,262857142835855 %)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</si>
  <si>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</si>
  <si>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</si>
  <si>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</si>
  <si>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</si>
  <si>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</si>
  <si>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</si>
  <si>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</si>
  <si>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</si>
  <si>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</si>
  <si>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</si>
  <si>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</si>
  <si>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</si>
  <si>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</si>
  <si>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</si>
  <si>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</si>
  <si>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</si>
  <si>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</si>
  <si>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</si>
  <si>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</si>
  <si>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AGRSTO</t>
  </si>
  <si>
    <t xml:space="preserve">Cf.</t>
  </si>
  <si>
    <t xml:space="preserve">AMBRIP</t>
  </si>
  <si>
    <t xml:space="preserve">RANREP</t>
  </si>
  <si>
    <t xml:space="preserve">FONANT</t>
  </si>
  <si>
    <t xml:space="preserve">AMBFLU</t>
  </si>
  <si>
    <t xml:space="preserve">MIRSPX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</si>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</sst>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8.66666666666667</v>
      </c>
      <c r="M5" s="52"/>
      <c r="N5" s="53"/>
      <c r="O5" s="54" t="n">
        <v>7.5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/>
      <c r="D6" s="45"/>
      <c r="E6" s="45"/>
      <c r="F6" s="46"/>
      <c r="G6" s="47"/>
      <c r="H6" s="45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5" t="s">
        <v>23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27</v>
      </c>
      <c r="B9" s="84" t="n">
        <v>0.200000002980232</v>
      </c>
      <c r="C9" s="85"/>
      <c r="D9" s="86"/>
      <c r="E9" s="86"/>
      <c r="F9" s="87" t="n">
        <f aca="false">($B9*$B$7+$C9*$C$7)/100</f>
        <v>0.200000002980232</v>
      </c>
      <c r="G9" s="88"/>
      <c r="H9" s="89"/>
      <c r="I9" s="90"/>
      <c r="J9" s="91"/>
      <c r="K9" s="72"/>
      <c r="L9" s="92"/>
      <c r="M9" s="81" t="s">
        <v>28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29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30</v>
      </c>
      <c r="K10" s="101"/>
      <c r="L10" s="102"/>
      <c r="M10" s="103" t="s">
        <v>31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32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33</v>
      </c>
      <c r="J11" s="112"/>
      <c r="K11" s="113" t="n">
        <f aca="false">COUNTIF($G$23:$G$82,"=HET")</f>
        <v>0</v>
      </c>
      <c r="L11" s="114"/>
      <c r="M11" s="103" t="s">
        <v>34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35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36</v>
      </c>
      <c r="J12" s="119"/>
      <c r="K12" s="113" t="n">
        <f aca="false">COUNTIF($G$23:$G$82,"=ALG")</f>
        <v>0</v>
      </c>
      <c r="L12" s="120"/>
      <c r="M12" s="121"/>
      <c r="N12" s="122" t="s">
        <v>30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37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38</v>
      </c>
      <c r="J13" s="119"/>
      <c r="K13" s="113" t="n">
        <f aca="false">COUNTIF($G$23:$G$82,"=BRm")+COUNTIF($G$23:$G$82,"=BRh")</f>
        <v>0</v>
      </c>
      <c r="L13" s="114"/>
      <c r="M13" s="125" t="s">
        <v>39</v>
      </c>
      <c r="N13" s="126" t="n">
        <f aca="false">COUNTIF(F23:F82,"&gt;0")</f>
        <v>6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40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41</v>
      </c>
      <c r="J14" s="119"/>
      <c r="K14" s="113" t="n">
        <f aca="false">COUNTIF($G$23:$G$82,"=PTE")</f>
        <v>0</v>
      </c>
      <c r="L14" s="114"/>
      <c r="M14" s="129" t="s">
        <v>42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43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44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45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46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47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48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49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50</v>
      </c>
      <c r="B18" s="143"/>
      <c r="C18" s="144"/>
      <c r="D18" s="109"/>
      <c r="E18" s="145" t="s">
        <v>51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52</v>
      </c>
      <c r="B20" s="163" t="n">
        <f aca="false">SUM(B23:B82)</f>
        <v>0.262857142835855</v>
      </c>
      <c r="C20" s="164" t="n">
        <f aca="false">SUM(C23:C82)</f>
        <v>0</v>
      </c>
      <c r="D20" s="165"/>
      <c r="E20" s="166" t="s">
        <v>51</v>
      </c>
      <c r="F20" s="167" t="n">
        <f aca="false">($B20*$B$7+$C20*$C$7)/100</f>
        <v>0.262857142835855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53</v>
      </c>
      <c r="R20" s="9"/>
      <c r="S20" s="9"/>
      <c r="T20" s="9"/>
      <c r="U20" s="9"/>
      <c r="V20" s="9" t="s">
        <v>54</v>
      </c>
      <c r="W20" s="148"/>
    </row>
    <row r="21" customFormat="false" ht="12.75" hidden="false" customHeight="false" outlineLevel="0" collapsed="false">
      <c r="A21" s="176" t="s">
        <v>55</v>
      </c>
      <c r="B21" s="177" t="n">
        <f aca="false">B20*B7/100</f>
        <v>0.262857142835855</v>
      </c>
      <c r="C21" s="177" t="n">
        <f aca="false">C20*C7/100</f>
        <v>0</v>
      </c>
      <c r="D21" s="109" t="str">
        <f aca="false">IF(F21=0,"",IF((ABS(F21-F19))&gt;(0.2*F21),CONCATENATE(" rec. par taxa (",F21," %) supérieur à 20 % !"),""))</f>
        <v> rec. par taxa (0,262857142835855 %)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0.262857142835855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56</v>
      </c>
      <c r="R21" s="9"/>
      <c r="S21" s="9"/>
      <c r="T21" s="9"/>
      <c r="U21" s="9"/>
      <c r="V21" s="9" t="s">
        <v>57</v>
      </c>
      <c r="W21" s="148"/>
    </row>
    <row r="22" customFormat="false" ht="12.75" hidden="false" customHeight="false" outlineLevel="0" collapsed="false">
      <c r="A22" s="187" t="s">
        <v>58</v>
      </c>
      <c r="B22" s="188" t="s">
        <v>59</v>
      </c>
      <c r="C22" s="189" t="s">
        <v>59</v>
      </c>
      <c r="D22" s="138"/>
      <c r="E22" s="138"/>
      <c r="F22" s="190" t="s">
        <v>60</v>
      </c>
      <c r="G22" s="191" t="s">
        <v>61</v>
      </c>
      <c r="H22" s="138"/>
      <c r="I22" s="192" t="s">
        <v>62</v>
      </c>
      <c r="J22" s="192" t="s">
        <v>63</v>
      </c>
      <c r="K22" s="193" t="s">
        <v>64</v>
      </c>
      <c r="L22" s="193"/>
      <c r="M22" s="193"/>
      <c r="N22" s="193"/>
      <c r="O22" s="193"/>
      <c r="P22" s="194" t="s">
        <v>65</v>
      </c>
      <c r="Q22" s="195" t="s">
        <v>66</v>
      </c>
      <c r="R22" s="196" t="s">
        <v>67</v>
      </c>
      <c r="S22" s="197" t="s">
        <v>68</v>
      </c>
      <c r="T22" s="198" t="s">
        <v>69</v>
      </c>
      <c r="U22" s="199" t="s">
        <v>70</v>
      </c>
      <c r="V22" s="197" t="s">
        <v>71</v>
      </c>
      <c r="Y22" s="9" t="s">
        <v>72</v>
      </c>
      <c r="Z22" s="9" t="s">
        <v>73</v>
      </c>
      <c r="AA22" s="200" t="s">
        <v>74</v>
      </c>
      <c r="AB22" s="200" t="s">
        <v>75</v>
      </c>
      <c r="AC22" s="200" t="s">
        <v>76</v>
      </c>
    </row>
    <row r="23" customFormat="false" ht="12.75" hidden="false" customHeight="false" outlineLevel="0" collapsed="false">
      <c r="A23" s="201" t="s">
        <v>77</v>
      </c>
      <c r="B23" s="202" t="n">
        <v>0.00999999977648258</v>
      </c>
      <c r="C23" s="203" t="n">
        <v>0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0.00999999977648258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 t="s">
        <v>78</v>
      </c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1</v>
      </c>
      <c r="W23" s="217"/>
      <c r="X23" s="217"/>
      <c r="Y23" s="215" t="str">
        <f aca="false">IF(A23="new.cod","NEWCOD",IF(AND((Z23=""),ISTEXT(A23)),A23,IF(Z23="","",INDEX(,Z23))))</f>
        <v>AGRSTO</v>
      </c>
      <c r="Z23" s="9" t="str">
        <f aca="false">IF(ISERROR(MATCH(A23,,0)),IF(ISERROR(MATCH(A23,,0)),"",(MATCH(A23,,0))),(MATCH(A23,,0)))</f>
        <v/>
      </c>
      <c r="AA23" s="66" t="s">
        <v>78</v>
      </c>
      <c r="AB23" s="218"/>
      <c r="AC23" s="218"/>
      <c r="BC23" s="9" t="n">
        <f aca="false">IF(A23="","",1)</f>
        <v>1</v>
      </c>
    </row>
    <row r="24" customFormat="false" ht="12.75" hidden="false" customHeight="false" outlineLevel="0" collapsed="false">
      <c r="A24" s="219" t="s">
        <v>79</v>
      </c>
      <c r="B24" s="220" t="n">
        <v>0.00999999977648258</v>
      </c>
      <c r="C24" s="221" t="n">
        <v>0</v>
      </c>
      <c r="D24" s="222" t="str">
        <f aca="false">IF(ISERROR(VLOOKUP($A24,,2,0)),IF(ISERROR(VLOOKUP($A24,,1,0)),"",VLOOKUP($A24,,1,0)),VLOOKUP($A24,,2,0))</f>
        <v/>
      </c>
      <c r="E24" s="223" t="n">
        <f aca="false">IF(D24="",,VLOOKUP(D24,D$22:D23,1,0))</f>
        <v>0</v>
      </c>
      <c r="F24" s="224" t="n">
        <f aca="false">($B24*$B$7+$C24*$C$7)/100</f>
        <v>0.00999999977648258</v>
      </c>
      <c r="G24" s="225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6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7"/>
      <c r="M24" s="227"/>
      <c r="N24" s="227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8" t="n">
        <f aca="false">IF(ISERROR(R24*J24),0,R24*J24)</f>
        <v>0</v>
      </c>
      <c r="V24" s="216" t="n">
        <v>2</v>
      </c>
      <c r="W24" s="229"/>
      <c r="Y24" s="215" t="str">
        <f aca="false">IF(A24="new.cod","NEWCOD",IF(AND((Z24=""),ISTEXT(A24)),A24,IF(Z24="","",INDEX(,Z24))))</f>
        <v>AMBRIP</v>
      </c>
      <c r="Z24" s="9" t="str">
        <f aca="false">IF(ISERROR(MATCH(A24,,0)),IF(ISERROR(MATCH(A24,,0)),"",(MATCH(A24,,0))),(MATCH(A24,,0)))</f>
        <v/>
      </c>
      <c r="AA24" s="66"/>
      <c r="AB24" s="218"/>
      <c r="AC24" s="218"/>
      <c r="BC24" s="9" t="n">
        <f aca="false">IF(A24="","",1)</f>
        <v>1</v>
      </c>
    </row>
    <row r="25" customFormat="false" ht="12.75" hidden="false" customHeight="false" outlineLevel="0" collapsed="false">
      <c r="A25" s="219" t="s">
        <v>80</v>
      </c>
      <c r="B25" s="220" t="n">
        <v>0.00999999977648258</v>
      </c>
      <c r="C25" s="221" t="n">
        <v>0</v>
      </c>
      <c r="D25" s="222" t="str">
        <f aca="false">IF(ISERROR(VLOOKUP($A25,,2,0)),IF(ISERROR(VLOOKUP($A25,,1,0)),"",VLOOKUP($A25,,1,0)),VLOOKUP($A25,,2,0))</f>
        <v/>
      </c>
      <c r="E25" s="223" t="n">
        <f aca="false">IF(D25="",,VLOOKUP(D25,D$22:D24,1,0))</f>
        <v>0</v>
      </c>
      <c r="F25" s="224" t="n">
        <f aca="false">($B25*$B$7+$C25*$C$7)/100</f>
        <v>0.00999999977648258</v>
      </c>
      <c r="G25" s="225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6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7"/>
      <c r="M25" s="227"/>
      <c r="N25" s="227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8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RANREP</v>
      </c>
      <c r="Z25" s="9" t="str">
        <f aca="false">IF(ISERROR(MATCH(A25,,0)),IF(ISERROR(MATCH(A25,,0)),"",(MATCH(A25,,0))),(MATCH(A25,,0)))</f>
        <v/>
      </c>
      <c r="AA25" s="66"/>
      <c r="AB25" s="218"/>
      <c r="AC25" s="218"/>
      <c r="BC25" s="9" t="n">
        <f aca="false">IF(A25="","",1)</f>
        <v>1</v>
      </c>
    </row>
    <row r="26" customFormat="false" ht="12.75" hidden="false" customHeight="false" outlineLevel="0" collapsed="false">
      <c r="A26" s="219" t="s">
        <v>81</v>
      </c>
      <c r="B26" s="220" t="n">
        <v>0.00999999977648258</v>
      </c>
      <c r="C26" s="221" t="n">
        <v>0</v>
      </c>
      <c r="D26" s="222" t="str">
        <f aca="false">IF(ISERROR(VLOOKUP($A26,,2,0)),IF(ISERROR(VLOOKUP($A26,,1,0)),"",VLOOKUP($A26,,1,0)),VLOOKUP($A26,,2,0))</f>
        <v/>
      </c>
      <c r="E26" s="223" t="n">
        <f aca="false">IF(D26="",,VLOOKUP(D26,D$22:D25,1,0))</f>
        <v>0</v>
      </c>
      <c r="F26" s="224" t="n">
        <f aca="false">($B26*$B$7+$C26*$C$7)/100</f>
        <v>0.00999999977648258</v>
      </c>
      <c r="G26" s="225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6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7"/>
      <c r="M26" s="227"/>
      <c r="N26" s="227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8" t="n">
        <f aca="false">IF(ISERROR(R26*J26),0,R26*J26)</f>
        <v>0</v>
      </c>
      <c r="V26" s="216" t="n">
        <v>1</v>
      </c>
      <c r="W26" s="217"/>
      <c r="Y26" s="215" t="str">
        <f aca="false">IF(A26="new.cod","NEWCOD",IF(AND((Z26=""),ISTEXT(A26)),A26,IF(Z26="","",INDEX(,Z26))))</f>
        <v>FONANT</v>
      </c>
      <c r="Z26" s="9" t="str">
        <f aca="false">IF(ISERROR(MATCH(A26,,0)),IF(ISERROR(MATCH(A26,,0)),"",(MATCH(A26,,0))),(MATCH(A26,,0)))</f>
        <v/>
      </c>
      <c r="AA26" s="66"/>
      <c r="AB26" s="218"/>
      <c r="AC26" s="218"/>
      <c r="BC26" s="9" t="n">
        <f aca="false">IF(A26="","",1)</f>
        <v>1</v>
      </c>
    </row>
    <row r="27" customFormat="false" ht="12.75" hidden="false" customHeight="false" outlineLevel="0" collapsed="false">
      <c r="A27" s="219" t="s">
        <v>82</v>
      </c>
      <c r="B27" s="220" t="n">
        <v>0.0228571407496929</v>
      </c>
      <c r="C27" s="221" t="n">
        <v>0</v>
      </c>
      <c r="D27" s="222" t="str">
        <f aca="false">IF(ISERROR(VLOOKUP($A27,,2,0)),IF(ISERROR(VLOOKUP($A27,,1,0)),"",VLOOKUP($A27,,1,0)),VLOOKUP($A27,,2,0))</f>
        <v/>
      </c>
      <c r="E27" s="223" t="n">
        <f aca="false">IF(D27="",,VLOOKUP(D27,D$22:D26,1,0))</f>
        <v>0</v>
      </c>
      <c r="F27" s="224" t="n">
        <f aca="false">($B27*$B$7+$C27*$C$7)/100</f>
        <v>0.0228571407496929</v>
      </c>
      <c r="G27" s="225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6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7"/>
      <c r="M27" s="227"/>
      <c r="N27" s="227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8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AMBFLU</v>
      </c>
      <c r="Z27" s="9" t="str">
        <f aca="false">IF(ISERROR(MATCH(A27,,0)),IF(ISERROR(MATCH(A27,,0)),"",(MATCH(A27,,0))),(MATCH(A27,,0)))</f>
        <v/>
      </c>
      <c r="AA27" s="66"/>
      <c r="AB27" s="218"/>
      <c r="AC27" s="218"/>
      <c r="BC27" s="9" t="n">
        <f aca="false">IF(A27="","",1)</f>
        <v>1</v>
      </c>
    </row>
    <row r="28" customFormat="false" ht="12.75" hidden="false" customHeight="false" outlineLevel="0" collapsed="false">
      <c r="A28" s="219" t="s">
        <v>83</v>
      </c>
      <c r="B28" s="220" t="n">
        <v>0.200000002980232</v>
      </c>
      <c r="C28" s="221" t="n">
        <v>0</v>
      </c>
      <c r="D28" s="222" t="str">
        <f aca="false">IF(ISERROR(VLOOKUP($A28,,2,0)),IF(ISERROR(VLOOKUP($A28,,1,0)),"",VLOOKUP($A28,,1,0)),VLOOKUP($A28,,2,0))</f>
        <v/>
      </c>
      <c r="E28" s="223" t="n">
        <f aca="false">IF(D28="",,VLOOKUP(D28,D$22:D27,1,0))</f>
        <v>0</v>
      </c>
      <c r="F28" s="224" t="n">
        <f aca="false">($B28*$B$7+$C28*$C$7)/100</f>
        <v>0.200000002980232</v>
      </c>
      <c r="G28" s="225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6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7"/>
      <c r="M28" s="227"/>
      <c r="N28" s="227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8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MIRSPX</v>
      </c>
      <c r="Z28" s="9" t="str">
        <f aca="false">IF(ISERROR(MATCH(A28,,0)),IF(ISERROR(MATCH(A28,,0)),"",(MATCH(A28,,0))),(MATCH(A28,,0)))</f>
        <v/>
      </c>
      <c r="AA28" s="66"/>
      <c r="AB28" s="218"/>
      <c r="AC28" s="218"/>
      <c r="BC28" s="9" t="n">
        <f aca="false">IF(A28="","",1)</f>
        <v>1</v>
      </c>
    </row>
    <row r="29" customFormat="false" ht="12.75" hidden="false" customHeight="false" outlineLevel="0" collapsed="false">
      <c r="A29" s="219"/>
      <c r="B29" s="220"/>
      <c r="C29" s="221"/>
      <c r="D29" s="222" t="str">
        <f aca="false">IF(ISERROR(VLOOKUP($A29,,2,0)),IF(ISERROR(VLOOKUP($A29,,1,0)),"",VLOOKUP($A29,,1,0)),VLOOKUP($A29,,2,0))</f>
        <v/>
      </c>
      <c r="E29" s="223" t="n">
        <f aca="false">IF(D29="",,VLOOKUP(D29,D$22:D28,1,0))</f>
        <v>0</v>
      </c>
      <c r="F29" s="224" t="n">
        <f aca="false">($B29*$B$7+$C29*$C$7)/100</f>
        <v>0</v>
      </c>
      <c r="G29" s="225" t="str">
        <f aca="false">IF(A29="","",IF(ISERROR(VLOOKUP($A29,,13,0)),IF(ISERROR(VLOOKUP($A29,,12,0)),"    -",VLOOKUP($A29,,12,0)),VLOOKUP($A29,,13,0)))</f>
        <v/>
      </c>
      <c r="H29" s="208" t="str">
        <f aca="false">IF(A29="","x",IF(ISERROR(VLOOKUP($A29,,14,0)),IF(ISERROR(VLOOKUP($A29,,13,0)),"x",VLOOKUP($A29,,13,0)),VLOOKUP($A29,,14,0)))</f>
        <v>x</v>
      </c>
      <c r="I29" s="226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/>
      </c>
      <c r="L29" s="227"/>
      <c r="M29" s="227"/>
      <c r="N29" s="227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8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/>
      </c>
      <c r="Z29" s="9" t="str">
        <f aca="false">IF(ISERROR(MATCH(A29,,0)),IF(ISERROR(MATCH(A29,,0)),"",(MATCH(A29,,0))),(MATCH(A29,,0)))</f>
        <v/>
      </c>
      <c r="AA29" s="66"/>
      <c r="AB29" s="218"/>
      <c r="AC29" s="218"/>
      <c r="BC29" s="9" t="str">
        <f aca="false">IF(A29="","",1)</f>
        <v/>
      </c>
    </row>
    <row r="30" customFormat="false" ht="12.75" hidden="false" customHeight="false" outlineLevel="0" collapsed="false">
      <c r="A30" s="219"/>
      <c r="B30" s="220"/>
      <c r="C30" s="221"/>
      <c r="D30" s="222" t="str">
        <f aca="false">IF(ISERROR(VLOOKUP($A30,,2,0)),IF(ISERROR(VLOOKUP($A30,,1,0)),"",VLOOKUP($A30,,1,0)),VLOOKUP($A30,,2,0))</f>
        <v/>
      </c>
      <c r="E30" s="223" t="n">
        <f aca="false">IF(D30="",,VLOOKUP(D30,D$22:D29,1,0))</f>
        <v>0</v>
      </c>
      <c r="F30" s="224" t="n">
        <f aca="false">($B30*$B$7+$C30*$C$7)/100</f>
        <v>0</v>
      </c>
      <c r="G30" s="225" t="str">
        <f aca="false">IF(A30="","",IF(ISERROR(VLOOKUP($A30,,13,0)),IF(ISERROR(VLOOKUP($A30,,12,0)),"    -",VLOOKUP($A30,,12,0)),VLOOKUP($A30,,13,0)))</f>
        <v/>
      </c>
      <c r="H30" s="208" t="str">
        <f aca="false">IF(A30="","x",IF(ISERROR(VLOOKUP($A30,,14,0)),IF(ISERROR(VLOOKUP($A30,,13,0)),"x",VLOOKUP($A30,,13,0)),VLOOKUP($A30,,14,0)))</f>
        <v>x</v>
      </c>
      <c r="I30" s="226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7"/>
      <c r="M30" s="227"/>
      <c r="N30" s="227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8" t="n">
        <f aca="false">IF(ISERROR(R30*J30),0,R30*J30)</f>
        <v>0</v>
      </c>
      <c r="V30" s="216" t="n">
        <v>0</v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66"/>
      <c r="AB30" s="218"/>
      <c r="AC30" s="218"/>
      <c r="BC30" s="9" t="str">
        <f aca="false">IF(A30="","",1)</f>
        <v/>
      </c>
    </row>
    <row r="31" customFormat="false" ht="12.75" hidden="false" customHeight="false" outlineLevel="0" collapsed="false">
      <c r="A31" s="219"/>
      <c r="B31" s="220"/>
      <c r="C31" s="221"/>
      <c r="D31" s="222" t="str">
        <f aca="false">IF(ISERROR(VLOOKUP($A31,,2,0)),IF(ISERROR(VLOOKUP($A31,,1,0)),"",VLOOKUP($A31,,1,0)),VLOOKUP($A31,,2,0))</f>
        <v/>
      </c>
      <c r="E31" s="223" t="n">
        <f aca="false">IF(D31="",,VLOOKUP(D31,D$22:D30,1,0))</f>
        <v>0</v>
      </c>
      <c r="F31" s="224" t="n">
        <f aca="false">($B31*$B$7+$C31*$C$7)/100</f>
        <v>0</v>
      </c>
      <c r="G31" s="225" t="str">
        <f aca="false">IF(A31="","",IF(ISERROR(VLOOKUP($A31,,13,0)),IF(ISERROR(VLOOKUP($A31,,12,0)),"    -",VLOOKUP($A31,,12,0)),VLOOKUP($A31,,13,0)))</f>
        <v/>
      </c>
      <c r="H31" s="208" t="str">
        <f aca="false">IF(A31="","x",IF(ISERROR(VLOOKUP($A31,,14,0)),IF(ISERROR(VLOOKUP($A31,,13,0)),"x",VLOOKUP($A31,,13,0)),VLOOKUP($A31,,14,0)))</f>
        <v>x</v>
      </c>
      <c r="I31" s="226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7"/>
      <c r="M31" s="227"/>
      <c r="N31" s="227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8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66"/>
      <c r="AB31" s="218"/>
      <c r="AC31" s="218"/>
      <c r="BC31" s="9" t="str">
        <f aca="false">IF(A31="","",1)</f>
        <v/>
      </c>
    </row>
    <row r="32" customFormat="false" ht="12.75" hidden="false" customHeight="false" outlineLevel="0" collapsed="false">
      <c r="A32" s="219"/>
      <c r="B32" s="220"/>
      <c r="C32" s="221"/>
      <c r="D32" s="222" t="str">
        <f aca="false">IF(ISERROR(VLOOKUP($A32,,2,0)),IF(ISERROR(VLOOKUP($A32,,1,0)),"",VLOOKUP($A32,,1,0)),VLOOKUP($A32,,2,0))</f>
        <v/>
      </c>
      <c r="E32" s="223" t="n">
        <f aca="false">IF(D32="",,VLOOKUP(D32,D$22:D31,1,0))</f>
        <v>0</v>
      </c>
      <c r="F32" s="224" t="n">
        <f aca="false">($B32*$B$7+$C32*$C$7)/100</f>
        <v>0</v>
      </c>
      <c r="G32" s="225" t="str">
        <f aca="false">IF(A32="","",IF(ISERROR(VLOOKUP($A32,,13,0)),IF(ISERROR(VLOOKUP($A32,,12,0)),"    -",VLOOKUP($A32,,12,0)),VLOOKUP($A32,,13,0)))</f>
        <v/>
      </c>
      <c r="H32" s="208" t="str">
        <f aca="false">IF(A32="","x",IF(ISERROR(VLOOKUP($A32,,14,0)),IF(ISERROR(VLOOKUP($A32,,13,0)),"x",VLOOKUP($A32,,13,0)),VLOOKUP($A32,,14,0)))</f>
        <v>x</v>
      </c>
      <c r="I32" s="226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7"/>
      <c r="M32" s="227"/>
      <c r="N32" s="227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8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66"/>
      <c r="AB32" s="218"/>
      <c r="AC32" s="218"/>
      <c r="BC32" s="9" t="str">
        <f aca="false">IF(A32="","",1)</f>
        <v/>
      </c>
    </row>
    <row r="33" customFormat="false" ht="12.75" hidden="false" customHeight="false" outlineLevel="0" collapsed="false">
      <c r="A33" s="219"/>
      <c r="B33" s="220"/>
      <c r="C33" s="221"/>
      <c r="D33" s="222" t="str">
        <f aca="false">IF(ISERROR(VLOOKUP($A33,,2,0)),IF(ISERROR(VLOOKUP($A33,,1,0)),"",VLOOKUP($A33,,1,0)),VLOOKUP($A33,,2,0))</f>
        <v/>
      </c>
      <c r="E33" s="223" t="n">
        <f aca="false">IF(D33="",,VLOOKUP(D33,D$22:D32,1,0))</f>
        <v>0</v>
      </c>
      <c r="F33" s="224" t="n">
        <f aca="false">($B33*$B$7+$C33*$C$7)/100</f>
        <v>0</v>
      </c>
      <c r="G33" s="225" t="str">
        <f aca="false">IF(A33="","",IF(ISERROR(VLOOKUP($A33,,13,0)),IF(ISERROR(VLOOKUP($A33,,12,0)),"    -",VLOOKUP($A33,,12,0)),VLOOKUP($A33,,13,0)))</f>
        <v/>
      </c>
      <c r="H33" s="208" t="str">
        <f aca="false">IF(A33="","x",IF(ISERROR(VLOOKUP($A33,,14,0)),IF(ISERROR(VLOOKUP($A33,,13,0)),"x",VLOOKUP($A33,,13,0)),VLOOKUP($A33,,14,0)))</f>
        <v>x</v>
      </c>
      <c r="I33" s="226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7"/>
      <c r="M33" s="227"/>
      <c r="N33" s="227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8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66"/>
      <c r="AB33" s="218"/>
      <c r="AC33" s="218"/>
      <c r="BC33" s="9" t="str">
        <f aca="false">IF(A33="","",1)</f>
        <v/>
      </c>
    </row>
    <row r="34" customFormat="false" ht="12.75" hidden="false" customHeight="false" outlineLevel="0" collapsed="false">
      <c r="A34" s="219"/>
      <c r="B34" s="220"/>
      <c r="C34" s="221"/>
      <c r="D34" s="222" t="str">
        <f aca="false">IF(ISERROR(VLOOKUP($A34,,2,0)),IF(ISERROR(VLOOKUP($A34,,1,0)),"",VLOOKUP($A34,,1,0)),VLOOKUP($A34,,2,0))</f>
        <v/>
      </c>
      <c r="E34" s="223" t="n">
        <f aca="false">IF(D34="",,VLOOKUP(D34,D$22:D33,1,0))</f>
        <v>0</v>
      </c>
      <c r="F34" s="230" t="n">
        <f aca="false">($B34*$B$7+$C34*$C$7)/100</f>
        <v>0</v>
      </c>
      <c r="G34" s="225" t="str">
        <f aca="false">IF(A34="","",IF(ISERROR(VLOOKUP($A34,,13,0)),IF(ISERROR(VLOOKUP($A34,,12,0)),"    -",VLOOKUP($A34,,12,0)),VLOOKUP($A34,,13,0)))</f>
        <v/>
      </c>
      <c r="H34" s="208" t="str">
        <f aca="false">IF(A34="","x",IF(ISERROR(VLOOKUP($A34,,14,0)),IF(ISERROR(VLOOKUP($A34,,13,0)),"x",VLOOKUP($A34,,13,0)),VLOOKUP($A34,,14,0)))</f>
        <v>x</v>
      </c>
      <c r="I34" s="226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7"/>
      <c r="M34" s="227"/>
      <c r="N34" s="227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8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66"/>
      <c r="AB34" s="218"/>
      <c r="AC34" s="218"/>
      <c r="BC34" s="9" t="str">
        <f aca="false">IF(A34="","",1)</f>
        <v/>
      </c>
    </row>
    <row r="35" customFormat="false" ht="12.75" hidden="false" customHeight="false" outlineLevel="0" collapsed="false">
      <c r="A35" s="219"/>
      <c r="B35" s="220"/>
      <c r="C35" s="221"/>
      <c r="D35" s="222" t="str">
        <f aca="false">IF(ISERROR(VLOOKUP($A35,,2,0)),IF(ISERROR(VLOOKUP($A35,,1,0)),"",VLOOKUP($A35,,1,0)),VLOOKUP($A35,,2,0))</f>
        <v/>
      </c>
      <c r="E35" s="223" t="n">
        <f aca="false">IF(D35="",,VLOOKUP(D35,D$22:D34,1,0))</f>
        <v>0</v>
      </c>
      <c r="F35" s="230" t="n">
        <f aca="false">($B35*$B$7+$C35*$C$7)/100</f>
        <v>0</v>
      </c>
      <c r="G35" s="225" t="str">
        <f aca="false">IF(A35="","",IF(ISERROR(VLOOKUP($A35,,13,0)),IF(ISERROR(VLOOKUP($A35,,12,0)),"    -",VLOOKUP($A35,,12,0)),VLOOKUP($A35,,13,0)))</f>
        <v/>
      </c>
      <c r="H35" s="208" t="str">
        <f aca="false">IF(A35="","x",IF(ISERROR(VLOOKUP($A35,,14,0)),IF(ISERROR(VLOOKUP($A35,,13,0)),"x",VLOOKUP($A35,,13,0)),VLOOKUP($A35,,14,0)))</f>
        <v>x</v>
      </c>
      <c r="I35" s="226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7"/>
      <c r="M35" s="227"/>
      <c r="N35" s="227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8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66"/>
      <c r="AB35" s="218"/>
      <c r="AC35" s="218"/>
      <c r="BC35" s="9" t="str">
        <f aca="false">IF(A35="","",1)</f>
        <v/>
      </c>
    </row>
    <row r="36" customFormat="false" ht="12.75" hidden="false" customHeight="false" outlineLevel="0" collapsed="false">
      <c r="A36" s="219"/>
      <c r="B36" s="220"/>
      <c r="C36" s="221"/>
      <c r="D36" s="222" t="str">
        <f aca="false">IF(ISERROR(VLOOKUP($A36,,2,0)),IF(ISERROR(VLOOKUP($A36,,1,0)),"",VLOOKUP($A36,,1,0)),VLOOKUP($A36,,2,0))</f>
        <v/>
      </c>
      <c r="E36" s="223" t="n">
        <f aca="false">IF(D36="",,VLOOKUP(D36,D$22:D35,1,0))</f>
        <v>0</v>
      </c>
      <c r="F36" s="230" t="n">
        <f aca="false">($B36*$B$7+$C36*$C$7)/100</f>
        <v>0</v>
      </c>
      <c r="G36" s="225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6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7"/>
      <c r="M36" s="227"/>
      <c r="N36" s="227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8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66"/>
      <c r="AB36" s="218"/>
      <c r="AC36" s="218"/>
      <c r="BC36" s="9" t="str">
        <f aca="false">IF(A36="","",1)</f>
        <v/>
      </c>
    </row>
    <row r="37" customFormat="false" ht="12.75" hidden="false" customHeight="false" outlineLevel="0" collapsed="false">
      <c r="A37" s="219"/>
      <c r="B37" s="220"/>
      <c r="C37" s="221"/>
      <c r="D37" s="222" t="str">
        <f aca="false">IF(ISERROR(VLOOKUP($A37,,2,0)),IF(ISERROR(VLOOKUP($A37,,1,0)),"",VLOOKUP($A37,,1,0)),VLOOKUP($A37,,2,0))</f>
        <v/>
      </c>
      <c r="E37" s="223" t="n">
        <f aca="false">IF(D37="",,VLOOKUP(D37,D$22:D36,1,0))</f>
        <v>0</v>
      </c>
      <c r="F37" s="230" t="n">
        <f aca="false">($B37*$B$7+$C37*$C$7)/100</f>
        <v>0</v>
      </c>
      <c r="G37" s="225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6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7"/>
      <c r="M37" s="227"/>
      <c r="N37" s="227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8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66"/>
      <c r="AB37" s="218"/>
      <c r="AC37" s="218"/>
      <c r="BC37" s="9" t="str">
        <f aca="false">IF(A37="","",1)</f>
        <v/>
      </c>
    </row>
    <row r="38" customFormat="false" ht="12.75" hidden="false" customHeight="false" outlineLevel="0" collapsed="false">
      <c r="A38" s="219"/>
      <c r="B38" s="220"/>
      <c r="C38" s="221"/>
      <c r="D38" s="222" t="str">
        <f aca="false">IF(ISERROR(VLOOKUP($A38,,2,0)),IF(ISERROR(VLOOKUP($A38,,1,0)),"",VLOOKUP($A38,,1,0)),VLOOKUP($A38,,2,0))</f>
        <v/>
      </c>
      <c r="E38" s="223" t="n">
        <f aca="false">IF(D38="",,VLOOKUP(D38,D$22:D37,1,0))</f>
        <v>0</v>
      </c>
      <c r="F38" s="230" t="n">
        <f aca="false">($B38*$B$7+$C38*$C$7)/100</f>
        <v>0</v>
      </c>
      <c r="G38" s="225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6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7"/>
      <c r="M38" s="227"/>
      <c r="N38" s="227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8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66"/>
      <c r="AB38" s="218"/>
      <c r="AC38" s="218"/>
      <c r="BC38" s="9" t="str">
        <f aca="false">IF(A38="","",1)</f>
        <v/>
      </c>
    </row>
    <row r="39" customFormat="false" ht="12.75" hidden="false" customHeight="false" outlineLevel="0" collapsed="false">
      <c r="A39" s="219"/>
      <c r="B39" s="220"/>
      <c r="C39" s="221"/>
      <c r="D39" s="222" t="str">
        <f aca="false">IF(ISERROR(VLOOKUP($A39,,2,0)),IF(ISERROR(VLOOKUP($A39,,1,0)),"",VLOOKUP($A39,,1,0)),VLOOKUP($A39,,2,0))</f>
        <v/>
      </c>
      <c r="E39" s="223" t="n">
        <f aca="false">IF(D39="",,VLOOKUP(D39,D$22:D38,1,0))</f>
        <v>0</v>
      </c>
      <c r="F39" s="230" t="n">
        <f aca="false">($B39*$B$7+$C39*$C$7)/100</f>
        <v>0</v>
      </c>
      <c r="G39" s="225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6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7"/>
      <c r="M39" s="227"/>
      <c r="N39" s="227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8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66"/>
      <c r="AB39" s="218"/>
      <c r="AC39" s="218"/>
      <c r="BC39" s="9" t="str">
        <f aca="false">IF(A39="","",1)</f>
        <v/>
      </c>
    </row>
    <row r="40" customFormat="false" ht="12.75" hidden="false" customHeight="false" outlineLevel="0" collapsed="false">
      <c r="A40" s="219"/>
      <c r="B40" s="220"/>
      <c r="C40" s="221"/>
      <c r="D40" s="222" t="str">
        <f aca="false">IF(ISERROR(VLOOKUP($A40,,2,0)),IF(ISERROR(VLOOKUP($A40,,1,0)),"",VLOOKUP($A40,,1,0)),VLOOKUP($A40,,2,0))</f>
        <v/>
      </c>
      <c r="E40" s="223" t="n">
        <f aca="false">IF(D40="",,VLOOKUP(D40,D$22:D39,1,0))</f>
        <v>0</v>
      </c>
      <c r="F40" s="230" t="n">
        <f aca="false">($B40*$B$7+$C40*$C$7)/100</f>
        <v>0</v>
      </c>
      <c r="G40" s="225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6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7"/>
      <c r="M40" s="227"/>
      <c r="N40" s="227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8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66"/>
      <c r="AB40" s="218"/>
      <c r="AC40" s="218"/>
      <c r="BC40" s="9" t="str">
        <f aca="false">IF(A40="","",1)</f>
        <v/>
      </c>
    </row>
    <row r="41" customFormat="false" ht="12.75" hidden="false" customHeight="false" outlineLevel="0" collapsed="false">
      <c r="A41" s="219"/>
      <c r="B41" s="220"/>
      <c r="C41" s="221"/>
      <c r="D41" s="222" t="str">
        <f aca="false">IF(ISERROR(VLOOKUP($A41,,2,0)),IF(ISERROR(VLOOKUP($A41,,1,0)),"",VLOOKUP($A41,,1,0)),VLOOKUP($A41,,2,0))</f>
        <v/>
      </c>
      <c r="E41" s="223" t="n">
        <f aca="false">IF(D41="",,VLOOKUP(D41,D$22:D40,1,0))</f>
        <v>0</v>
      </c>
      <c r="F41" s="230" t="n">
        <f aca="false">($B41*$B$7+$C41*$C$7)/100</f>
        <v>0</v>
      </c>
      <c r="G41" s="225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6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7"/>
      <c r="M41" s="227"/>
      <c r="N41" s="227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8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66"/>
      <c r="AB41" s="218"/>
      <c r="AC41" s="218"/>
      <c r="BC41" s="9" t="str">
        <f aca="false">IF(A41="","",1)</f>
        <v/>
      </c>
    </row>
    <row r="42" customFormat="false" ht="12.75" hidden="false" customHeight="false" outlineLevel="0" collapsed="false">
      <c r="A42" s="219"/>
      <c r="B42" s="220"/>
      <c r="C42" s="221"/>
      <c r="D42" s="222" t="str">
        <f aca="false">IF(ISERROR(VLOOKUP($A42,,2,0)),IF(ISERROR(VLOOKUP($A42,,1,0)),"",VLOOKUP($A42,,1,0)),VLOOKUP($A42,,2,0))</f>
        <v/>
      </c>
      <c r="E42" s="223" t="n">
        <f aca="false">IF(D42="",,VLOOKUP(D42,D$22:D41,1,0))</f>
        <v>0</v>
      </c>
      <c r="F42" s="230" t="n">
        <f aca="false">($B42*$B$7+$C42*$C$7)/100</f>
        <v>0</v>
      </c>
      <c r="G42" s="225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6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7"/>
      <c r="M42" s="227"/>
      <c r="N42" s="227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8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66"/>
      <c r="AB42" s="218"/>
      <c r="AC42" s="218"/>
      <c r="BC42" s="9" t="str">
        <f aca="false">IF(A42="","",1)</f>
        <v/>
      </c>
    </row>
    <row r="43" customFormat="false" ht="12.75" hidden="false" customHeight="false" outlineLevel="0" collapsed="false">
      <c r="A43" s="219"/>
      <c r="B43" s="220"/>
      <c r="C43" s="221"/>
      <c r="D43" s="222" t="str">
        <f aca="false">IF(ISERROR(VLOOKUP($A43,,2,0)),IF(ISERROR(VLOOKUP($A43,,1,0)),"",VLOOKUP($A43,,1,0)),VLOOKUP($A43,,2,0))</f>
        <v/>
      </c>
      <c r="E43" s="223" t="n">
        <f aca="false">IF(D43="",,VLOOKUP(D43,D$22:D42,1,0))</f>
        <v>0</v>
      </c>
      <c r="F43" s="230" t="n">
        <f aca="false">($B43*$B$7+$C43*$C$7)/100</f>
        <v>0</v>
      </c>
      <c r="G43" s="225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6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7"/>
      <c r="M43" s="227"/>
      <c r="N43" s="227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8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66"/>
      <c r="AB43" s="218"/>
      <c r="AC43" s="218"/>
      <c r="BC43" s="9" t="str">
        <f aca="false">IF(A43="","",1)</f>
        <v/>
      </c>
    </row>
    <row r="44" customFormat="false" ht="12.75" hidden="false" customHeight="false" outlineLevel="0" collapsed="false">
      <c r="A44" s="219"/>
      <c r="B44" s="220"/>
      <c r="C44" s="221"/>
      <c r="D44" s="222" t="str">
        <f aca="false">IF(ISERROR(VLOOKUP($A44,,2,0)),IF(ISERROR(VLOOKUP($A44,,1,0)),"",VLOOKUP($A44,,1,0)),VLOOKUP($A44,,2,0))</f>
        <v/>
      </c>
      <c r="E44" s="223" t="n">
        <f aca="false">IF(D44="",,VLOOKUP(D44,D$22:D43,1,0))</f>
        <v>0</v>
      </c>
      <c r="F44" s="230" t="n">
        <f aca="false">($B44*$B$7+$C44*$C$7)/100</f>
        <v>0</v>
      </c>
      <c r="G44" s="225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6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7"/>
      <c r="M44" s="227"/>
      <c r="N44" s="227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8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66"/>
      <c r="AB44" s="218"/>
      <c r="AC44" s="218"/>
      <c r="BC44" s="9" t="str">
        <f aca="false">IF(A44="","",1)</f>
        <v/>
      </c>
    </row>
    <row r="45" customFormat="false" ht="12.75" hidden="false" customHeight="false" outlineLevel="0" collapsed="false">
      <c r="A45" s="219"/>
      <c r="B45" s="220"/>
      <c r="C45" s="221"/>
      <c r="D45" s="222" t="str">
        <f aca="false">IF(ISERROR(VLOOKUP($A45,,2,0)),IF(ISERROR(VLOOKUP($A45,,1,0)),"",VLOOKUP($A45,,1,0)),VLOOKUP($A45,,2,0))</f>
        <v/>
      </c>
      <c r="E45" s="223" t="n">
        <f aca="false">IF(D45="",,VLOOKUP(D45,D$22:D44,1,0))</f>
        <v>0</v>
      </c>
      <c r="F45" s="230" t="n">
        <f aca="false">($B45*$B$7+$C45*$C$7)/100</f>
        <v>0</v>
      </c>
      <c r="G45" s="225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6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7"/>
      <c r="M45" s="227"/>
      <c r="N45" s="227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8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66"/>
      <c r="AB45" s="218"/>
      <c r="AC45" s="218"/>
      <c r="BC45" s="9" t="str">
        <f aca="false">IF(A45="","",1)</f>
        <v/>
      </c>
    </row>
    <row r="46" customFormat="false" ht="12.75" hidden="false" customHeight="false" outlineLevel="0" collapsed="false">
      <c r="A46" s="219"/>
      <c r="B46" s="220"/>
      <c r="C46" s="221"/>
      <c r="D46" s="222" t="str">
        <f aca="false">IF(ISERROR(VLOOKUP($A46,,2,0)),IF(ISERROR(VLOOKUP($A46,,1,0)),"",VLOOKUP($A46,,1,0)),VLOOKUP($A46,,2,0))</f>
        <v/>
      </c>
      <c r="E46" s="223" t="n">
        <f aca="false">IF(D46="",,VLOOKUP(D46,D$22:D39,1,0))</f>
        <v>0</v>
      </c>
      <c r="F46" s="230" t="n">
        <f aca="false">($B46*$B$7+$C46*$C$7)/100</f>
        <v>0</v>
      </c>
      <c r="G46" s="225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6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7"/>
      <c r="M46" s="227"/>
      <c r="N46" s="227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8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66"/>
      <c r="AB46" s="218"/>
      <c r="AC46" s="218"/>
      <c r="BC46" s="9" t="str">
        <f aca="false">IF(A46="","",1)</f>
        <v/>
      </c>
    </row>
    <row r="47" customFormat="false" ht="12.75" hidden="false" customHeight="false" outlineLevel="0" collapsed="false">
      <c r="A47" s="219"/>
      <c r="B47" s="220"/>
      <c r="C47" s="221"/>
      <c r="D47" s="222" t="str">
        <f aca="false">IF(ISERROR(VLOOKUP($A47,,2,0)),IF(ISERROR(VLOOKUP($A47,,1,0)),"",VLOOKUP($A47,,1,0)),VLOOKUP($A47,,2,0))</f>
        <v/>
      </c>
      <c r="E47" s="223" t="n">
        <f aca="false">IF(D47="",,VLOOKUP(D47,D$22:D39,1,0))</f>
        <v>0</v>
      </c>
      <c r="F47" s="230" t="n">
        <f aca="false">($B47*$B$7+$C47*$C$7)/100</f>
        <v>0</v>
      </c>
      <c r="G47" s="225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6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7"/>
      <c r="M47" s="227"/>
      <c r="N47" s="227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8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66"/>
      <c r="AB47" s="218"/>
      <c r="AC47" s="218"/>
      <c r="BC47" s="9" t="str">
        <f aca="false">IF(A47="","",1)</f>
        <v/>
      </c>
    </row>
    <row r="48" customFormat="false" ht="12.75" hidden="false" customHeight="false" outlineLevel="0" collapsed="false">
      <c r="A48" s="219"/>
      <c r="B48" s="220"/>
      <c r="C48" s="221"/>
      <c r="D48" s="222" t="str">
        <f aca="false">IF(ISERROR(VLOOKUP($A48,,2,0)),IF(ISERROR(VLOOKUP($A48,,1,0)),"",VLOOKUP($A48,,1,0)),VLOOKUP($A48,,2,0))</f>
        <v/>
      </c>
      <c r="E48" s="223" t="n">
        <f aca="false">IF(D48="",,VLOOKUP(D48,D$22:D40,1,0))</f>
        <v>0</v>
      </c>
      <c r="F48" s="230" t="n">
        <f aca="false">($B48*$B$7+$C48*$C$7)/100</f>
        <v>0</v>
      </c>
      <c r="G48" s="225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6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7"/>
      <c r="M48" s="227"/>
      <c r="N48" s="227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8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66"/>
      <c r="AB48" s="218"/>
      <c r="AC48" s="218"/>
      <c r="BC48" s="9" t="str">
        <f aca="false">IF(A48="","",1)</f>
        <v/>
      </c>
    </row>
    <row r="49" customFormat="false" ht="12.75" hidden="false" customHeight="false" outlineLevel="0" collapsed="false">
      <c r="A49" s="219"/>
      <c r="B49" s="220"/>
      <c r="C49" s="221"/>
      <c r="D49" s="222" t="str">
        <f aca="false">IF(ISERROR(VLOOKUP($A49,,2,0)),IF(ISERROR(VLOOKUP($A49,,1,0)),"",VLOOKUP($A49,,1,0)),VLOOKUP($A49,,2,0))</f>
        <v/>
      </c>
      <c r="E49" s="223" t="n">
        <f aca="false">IF(D49="",,VLOOKUP(D49,D$22:D48,1,0))</f>
        <v>0</v>
      </c>
      <c r="F49" s="230" t="n">
        <f aca="false">($B49*$B$7+$C49*$C$7)/100</f>
        <v>0</v>
      </c>
      <c r="G49" s="225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6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7"/>
      <c r="M49" s="227"/>
      <c r="N49" s="227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8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66"/>
      <c r="AB49" s="218"/>
      <c r="AC49" s="218"/>
      <c r="BC49" s="9" t="str">
        <f aca="false">IF(A49="","",1)</f>
        <v/>
      </c>
    </row>
    <row r="50" customFormat="false" ht="12.75" hidden="false" customHeight="false" outlineLevel="0" collapsed="false">
      <c r="A50" s="219"/>
      <c r="B50" s="220"/>
      <c r="C50" s="221"/>
      <c r="D50" s="222" t="str">
        <f aca="false">IF(ISERROR(VLOOKUP($A50,,2,0)),IF(ISERROR(VLOOKUP($A50,,1,0)),"",VLOOKUP($A50,,1,0)),VLOOKUP($A50,,2,0))</f>
        <v/>
      </c>
      <c r="E50" s="223" t="n">
        <f aca="false">IF(D50="",,VLOOKUP(D50,D$22:D49,1,0))</f>
        <v>0</v>
      </c>
      <c r="F50" s="230" t="n">
        <f aca="false">($B50*$B$7+$C50*$C$7)/100</f>
        <v>0</v>
      </c>
      <c r="G50" s="225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6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7"/>
      <c r="M50" s="227"/>
      <c r="N50" s="227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8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66"/>
      <c r="AB50" s="218"/>
      <c r="AC50" s="218"/>
      <c r="BC50" s="9" t="str">
        <f aca="false">IF(A50="","",1)</f>
        <v/>
      </c>
    </row>
    <row r="51" customFormat="false" ht="12.75" hidden="false" customHeight="false" outlineLevel="0" collapsed="false">
      <c r="A51" s="219"/>
      <c r="B51" s="220"/>
      <c r="C51" s="221"/>
      <c r="D51" s="222" t="str">
        <f aca="false">IF(ISERROR(VLOOKUP($A51,,2,0)),IF(ISERROR(VLOOKUP($A51,,1,0)),"",VLOOKUP($A51,,1,0)),VLOOKUP($A51,,2,0))</f>
        <v/>
      </c>
      <c r="E51" s="223" t="n">
        <f aca="false">IF(D51="",,VLOOKUP(D51,D$22:D50,1,0))</f>
        <v>0</v>
      </c>
      <c r="F51" s="230" t="n">
        <f aca="false">($B51*$B$7+$C51*$C$7)/100</f>
        <v>0</v>
      </c>
      <c r="G51" s="225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6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7"/>
      <c r="M51" s="227"/>
      <c r="N51" s="227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8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66"/>
      <c r="AB51" s="218"/>
      <c r="AC51" s="218"/>
      <c r="BC51" s="9" t="str">
        <f aca="false">IF(A51="","",1)</f>
        <v/>
      </c>
    </row>
    <row r="52" customFormat="false" ht="12.75" hidden="false" customHeight="false" outlineLevel="0" collapsed="false">
      <c r="A52" s="219"/>
      <c r="B52" s="220"/>
      <c r="C52" s="221"/>
      <c r="D52" s="222" t="str">
        <f aca="false">IF(ISERROR(VLOOKUP($A52,,2,0)),IF(ISERROR(VLOOKUP($A52,,1,0)),"",VLOOKUP($A52,,1,0)),VLOOKUP($A52,,2,0))</f>
        <v/>
      </c>
      <c r="E52" s="223" t="n">
        <f aca="false">IF(D52="",,VLOOKUP(D52,D$22:D51,1,0))</f>
        <v>0</v>
      </c>
      <c r="F52" s="230" t="n">
        <f aca="false">($B52*$B$7+$C52*$C$7)/100</f>
        <v>0</v>
      </c>
      <c r="G52" s="225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6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7"/>
      <c r="M52" s="227"/>
      <c r="N52" s="227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8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66"/>
      <c r="AB52" s="218"/>
      <c r="AC52" s="218"/>
      <c r="BC52" s="9" t="str">
        <f aca="false">IF(A52="","",1)</f>
        <v/>
      </c>
    </row>
    <row r="53" customFormat="false" ht="12.75" hidden="false" customHeight="false" outlineLevel="0" collapsed="false">
      <c r="A53" s="219"/>
      <c r="B53" s="220"/>
      <c r="C53" s="221"/>
      <c r="D53" s="222" t="str">
        <f aca="false">IF(ISERROR(VLOOKUP($A53,,2,0)),IF(ISERROR(VLOOKUP($A53,,1,0)),"",VLOOKUP($A53,,1,0)),VLOOKUP($A53,,2,0))</f>
        <v/>
      </c>
      <c r="E53" s="223" t="n">
        <f aca="false">IF(D53="",,VLOOKUP(D53,D$22:D52,1,0))</f>
        <v>0</v>
      </c>
      <c r="F53" s="230" t="n">
        <f aca="false">($B53*$B$7+$C53*$C$7)/100</f>
        <v>0</v>
      </c>
      <c r="G53" s="225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6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7"/>
      <c r="M53" s="227"/>
      <c r="N53" s="227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8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66"/>
      <c r="AB53" s="218"/>
      <c r="AC53" s="218"/>
      <c r="BC53" s="9" t="str">
        <f aca="false">IF(A53="","",1)</f>
        <v/>
      </c>
    </row>
    <row r="54" customFormat="false" ht="12.75" hidden="false" customHeight="false" outlineLevel="0" collapsed="false">
      <c r="A54" s="219"/>
      <c r="B54" s="220"/>
      <c r="C54" s="221"/>
      <c r="D54" s="222" t="str">
        <f aca="false">IF(ISERROR(VLOOKUP($A54,,2,0)),IF(ISERROR(VLOOKUP($A54,,1,0)),"",VLOOKUP($A54,,1,0)),VLOOKUP($A54,,2,0))</f>
        <v/>
      </c>
      <c r="E54" s="223" t="n">
        <f aca="false">IF(D54="",,VLOOKUP(D54,D$22:D53,1,0))</f>
        <v>0</v>
      </c>
      <c r="F54" s="230" t="n">
        <f aca="false">($B54*$B$7+$C54*$C$7)/100</f>
        <v>0</v>
      </c>
      <c r="G54" s="225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6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7"/>
      <c r="M54" s="227"/>
      <c r="N54" s="227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8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66"/>
      <c r="AB54" s="218"/>
      <c r="AC54" s="218"/>
      <c r="BC54" s="9" t="str">
        <f aca="false">IF(A54="","",1)</f>
        <v/>
      </c>
    </row>
    <row r="55" customFormat="false" ht="12.75" hidden="false" customHeight="false" outlineLevel="0" collapsed="false">
      <c r="A55" s="219"/>
      <c r="B55" s="220"/>
      <c r="C55" s="221"/>
      <c r="D55" s="222" t="str">
        <f aca="false">IF(ISERROR(VLOOKUP($A55,,2,0)),IF(ISERROR(VLOOKUP($A55,,1,0)),"",VLOOKUP($A55,,1,0)),VLOOKUP($A55,,2,0))</f>
        <v/>
      </c>
      <c r="E55" s="223" t="n">
        <f aca="false">IF(D55="",,VLOOKUP(D55,D$22:D54,1,0))</f>
        <v>0</v>
      </c>
      <c r="F55" s="230" t="n">
        <f aca="false">($B55*$B$7+$C55*$C$7)/100</f>
        <v>0</v>
      </c>
      <c r="G55" s="225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6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7"/>
      <c r="M55" s="227"/>
      <c r="N55" s="227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8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66"/>
      <c r="AB55" s="218"/>
      <c r="AC55" s="218"/>
      <c r="BC55" s="9" t="str">
        <f aca="false">IF(A55="","",1)</f>
        <v/>
      </c>
    </row>
    <row r="56" customFormat="false" ht="12.75" hidden="false" customHeight="false" outlineLevel="0" collapsed="false">
      <c r="A56" s="219"/>
      <c r="B56" s="220"/>
      <c r="C56" s="221"/>
      <c r="D56" s="222" t="str">
        <f aca="false">IF(ISERROR(VLOOKUP($A56,,2,0)),IF(ISERROR(VLOOKUP($A56,,1,0)),"",VLOOKUP($A56,,1,0)),VLOOKUP($A56,,2,0))</f>
        <v/>
      </c>
      <c r="E56" s="223" t="n">
        <f aca="false">IF(D56="",,VLOOKUP(D56,D$22:D55,1,0))</f>
        <v>0</v>
      </c>
      <c r="F56" s="230" t="n">
        <f aca="false">($B56*$B$7+$C56*$C$7)/100</f>
        <v>0</v>
      </c>
      <c r="G56" s="225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6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7"/>
      <c r="M56" s="227"/>
      <c r="N56" s="227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8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66"/>
      <c r="AB56" s="218"/>
      <c r="AC56" s="218"/>
      <c r="BC56" s="9" t="str">
        <f aca="false">IF(A56="","",1)</f>
        <v/>
      </c>
    </row>
    <row r="57" customFormat="false" ht="12.75" hidden="false" customHeight="false" outlineLevel="0" collapsed="false">
      <c r="A57" s="219"/>
      <c r="B57" s="220"/>
      <c r="C57" s="221"/>
      <c r="D57" s="222" t="str">
        <f aca="false">IF(ISERROR(VLOOKUP($A57,,2,0)),IF(ISERROR(VLOOKUP($A57,,1,0)),"",VLOOKUP($A57,,1,0)),VLOOKUP($A57,,2,0))</f>
        <v/>
      </c>
      <c r="E57" s="223" t="n">
        <f aca="false">IF(D57="",,VLOOKUP(D57,D$21:D56,1,0))</f>
        <v>0</v>
      </c>
      <c r="F57" s="230" t="n">
        <f aca="false">($B57*$B$7+$C57*$C$7)/100</f>
        <v>0</v>
      </c>
      <c r="G57" s="225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6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7"/>
      <c r="M57" s="227"/>
      <c r="N57" s="227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8" t="n">
        <f aca="false">IF(ISERROR(R57*J57),0,R57*J57)</f>
        <v>0</v>
      </c>
      <c r="V57" s="216" t="n">
        <v>0</v>
      </c>
      <c r="W57" s="217"/>
      <c r="X57" s="231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66"/>
      <c r="AB57" s="218"/>
      <c r="AC57" s="218"/>
      <c r="BC57" s="9" t="str">
        <f aca="false">IF(A57="","",1)</f>
        <v/>
      </c>
    </row>
    <row r="58" customFormat="false" ht="12.75" hidden="false" customHeight="false" outlineLevel="0" collapsed="false">
      <c r="A58" s="219"/>
      <c r="B58" s="220"/>
      <c r="C58" s="221"/>
      <c r="D58" s="222" t="str">
        <f aca="false">IF(ISERROR(VLOOKUP($A58,,2,0)),IF(ISERROR(VLOOKUP($A58,,1,0)),"",VLOOKUP($A58,,1,0)),VLOOKUP($A58,,2,0))</f>
        <v/>
      </c>
      <c r="E58" s="223" t="n">
        <f aca="false">IF(D58="",,VLOOKUP(D58,D$22:D57,1,0))</f>
        <v>0</v>
      </c>
      <c r="F58" s="230" t="n">
        <f aca="false">($B58*$B$7+$C58*$C$7)/100</f>
        <v>0</v>
      </c>
      <c r="G58" s="225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6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7"/>
      <c r="M58" s="227"/>
      <c r="N58" s="227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8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66"/>
      <c r="AB58" s="218"/>
      <c r="AC58" s="218"/>
      <c r="BC58" s="9" t="str">
        <f aca="false">IF(A58="","",1)</f>
        <v/>
      </c>
    </row>
    <row r="59" customFormat="false" ht="12.75" hidden="false" customHeight="false" outlineLevel="0" collapsed="false">
      <c r="A59" s="219"/>
      <c r="B59" s="220"/>
      <c r="C59" s="221"/>
      <c r="D59" s="222" t="str">
        <f aca="false">IF(ISERROR(VLOOKUP($A59,,2,0)),IF(ISERROR(VLOOKUP($A59,,1,0)),"",VLOOKUP($A59,,1,0)),VLOOKUP($A59,,2,0))</f>
        <v/>
      </c>
      <c r="E59" s="223" t="n">
        <f aca="false">IF(D59="",,VLOOKUP(D59,D$22:D58,1,0))</f>
        <v>0</v>
      </c>
      <c r="F59" s="230" t="n">
        <f aca="false">($B59*$B$7+$C59*$C$7)/100</f>
        <v>0</v>
      </c>
      <c r="G59" s="225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6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8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66"/>
      <c r="AB59" s="218"/>
      <c r="AC59" s="218"/>
      <c r="BC59" s="9" t="str">
        <f aca="false">IF(A59="","",1)</f>
        <v/>
      </c>
    </row>
    <row r="60" customFormat="false" ht="12.75" hidden="false" customHeight="false" outlineLevel="0" collapsed="false">
      <c r="A60" s="219"/>
      <c r="B60" s="220"/>
      <c r="C60" s="221"/>
      <c r="D60" s="222" t="str">
        <f aca="false">IF(ISERROR(VLOOKUP($A60,,2,0)),IF(ISERROR(VLOOKUP($A60,,1,0)),"",VLOOKUP($A60,,1,0)),VLOOKUP($A60,,2,0))</f>
        <v/>
      </c>
      <c r="E60" s="223" t="n">
        <f aca="false">IF(D60="",,VLOOKUP(D60,D$22:D59,1,0))</f>
        <v>0</v>
      </c>
      <c r="F60" s="230" t="n">
        <f aca="false">($B60*$B$7+$C60*$C$7)/100</f>
        <v>0</v>
      </c>
      <c r="G60" s="225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6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8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66"/>
      <c r="AB60" s="218"/>
      <c r="AC60" s="218"/>
      <c r="BC60" s="9" t="str">
        <f aca="false">IF(A60="","",1)</f>
        <v/>
      </c>
    </row>
    <row r="61" customFormat="false" ht="12.75" hidden="false" customHeight="false" outlineLevel="0" collapsed="false">
      <c r="A61" s="219"/>
      <c r="B61" s="220"/>
      <c r="C61" s="221"/>
      <c r="D61" s="222" t="str">
        <f aca="false">IF(ISERROR(VLOOKUP($A61,,2,0)),IF(ISERROR(VLOOKUP($A61,,1,0)),"",VLOOKUP($A61,,1,0)),VLOOKUP($A61,,2,0))</f>
        <v/>
      </c>
      <c r="E61" s="223" t="n">
        <f aca="false">IF(D61="",,VLOOKUP(D61,D$22:D60,1,0))</f>
        <v>0</v>
      </c>
      <c r="F61" s="230" t="n">
        <f aca="false">($B61*$B$7+$C61*$C$7)/100</f>
        <v>0</v>
      </c>
      <c r="G61" s="225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6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7"/>
      <c r="M61" s="227"/>
      <c r="N61" s="227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8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66"/>
      <c r="AB61" s="218"/>
      <c r="AC61" s="218"/>
      <c r="BC61" s="9" t="str">
        <f aca="false">IF(A61="","",1)</f>
        <v/>
      </c>
    </row>
    <row r="62" customFormat="false" ht="12.75" hidden="false" customHeight="false" outlineLevel="0" collapsed="false">
      <c r="A62" s="219"/>
      <c r="B62" s="220"/>
      <c r="C62" s="221"/>
      <c r="D62" s="222" t="str">
        <f aca="false">IF(ISERROR(VLOOKUP($A62,,2,0)),IF(ISERROR(VLOOKUP($A62,,1,0)),"",VLOOKUP($A62,,1,0)),VLOOKUP($A62,,2,0))</f>
        <v/>
      </c>
      <c r="E62" s="223" t="n">
        <f aca="false">IF(D62="",,VLOOKUP(D62,D$22:D61,1,0))</f>
        <v>0</v>
      </c>
      <c r="F62" s="230" t="n">
        <f aca="false">($B62*$B$7+$C62*$C$7)/100</f>
        <v>0</v>
      </c>
      <c r="G62" s="225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6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7"/>
      <c r="M62" s="227"/>
      <c r="N62" s="227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8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66"/>
      <c r="AB62" s="218"/>
      <c r="AC62" s="218"/>
      <c r="BC62" s="9" t="str">
        <f aca="false">IF(A62="","",1)</f>
        <v/>
      </c>
    </row>
    <row r="63" customFormat="false" ht="12.75" hidden="false" customHeight="false" outlineLevel="0" collapsed="false">
      <c r="A63" s="219"/>
      <c r="B63" s="220"/>
      <c r="C63" s="221"/>
      <c r="D63" s="222" t="str">
        <f aca="false">IF(ISERROR(VLOOKUP($A63,,2,0)),IF(ISERROR(VLOOKUP($A63,,1,0)),"",VLOOKUP($A63,,1,0)),VLOOKUP($A63,,2,0))</f>
        <v/>
      </c>
      <c r="E63" s="223" t="n">
        <f aca="false">IF(D63="",,VLOOKUP(D63,D$22:D62,1,0))</f>
        <v>0</v>
      </c>
      <c r="F63" s="230" t="n">
        <f aca="false">($B63*$B$7+$C63*$C$7)/100</f>
        <v>0</v>
      </c>
      <c r="G63" s="225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6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7"/>
      <c r="M63" s="227"/>
      <c r="N63" s="227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8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66"/>
      <c r="AB63" s="218"/>
      <c r="AC63" s="218"/>
      <c r="BC63" s="9" t="str">
        <f aca="false">IF(A63="","",1)</f>
        <v/>
      </c>
    </row>
    <row r="64" customFormat="false" ht="12.75" hidden="false" customHeight="true" outlineLevel="0" collapsed="false">
      <c r="A64" s="219"/>
      <c r="B64" s="220"/>
      <c r="C64" s="221"/>
      <c r="D64" s="222" t="str">
        <f aca="false">IF(ISERROR(VLOOKUP($A64,,2,0)),IF(ISERROR(VLOOKUP($A64,,1,0)),"",VLOOKUP($A64,,1,0)),VLOOKUP($A64,,2,0))</f>
        <v/>
      </c>
      <c r="E64" s="223" t="n">
        <f aca="false">IF(D64="",,VLOOKUP(D64,D$22:D52,1,0))</f>
        <v>0</v>
      </c>
      <c r="F64" s="230" t="n">
        <f aca="false">($B64*$B$7+$C64*$C$7)/100</f>
        <v>0</v>
      </c>
      <c r="G64" s="225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6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7"/>
      <c r="M64" s="227"/>
      <c r="N64" s="227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8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66"/>
      <c r="AB64" s="218"/>
      <c r="AC64" s="218"/>
      <c r="BC64" s="9" t="str">
        <f aca="false">IF(A64="","",1)</f>
        <v/>
      </c>
    </row>
    <row r="65" customFormat="false" ht="12.75" hidden="false" customHeight="false" outlineLevel="0" collapsed="false">
      <c r="A65" s="219"/>
      <c r="B65" s="220"/>
      <c r="C65" s="221"/>
      <c r="D65" s="222" t="str">
        <f aca="false">IF(ISERROR(VLOOKUP($A65,,2,0)),IF(ISERROR(VLOOKUP($A65,,1,0)),"",VLOOKUP($A65,,1,0)),VLOOKUP($A65,,2,0))</f>
        <v/>
      </c>
      <c r="E65" s="223" t="n">
        <f aca="false">IF(D65="",,VLOOKUP(D65,D$22:D53,1,0))</f>
        <v>0</v>
      </c>
      <c r="F65" s="230" t="n">
        <f aca="false">($B65*$B$7+$C65*$C$7)/100</f>
        <v>0</v>
      </c>
      <c r="G65" s="225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6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7"/>
      <c r="M65" s="227"/>
      <c r="N65" s="227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8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66"/>
      <c r="AB65" s="218"/>
      <c r="AC65" s="218"/>
      <c r="BC65" s="9" t="str">
        <f aca="false">IF(A65="","",1)</f>
        <v/>
      </c>
    </row>
    <row r="66" customFormat="false" ht="12.75" hidden="false" customHeight="false" outlineLevel="0" collapsed="false">
      <c r="A66" s="219"/>
      <c r="B66" s="220"/>
      <c r="C66" s="221"/>
      <c r="D66" s="222" t="str">
        <f aca="false">IF(ISERROR(VLOOKUP($A66,,2,0)),IF(ISERROR(VLOOKUP($A66,,1,0)),"",VLOOKUP($A66,,1,0)),VLOOKUP($A66,,2,0))</f>
        <v/>
      </c>
      <c r="E66" s="223" t="n">
        <f aca="false">IF(D66="",,VLOOKUP(D66,D$22:D51,1,0))</f>
        <v>0</v>
      </c>
      <c r="F66" s="230" t="n">
        <f aca="false">($B66*$B$7+$C66*$C$7)/100</f>
        <v>0</v>
      </c>
      <c r="G66" s="225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6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7"/>
      <c r="M66" s="227"/>
      <c r="N66" s="227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8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66"/>
      <c r="AB66" s="218"/>
      <c r="AC66" s="218"/>
      <c r="BC66" s="9" t="str">
        <f aca="false">IF(A66="","",1)</f>
        <v/>
      </c>
    </row>
    <row r="67" customFormat="false" ht="12.75" hidden="false" customHeight="false" outlineLevel="0" collapsed="false">
      <c r="A67" s="219"/>
      <c r="B67" s="220"/>
      <c r="C67" s="221"/>
      <c r="D67" s="222" t="str">
        <f aca="false">IF(ISERROR(VLOOKUP($A67,,2,0)),IF(ISERROR(VLOOKUP($A67,,1,0)),"",VLOOKUP($A67,,1,0)),VLOOKUP($A67,,2,0))</f>
        <v/>
      </c>
      <c r="E67" s="223" t="n">
        <f aca="false">IF(D67="",,VLOOKUP(D67,D$22:D52,1,0))</f>
        <v>0</v>
      </c>
      <c r="F67" s="230" t="n">
        <f aca="false">($B67*$B$7+$C67*$C$7)/100</f>
        <v>0</v>
      </c>
      <c r="G67" s="225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6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7"/>
      <c r="M67" s="227"/>
      <c r="N67" s="227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8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66"/>
      <c r="AB67" s="218"/>
      <c r="AC67" s="218"/>
      <c r="BC67" s="9" t="str">
        <f aca="false">IF(A67="","",1)</f>
        <v/>
      </c>
    </row>
    <row r="68" customFormat="false" ht="12.75" hidden="false" customHeight="false" outlineLevel="0" collapsed="false">
      <c r="A68" s="219"/>
      <c r="B68" s="220"/>
      <c r="C68" s="221"/>
      <c r="D68" s="222" t="str">
        <f aca="false">IF(ISERROR(VLOOKUP($A68,,2,0)),IF(ISERROR(VLOOKUP($A68,,1,0)),"",VLOOKUP($A68,,1,0)),VLOOKUP($A68,,2,0))</f>
        <v/>
      </c>
      <c r="E68" s="223" t="n">
        <f aca="false">IF(D68="",,VLOOKUP(D68,D$22:D53,1,0))</f>
        <v>0</v>
      </c>
      <c r="F68" s="230" t="n">
        <f aca="false">($B68*$B$7+$C68*$C$7)/100</f>
        <v>0</v>
      </c>
      <c r="G68" s="225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6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7"/>
      <c r="M68" s="227"/>
      <c r="N68" s="227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8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66"/>
      <c r="AB68" s="218"/>
      <c r="AC68" s="218"/>
      <c r="BC68" s="9" t="str">
        <f aca="false">IF(A68="","",1)</f>
        <v/>
      </c>
    </row>
    <row r="69" customFormat="false" ht="12.75" hidden="false" customHeight="false" outlineLevel="0" collapsed="false">
      <c r="A69" s="219"/>
      <c r="B69" s="220"/>
      <c r="C69" s="221"/>
      <c r="D69" s="222" t="str">
        <f aca="false">IF(ISERROR(VLOOKUP($A69,,2,0)),IF(ISERROR(VLOOKUP($A69,,1,0)),"",VLOOKUP($A69,,1,0)),VLOOKUP($A69,,2,0))</f>
        <v/>
      </c>
      <c r="E69" s="223" t="n">
        <f aca="false">IF(D69="",,VLOOKUP(D69,D$22:D54,1,0))</f>
        <v>0</v>
      </c>
      <c r="F69" s="230" t="n">
        <f aca="false">($B69*$B$7+$C69*$C$7)/100</f>
        <v>0</v>
      </c>
      <c r="G69" s="225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6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7"/>
      <c r="M69" s="227"/>
      <c r="N69" s="227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8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66"/>
      <c r="AB69" s="218"/>
      <c r="AC69" s="218"/>
      <c r="BC69" s="9" t="str">
        <f aca="false">IF(A69="","",1)</f>
        <v/>
      </c>
    </row>
    <row r="70" customFormat="false" ht="12.75" hidden="false" customHeight="false" outlineLevel="0" collapsed="false">
      <c r="A70" s="219"/>
      <c r="B70" s="220"/>
      <c r="C70" s="221"/>
      <c r="D70" s="222" t="str">
        <f aca="false">IF(ISERROR(VLOOKUP($A70,,2,0)),IF(ISERROR(VLOOKUP($A70,,1,0)),"",VLOOKUP($A70,,1,0)),VLOOKUP($A70,,2,0))</f>
        <v/>
      </c>
      <c r="E70" s="223" t="n">
        <f aca="false">IF(D70="",,VLOOKUP(D70,D$22:D55,1,0))</f>
        <v>0</v>
      </c>
      <c r="F70" s="230" t="n">
        <f aca="false">($B70*$B$7+$C70*$C$7)/100</f>
        <v>0</v>
      </c>
      <c r="G70" s="225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6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7"/>
      <c r="M70" s="227"/>
      <c r="N70" s="227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8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66"/>
      <c r="AB70" s="218"/>
      <c r="AC70" s="218"/>
      <c r="BC70" s="9" t="str">
        <f aca="false">IF(A70="","",1)</f>
        <v/>
      </c>
    </row>
    <row r="71" customFormat="false" ht="12.75" hidden="false" customHeight="false" outlineLevel="0" collapsed="false">
      <c r="A71" s="219"/>
      <c r="B71" s="220"/>
      <c r="C71" s="221"/>
      <c r="D71" s="222" t="str">
        <f aca="false">IF(ISERROR(VLOOKUP($A71,,2,0)),IF(ISERROR(VLOOKUP($A71,,1,0)),"",VLOOKUP($A71,,1,0)),VLOOKUP($A71,,2,0))</f>
        <v/>
      </c>
      <c r="E71" s="223" t="n">
        <f aca="false">IF(D71="",,VLOOKUP(D71,D$22:D56,1,0))</f>
        <v>0</v>
      </c>
      <c r="F71" s="230" t="n">
        <f aca="false">($B71*$B$7+$C71*$C$7)/100</f>
        <v>0</v>
      </c>
      <c r="G71" s="225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6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7"/>
      <c r="M71" s="227"/>
      <c r="N71" s="227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8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66"/>
      <c r="AB71" s="218"/>
      <c r="AC71" s="218"/>
      <c r="BC71" s="9" t="str">
        <f aca="false">IF(A71="","",1)</f>
        <v/>
      </c>
    </row>
    <row r="72" customFormat="false" ht="12.75" hidden="false" customHeight="false" outlineLevel="0" collapsed="false">
      <c r="A72" s="219"/>
      <c r="B72" s="220"/>
      <c r="C72" s="221"/>
      <c r="D72" s="222" t="str">
        <f aca="false">IF(ISERROR(VLOOKUP($A72,,2,0)),IF(ISERROR(VLOOKUP($A72,,1,0)),"",VLOOKUP($A72,,1,0)),VLOOKUP($A72,,2,0))</f>
        <v/>
      </c>
      <c r="E72" s="223" t="n">
        <f aca="false">IF(D72="",,VLOOKUP(D72,D$22:D57,1,0))</f>
        <v>0</v>
      </c>
      <c r="F72" s="230" t="n">
        <f aca="false">($B72*$B$7+$C72*$C$7)/100</f>
        <v>0</v>
      </c>
      <c r="G72" s="225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6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7"/>
      <c r="M72" s="227"/>
      <c r="N72" s="227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8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66"/>
      <c r="AB72" s="218"/>
      <c r="AC72" s="218"/>
      <c r="BC72" s="9" t="str">
        <f aca="false">IF(A72="","",1)</f>
        <v/>
      </c>
    </row>
    <row r="73" customFormat="false" ht="12.75" hidden="false" customHeight="false" outlineLevel="0" collapsed="false">
      <c r="A73" s="219"/>
      <c r="B73" s="220"/>
      <c r="C73" s="221"/>
      <c r="D73" s="222" t="str">
        <f aca="false">IF(ISERROR(VLOOKUP($A73,,2,0)),IF(ISERROR(VLOOKUP($A73,,1,0)),"",VLOOKUP($A73,,1,0)),VLOOKUP($A73,,2,0))</f>
        <v/>
      </c>
      <c r="E73" s="223" t="n">
        <f aca="false">IF(D73="",,VLOOKUP(D73,D$22:D57,1,0))</f>
        <v>0</v>
      </c>
      <c r="F73" s="230" t="n">
        <f aca="false">($B73*$B$7+$C73*$C$7)/100</f>
        <v>0</v>
      </c>
      <c r="G73" s="225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6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7"/>
      <c r="M73" s="227"/>
      <c r="N73" s="227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8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66"/>
      <c r="AB73" s="218"/>
      <c r="AC73" s="218"/>
      <c r="BC73" s="9" t="str">
        <f aca="false">IF(A73="","",1)</f>
        <v/>
      </c>
    </row>
    <row r="74" customFormat="false" ht="12.75" hidden="false" customHeight="false" outlineLevel="0" collapsed="false">
      <c r="A74" s="219"/>
      <c r="B74" s="220"/>
      <c r="C74" s="221"/>
      <c r="D74" s="222" t="str">
        <f aca="false">IF(ISERROR(VLOOKUP($A74,,2,0)),IF(ISERROR(VLOOKUP($A74,,1,0)),"",VLOOKUP($A74,,1,0)),VLOOKUP($A74,,2,0))</f>
        <v/>
      </c>
      <c r="E74" s="223" t="n">
        <f aca="false">IF(D74="",,VLOOKUP(D74,D$22:D58,1,0))</f>
        <v>0</v>
      </c>
      <c r="F74" s="230" t="n">
        <f aca="false">($B74*$B$7+$C74*$C$7)/100</f>
        <v>0</v>
      </c>
      <c r="G74" s="225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6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7"/>
      <c r="M74" s="227"/>
      <c r="N74" s="227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8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66"/>
      <c r="AB74" s="218"/>
      <c r="AC74" s="218"/>
      <c r="BC74" s="9" t="str">
        <f aca="false">IF(A74="","",1)</f>
        <v/>
      </c>
    </row>
    <row r="75" customFormat="false" ht="12.75" hidden="false" customHeight="false" outlineLevel="0" collapsed="false">
      <c r="A75" s="219"/>
      <c r="B75" s="220"/>
      <c r="C75" s="221"/>
      <c r="D75" s="222" t="str">
        <f aca="false">IF(ISERROR(VLOOKUP($A75,,2,0)),IF(ISERROR(VLOOKUP($A75,,1,0)),"",VLOOKUP($A75,,1,0)),VLOOKUP($A75,,2,0))</f>
        <v/>
      </c>
      <c r="E75" s="223" t="n">
        <f aca="false">IF(D75="",,VLOOKUP(D75,D$22:D59,1,0))</f>
        <v>0</v>
      </c>
      <c r="F75" s="230" t="n">
        <f aca="false">($B75*$B$7+$C75*$C$7)/100</f>
        <v>0</v>
      </c>
      <c r="G75" s="225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6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7"/>
      <c r="M75" s="227"/>
      <c r="N75" s="227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8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66"/>
      <c r="AB75" s="218"/>
      <c r="AC75" s="218"/>
      <c r="BC75" s="9" t="str">
        <f aca="false">IF(A75="","",1)</f>
        <v/>
      </c>
    </row>
    <row r="76" customFormat="false" ht="12.75" hidden="false" customHeight="false" outlineLevel="0" collapsed="false">
      <c r="A76" s="219"/>
      <c r="B76" s="220"/>
      <c r="C76" s="221"/>
      <c r="D76" s="222" t="str">
        <f aca="false">IF(ISERROR(VLOOKUP($A76,,2,0)),IF(ISERROR(VLOOKUP($A76,,1,0)),"",VLOOKUP($A76,,1,0)),VLOOKUP($A76,,2,0))</f>
        <v/>
      </c>
      <c r="E76" s="223" t="n">
        <f aca="false">IF(D76="",,VLOOKUP(D76,D$22:D59,1,0))</f>
        <v>0</v>
      </c>
      <c r="F76" s="230" t="n">
        <f aca="false">($B76*$B$7+$C76*$C$7)/100</f>
        <v>0</v>
      </c>
      <c r="G76" s="225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6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7"/>
      <c r="M76" s="227"/>
      <c r="N76" s="227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8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66"/>
      <c r="AB76" s="218"/>
      <c r="AC76" s="218"/>
      <c r="BC76" s="9" t="str">
        <f aca="false">IF(A76="","",1)</f>
        <v/>
      </c>
    </row>
    <row r="77" customFormat="false" ht="12.75" hidden="false" customHeight="false" outlineLevel="0" collapsed="false">
      <c r="A77" s="219"/>
      <c r="B77" s="220"/>
      <c r="C77" s="221"/>
      <c r="D77" s="222" t="str">
        <f aca="false">IF(ISERROR(VLOOKUP($A77,,2,0)),IF(ISERROR(VLOOKUP($A77,,1,0)),"",VLOOKUP($A77,,1,0)),VLOOKUP($A77,,2,0))</f>
        <v/>
      </c>
      <c r="E77" s="223" t="n">
        <f aca="false">IF(D77="",,VLOOKUP(D77,D$22:D75,1,0))</f>
        <v>0</v>
      </c>
      <c r="F77" s="230" t="n">
        <f aca="false">($B77*$B$7+$C77*$C$7)/100</f>
        <v>0</v>
      </c>
      <c r="G77" s="225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6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7"/>
      <c r="M77" s="227"/>
      <c r="N77" s="227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8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66"/>
      <c r="AB77" s="218"/>
      <c r="AC77" s="218"/>
      <c r="BC77" s="9" t="str">
        <f aca="false">IF(A77="","",1)</f>
        <v/>
      </c>
    </row>
    <row r="78" customFormat="false" ht="12.75" hidden="false" customHeight="false" outlineLevel="0" collapsed="false">
      <c r="A78" s="219"/>
      <c r="B78" s="220"/>
      <c r="C78" s="221"/>
      <c r="D78" s="222" t="str">
        <f aca="false">IF(ISERROR(VLOOKUP($A78,,2,0)),IF(ISERROR(VLOOKUP($A78,,1,0)),"",VLOOKUP($A78,,1,0)),VLOOKUP($A78,,2,0))</f>
        <v/>
      </c>
      <c r="E78" s="223" t="n">
        <f aca="false">IF(D78="",,VLOOKUP(D78,D$22:D75,1,0))</f>
        <v>0</v>
      </c>
      <c r="F78" s="230" t="n">
        <f aca="false">($B78*$B$7+$C78*$C$7)/100</f>
        <v>0</v>
      </c>
      <c r="G78" s="225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6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7"/>
      <c r="M78" s="227"/>
      <c r="N78" s="227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8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66"/>
      <c r="AB78" s="218"/>
      <c r="AC78" s="218"/>
      <c r="BC78" s="9" t="str">
        <f aca="false">IF(A78="","",1)</f>
        <v/>
      </c>
    </row>
    <row r="79" customFormat="false" ht="12.75" hidden="false" customHeight="false" outlineLevel="0" collapsed="false">
      <c r="A79" s="219"/>
      <c r="B79" s="220"/>
      <c r="C79" s="221"/>
      <c r="D79" s="222" t="str">
        <f aca="false">IF(ISERROR(VLOOKUP($A79,,2,0)),IF(ISERROR(VLOOKUP($A79,,1,0)),"",VLOOKUP($A79,,1,0)),VLOOKUP($A79,,2,0))</f>
        <v/>
      </c>
      <c r="E79" s="223" t="n">
        <f aca="false">IF(D79="",,VLOOKUP(D79,D$22:D75,1,0))</f>
        <v>0</v>
      </c>
      <c r="F79" s="230" t="n">
        <f aca="false">($B79*$B$7+$C79*$C$7)/100</f>
        <v>0</v>
      </c>
      <c r="G79" s="225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6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7"/>
      <c r="M79" s="227"/>
      <c r="N79" s="227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8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66"/>
      <c r="AB79" s="218"/>
      <c r="AC79" s="218"/>
      <c r="BC79" s="9" t="str">
        <f aca="false">IF(A79="","",1)</f>
        <v/>
      </c>
    </row>
    <row r="80" customFormat="false" ht="12.75" hidden="false" customHeight="false" outlineLevel="0" collapsed="false">
      <c r="A80" s="219"/>
      <c r="B80" s="220"/>
      <c r="C80" s="221"/>
      <c r="D80" s="222" t="str">
        <f aca="false">IF(ISERROR(VLOOKUP($A80,,2,0)),IF(ISERROR(VLOOKUP($A80,,1,0)),"",VLOOKUP($A80,,1,0)),VLOOKUP($A80,,2,0))</f>
        <v/>
      </c>
      <c r="E80" s="223" t="n">
        <f aca="false">IF(D80="",,VLOOKUP(D80,D$22:D79,1,0))</f>
        <v>0</v>
      </c>
      <c r="F80" s="230" t="n">
        <f aca="false">($B80*$B$7+$C80*$C$7)/100</f>
        <v>0</v>
      </c>
      <c r="G80" s="225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6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7"/>
      <c r="M80" s="227"/>
      <c r="N80" s="227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8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66"/>
      <c r="AB80" s="218"/>
      <c r="AC80" s="218"/>
      <c r="BC80" s="9" t="str">
        <f aca="false">IF(A80="","",1)</f>
        <v/>
      </c>
    </row>
    <row r="81" customFormat="false" ht="12.75" hidden="false" customHeight="false" outlineLevel="0" collapsed="false">
      <c r="A81" s="219"/>
      <c r="B81" s="220"/>
      <c r="C81" s="221"/>
      <c r="D81" s="222" t="str">
        <f aca="false">IF(ISERROR(VLOOKUP($A81,,2,0)),IF(ISERROR(VLOOKUP($A81,,1,0)),"",VLOOKUP($A81,,1,0)),VLOOKUP($A81,,2,0))</f>
        <v/>
      </c>
      <c r="E81" s="223" t="n">
        <f aca="false">IF(D81="",,VLOOKUP(D81,D$21:D80,1,0))</f>
        <v>0</v>
      </c>
      <c r="F81" s="230" t="n">
        <f aca="false">($B81*$B$7+$C81*$C$7)/100</f>
        <v>0</v>
      </c>
      <c r="G81" s="225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6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2"/>
      <c r="M81" s="232"/>
      <c r="N81" s="232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8" t="n">
        <f aca="false">IF(ISERROR(R81*J81),0,R81*J81)</f>
        <v>0</v>
      </c>
      <c r="V81" s="216" t="n">
        <v>0</v>
      </c>
      <c r="W81" s="217"/>
      <c r="X81" s="234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66"/>
      <c r="AB81" s="218"/>
      <c r="AC81" s="218"/>
      <c r="BC81" s="9" t="str">
        <f aca="false">IF(A81="","",1)</f>
        <v/>
      </c>
    </row>
    <row r="82" customFormat="false" ht="12.75" hidden="false" customHeight="false" outlineLevel="0" collapsed="false">
      <c r="A82" s="235"/>
      <c r="B82" s="236"/>
      <c r="C82" s="237"/>
      <c r="D82" s="238" t="str">
        <f aca="false">IF(ISERROR(VLOOKUP($A82,,2,0)),IF(ISERROR(VLOOKUP($A82,,1,0)),"",VLOOKUP($A82,,1,0)),VLOOKUP($A82,,2,0))</f>
        <v/>
      </c>
      <c r="E82" s="239" t="n">
        <f aca="false">IF(D82="",,VLOOKUP(D82,D$20:D80,1,0))</f>
        <v>0</v>
      </c>
      <c r="F82" s="240" t="n">
        <f aca="false">($B82*$B$7+$C82*$C$7)/100</f>
        <v>0</v>
      </c>
      <c r="G82" s="241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2" t="str">
        <f aca="false">IF(ISNUMBER(H82),IF(ISERROR(VLOOKUP($A82,,3,0)),IF(ISERROR(VLOOKUP($A82,,2,0)),"",VLOOKUP($A82,,2,0)),VLOOKUP($A82,,3,0)),"")</f>
        <v/>
      </c>
      <c r="J82" s="242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3"/>
      <c r="M82" s="243"/>
      <c r="N82" s="243"/>
      <c r="O82" s="213"/>
      <c r="P82" s="244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8" t="n">
        <f aca="false">IF(ISERROR(R82*J82),0,R82*J82)</f>
        <v>0</v>
      </c>
      <c r="V82" s="216" t="n">
        <v>0</v>
      </c>
      <c r="W82" s="245"/>
      <c r="X82" s="246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66"/>
      <c r="AB82" s="218"/>
      <c r="AC82" s="218"/>
      <c r="BC82" s="9" t="str">
        <f aca="false">IF(A82="","",1)</f>
        <v/>
      </c>
    </row>
    <row r="83" customFormat="false" ht="13.8" hidden="false" customHeight="false" outlineLevel="0" collapsed="false">
      <c r="A83" s="247" t="s">
        <v>84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8"/>
      <c r="P83" s="248"/>
      <c r="Q83" s="248"/>
      <c r="R83" s="248"/>
      <c r="S83" s="248"/>
      <c r="T83" s="9"/>
      <c r="U83" s="9"/>
      <c r="V83" s="248"/>
      <c r="W83" s="248"/>
      <c r="X83" s="248"/>
      <c r="Y83" s="249"/>
      <c r="Z83" s="249"/>
      <c r="AA83" s="249"/>
      <c r="AB83" s="250"/>
      <c r="AC83" s="250"/>
      <c r="AD83" s="250"/>
    </row>
    <row r="84" customFormat="false" ht="12.75" hidden="false" customHeight="false" outlineLevel="0" collapsed="false">
      <c r="A84" s="251" t="str">
        <f aca="false">A3</f>
        <v>LE VIZÉZY</v>
      </c>
      <c r="B84" s="252" t="str">
        <f aca="false">C3</f>
        <v>VIZEZY à PONCINS</v>
      </c>
      <c r="C84" s="253" t="n">
        <f aca="false">A4</f>
        <v>41103</v>
      </c>
      <c r="D84" s="254" t="str">
        <f aca="false">IF(ISERROR(SUM($T$23:$T$82)/SUM($U$23:$U$82)),"",SUM($T$23:$T$82)/SUM($U$23:$U$82))</f>
        <v/>
      </c>
      <c r="E84" s="255" t="n">
        <f aca="false">N13</f>
        <v>6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57" t="e">
        <f aca="false">N8</f>
        <v>#DIV/0!</v>
      </c>
      <c r="K84" s="254" t="e">
        <f aca="false">N9</f>
        <v>#DIV/0!</v>
      </c>
      <c r="L84" s="255" t="n">
        <f aca="false">N10</f>
        <v>0</v>
      </c>
      <c r="M84" s="255" t="n">
        <f aca="false">N11</f>
        <v>0</v>
      </c>
      <c r="N84" s="254" t="e">
        <f aca="false">O8</f>
        <v>#DIV/0!</v>
      </c>
      <c r="O84" s="254" t="e">
        <f aca="false">O9</f>
        <v>#DIV/0!</v>
      </c>
      <c r="P84" s="255" t="n">
        <f aca="false">O10</f>
        <v>0</v>
      </c>
      <c r="Q84" s="255" t="n">
        <f aca="false">O11</f>
        <v>0</v>
      </c>
      <c r="R84" s="255" t="n">
        <f aca="false">O11</f>
        <v>0</v>
      </c>
      <c r="S84" s="258" t="n">
        <f aca="false">F21</f>
        <v>0.262857142835855</v>
      </c>
      <c r="T84" s="255" t="n">
        <f aca="false">K11</f>
        <v>0</v>
      </c>
      <c r="U84" s="255" t="n">
        <f aca="false">K12</f>
        <v>0</v>
      </c>
      <c r="V84" s="255" t="n">
        <f aca="false">K13</f>
        <v>0</v>
      </c>
      <c r="W84" s="259" t="n">
        <f aca="false">K14</f>
        <v>0</v>
      </c>
      <c r="X84" s="260" t="n">
        <f aca="false">K15</f>
        <v>0</v>
      </c>
      <c r="Z84" s="234"/>
      <c r="AA84" s="234"/>
      <c r="AB84" s="250"/>
      <c r="AC84" s="250"/>
      <c r="AD84" s="250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1" t="s">
        <v>85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86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87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88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89</v>
      </c>
      <c r="R90" s="9"/>
      <c r="S90" s="262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0"/>
    </row>
    <row r="92" customFormat="false" ht="12.75" hidden="false" customHeight="false" outlineLevel="0" collapsed="false">
      <c r="Q92" s="9" t="s">
        <v>91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92</v>
      </c>
      <c r="R93" s="9"/>
      <c r="S93" s="215" t="str">
        <f aca="false">INDEX($A$23:$A$82,$S$92)</f>
        <v>AGRSTO</v>
      </c>
      <c r="T93" s="9"/>
    </row>
    <row r="94" customFormat="false" ht="12.75" hidden="false" customHeight="false" outlineLevel="0" collapsed="false">
      <c r="S94" s="250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2024-03-14T21:47:28Z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