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40" sheetId="1" state="visible" r:id="rId3"/>
  </sheets>
  <definedNames>
    <definedName function="false" hidden="false" localSheetId="0" name="_xlnm.Print_Area" vbProcedure="false">'04012040'!$A$1:$O$82</definedName>
    <definedName function="false" hidden="false" localSheetId="0" name="Cf." vbProcedure="false"/>
    <definedName function="false" hidden="false" localSheetId="0" name="NOM" vbProcedure="false">'04012040'!$H$1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<sst xmlns="http://schemas.openxmlformats.org/spreadsheetml/2006/main" count="92" uniqueCount="89">
  <si>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</si>
  <si>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</si>
  <si>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</si>
  <si>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</si>
  <si>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</si>
  <si>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ruisseau l'armançon</t>
  </si>
  <si>
    <t xml:space="preserve">ARMANCON à SAINTE-FOY-SAINT-SULPICE</t>
  </si>
  <si>
    <t xml:space="preserve">04012040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</si>
  <si>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</si>
  <si>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</si>
  <si>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</si>
  <si>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</si>
  <si>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</si>
  <si>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</si>
  <si>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</si>
  <si>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</si>
  <si>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</si>
  <si>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</si>
  <si>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</si>
  <si>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</si>
  <si>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</si>
  <si>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</si>
  <si>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</si>
  <si>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</si>
  <si>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</si>
  <si>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</si>
  <si>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</si>
  <si>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</si>
  <si>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</si>
  <si>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</si>
  <si>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</si>
  <si>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</si>
  <si>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</si>
  <si>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</si>
  <si>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</si>
  <si>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</si>
  <si>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</si>
  <si>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</si>
  <si>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</si>
  <si>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</si>
  <si>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</si>
  <si>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</si>
  <si>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</si>
  <si>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</si>
  <si>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</si>
  <si>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</si>
  <si>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</si>
  <si>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</si>
  <si>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</si>
  <si>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</si>
  <si>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</si>
  <si>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</si>
  <si>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</si>
  <si>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</si>
  <si>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</si>
  <si>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</si>
  <si>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</si>
  <si>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(0,0299999993294477 %)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</si>
  <si>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</si>
  <si>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</si>
  <si>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</si>
  <si>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</si>
  <si>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</si>
  <si>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</si>
  <si>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</si>
  <si>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</si>
  <si>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</si>
  <si>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</si>
  <si>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</si>
  <si>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</si>
  <si>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</si>
  <si>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</si>
  <si>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</si>
  <si>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</si>
  <si>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</si>
  <si>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</si>
  <si>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</si>
  <si>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</si>
  <si>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AMBFLU</t>
  </si>
  <si>
    <t xml:space="preserve">GLEHED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</si>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</sst>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</v>
      </c>
      <c r="M5" s="52"/>
      <c r="N5" s="53"/>
      <c r="O5" s="54" t="n">
        <v>11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/>
      <c r="D6" s="45"/>
      <c r="E6" s="45"/>
      <c r="F6" s="46"/>
      <c r="G6" s="47"/>
      <c r="H6" s="45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5" t="s">
        <v>23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27</v>
      </c>
      <c r="B9" s="84" t="n">
        <v>0.00999999977648258</v>
      </c>
      <c r="C9" s="85"/>
      <c r="D9" s="86"/>
      <c r="E9" s="86"/>
      <c r="F9" s="87" t="n">
        <f aca="false">($B9*$B$7+$C9*$C$7)/100</f>
        <v>0.00999999977648258</v>
      </c>
      <c r="G9" s="88"/>
      <c r="H9" s="89"/>
      <c r="I9" s="90"/>
      <c r="J9" s="91"/>
      <c r="K9" s="72"/>
      <c r="L9" s="92"/>
      <c r="M9" s="81" t="s">
        <v>28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32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35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36</v>
      </c>
      <c r="J12" s="119"/>
      <c r="K12" s="113" t="n">
        <f aca="false">COUNTIF($G$23:$G$82,"=ALG")</f>
        <v>0</v>
      </c>
      <c r="L12" s="120"/>
      <c r="M12" s="121"/>
      <c r="N12" s="122" t="s">
        <v>30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37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38</v>
      </c>
      <c r="J13" s="119"/>
      <c r="K13" s="113" t="n">
        <f aca="false">COUNTIF($G$23:$G$82,"=BRm")+COUNTIF($G$23:$G$82,"=BRh")</f>
        <v>0</v>
      </c>
      <c r="L13" s="114"/>
      <c r="M13" s="125" t="s">
        <v>39</v>
      </c>
      <c r="N13" s="126" t="n">
        <f aca="false">COUNTIF(F23:F82,"&gt;0")</f>
        <v>3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40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41</v>
      </c>
      <c r="J14" s="119"/>
      <c r="K14" s="113" t="n">
        <f aca="false">COUNTIF($G$23:$G$82,"=PTE")</f>
        <v>0</v>
      </c>
      <c r="L14" s="114"/>
      <c r="M14" s="129" t="s">
        <v>42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43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45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46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47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48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49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50</v>
      </c>
      <c r="B18" s="143"/>
      <c r="C18" s="144"/>
      <c r="D18" s="109"/>
      <c r="E18" s="145" t="s">
        <v>51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52</v>
      </c>
      <c r="B20" s="163" t="n">
        <f aca="false">SUM(B23:B82)</f>
        <v>0.0299999993294477</v>
      </c>
      <c r="C20" s="164" t="n">
        <f aca="false">SUM(C23:C82)</f>
        <v>0</v>
      </c>
      <c r="D20" s="165"/>
      <c r="E20" s="166" t="s">
        <v>51</v>
      </c>
      <c r="F20" s="167" t="n">
        <f aca="false">($B20*$B$7+$C20*$C$7)/100</f>
        <v>0.0299999993294477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53</v>
      </c>
      <c r="R20" s="9"/>
      <c r="S20" s="9"/>
      <c r="T20" s="9"/>
      <c r="U20" s="9"/>
      <c r="V20" s="9" t="s">
        <v>54</v>
      </c>
      <c r="W20" s="148"/>
    </row>
    <row r="21" customFormat="false" ht="12.75" hidden="false" customHeight="false" outlineLevel="0" collapsed="false">
      <c r="A21" s="176" t="s">
        <v>55</v>
      </c>
      <c r="B21" s="177" t="n">
        <f aca="false">B20*B7/100</f>
        <v>0.0299999993294477</v>
      </c>
      <c r="C21" s="177" t="n">
        <f aca="false">C20*C7/100</f>
        <v>0</v>
      </c>
      <c r="D21" s="109" t="str">
        <f aca="false">IF(F21=0,"",IF((ABS(F21-F19))&gt;(0.2*F21),CONCATENATE(" rec. par taxa (",F21," %) supérieur à 20 % !"),""))</f>
        <v> rec. par taxa (0,0299999993294477 %)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0.0299999993294477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56</v>
      </c>
      <c r="R21" s="9"/>
      <c r="S21" s="9"/>
      <c r="T21" s="9"/>
      <c r="U21" s="9"/>
      <c r="V21" s="9" t="s">
        <v>57</v>
      </c>
      <c r="W21" s="148"/>
    </row>
    <row r="22" customFormat="false" ht="12.75" hidden="false" customHeight="false" outlineLevel="0" collapsed="false">
      <c r="A22" s="187" t="s">
        <v>58</v>
      </c>
      <c r="B22" s="188" t="s">
        <v>59</v>
      </c>
      <c r="C22" s="189" t="s">
        <v>59</v>
      </c>
      <c r="D22" s="138"/>
      <c r="E22" s="138"/>
      <c r="F22" s="190" t="s">
        <v>60</v>
      </c>
      <c r="G22" s="191" t="s">
        <v>61</v>
      </c>
      <c r="H22" s="138"/>
      <c r="I22" s="192" t="s">
        <v>62</v>
      </c>
      <c r="J22" s="192" t="s">
        <v>63</v>
      </c>
      <c r="K22" s="193" t="s">
        <v>64</v>
      </c>
      <c r="L22" s="193"/>
      <c r="M22" s="193"/>
      <c r="N22" s="193"/>
      <c r="O22" s="193"/>
      <c r="P22" s="194" t="s">
        <v>65</v>
      </c>
      <c r="Q22" s="195" t="s">
        <v>66</v>
      </c>
      <c r="R22" s="196" t="s">
        <v>67</v>
      </c>
      <c r="S22" s="197" t="s">
        <v>68</v>
      </c>
      <c r="T22" s="198" t="s">
        <v>69</v>
      </c>
      <c r="U22" s="199" t="s">
        <v>70</v>
      </c>
      <c r="V22" s="197" t="s">
        <v>71</v>
      </c>
      <c r="Y22" s="9" t="s">
        <v>72</v>
      </c>
      <c r="Z22" s="9" t="s">
        <v>73</v>
      </c>
      <c r="AA22" s="200" t="s">
        <v>74</v>
      </c>
      <c r="AB22" s="200" t="s">
        <v>75</v>
      </c>
      <c r="AC22" s="200" t="s">
        <v>76</v>
      </c>
    </row>
    <row r="23" customFormat="false" ht="12.75" hidden="false" customHeight="false" outlineLevel="0" collapsed="false">
      <c r="A23" s="201" t="s">
        <v>77</v>
      </c>
      <c r="B23" s="202" t="n">
        <v>0.00999999977648258</v>
      </c>
      <c r="C23" s="203" t="n">
        <v>0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0.00999999977648258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PHOSPX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78</v>
      </c>
      <c r="B24" s="221" t="n">
        <v>0.00999999977648258</v>
      </c>
      <c r="C24" s="222" t="n">
        <v>0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0.00999999977648258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79</v>
      </c>
      <c r="B25" s="221" t="n">
        <v>0.00999999977648258</v>
      </c>
      <c r="C25" s="222" t="n">
        <v>0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0.00999999977648258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GLEHED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/>
      <c r="B26" s="221"/>
      <c r="C26" s="222"/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</v>
      </c>
      <c r="G26" s="226" t="str">
        <f aca="false">IF(A26="","",IF(ISERROR(VLOOKUP($A26,,13,0)),IF(ISERROR(VLOOKUP($A26,,12,0)),"    -",VLOOKUP($A26,,12,0)),VLOOKUP($A26,,13,0)))</f>
        <v/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/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/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str">
        <f aca="false">IF(A26="","",1)</f>
        <v/>
      </c>
    </row>
    <row r="27" customFormat="false" ht="12.75" hidden="false" customHeight="false" outlineLevel="0" collapsed="false">
      <c r="A27" s="220"/>
      <c r="B27" s="221"/>
      <c r="C27" s="222"/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</v>
      </c>
      <c r="G27" s="226" t="str">
        <f aca="false">IF(A27="","",IF(ISERROR(VLOOKUP($A27,,13,0)),IF(ISERROR(VLOOKUP($A27,,12,0)),"    -",VLOOKUP($A27,,12,0)),VLOOKUP($A27,,13,0)))</f>
        <v/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/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/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str">
        <f aca="false">IF(A27="","",1)</f>
        <v/>
      </c>
    </row>
    <row r="28" customFormat="false" ht="12.75" hidden="false" customHeight="false" outlineLevel="0" collapsed="false">
      <c r="A28" s="220"/>
      <c r="B28" s="221"/>
      <c r="C28" s="222"/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</v>
      </c>
      <c r="G28" s="226" t="str">
        <f aca="false">IF(A28="","",IF(ISERROR(VLOOKUP($A28,,13,0)),IF(ISERROR(VLOOKUP($A28,,12,0)),"    -",VLOOKUP($A28,,12,0)),VLOOKUP($A28,,13,0)))</f>
        <v/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/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/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str">
        <f aca="false">IF(A28="","",1)</f>
        <v/>
      </c>
    </row>
    <row r="29" customFormat="false" ht="12.75" hidden="false" customHeight="false" outlineLevel="0" collapsed="false">
      <c r="A29" s="220"/>
      <c r="B29" s="221"/>
      <c r="C29" s="222"/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</v>
      </c>
      <c r="G29" s="226" t="str">
        <f aca="false">IF(A29="","",IF(ISERROR(VLOOKUP($A29,,13,0)),IF(ISERROR(VLOOKUP($A29,,12,0)),"    -",VLOOKUP($A29,,12,0)),VLOOKUP($A29,,13,0)))</f>
        <v/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/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/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str">
        <f aca="false">IF(A29="","",1)</f>
        <v/>
      </c>
    </row>
    <row r="30" customFormat="false" ht="12.75" hidden="false" customHeight="false" outlineLevel="0" collapsed="false">
      <c r="A30" s="220"/>
      <c r="B30" s="221"/>
      <c r="C30" s="222"/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</v>
      </c>
      <c r="G30" s="226" t="str">
        <f aca="false">IF(A30="","",IF(ISERROR(VLOOKUP($A30,,13,0)),IF(ISERROR(VLOOKUP($A30,,12,0)),"    -",VLOOKUP($A30,,12,0)),VLOOKUP($A30,,13,0)))</f>
        <v/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</v>
      </c>
      <c r="G31" s="226" t="str">
        <f aca="false">IF(A31="","",IF(ISERROR(VLOOKUP($A31,,13,0)),IF(ISERROR(VLOOKUP($A31,,12,0)),"    -",VLOOKUP($A31,,12,0)),VLOOKUP($A31,,13,0)))</f>
        <v/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</v>
      </c>
      <c r="G32" s="226" t="str">
        <f aca="false">IF(A32="","",IF(ISERROR(VLOOKUP($A32,,13,0)),IF(ISERROR(VLOOKUP($A32,,12,0)),"    -",VLOOKUP($A32,,12,0)),VLOOKUP($A32,,13,0)))</f>
        <v/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</v>
      </c>
      <c r="G33" s="226" t="str">
        <f aca="false">IF(A33="","",IF(ISERROR(VLOOKUP($A33,,13,0)),IF(ISERROR(VLOOKUP($A33,,12,0)),"    -",VLOOKUP($A33,,12,0)),VLOOKUP($A33,,13,0)))</f>
        <v/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</v>
      </c>
      <c r="G34" s="226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</v>
      </c>
      <c r="G35" s="226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80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ruisseau l'armançon</v>
      </c>
      <c r="B84" s="253" t="str">
        <f aca="false">C3</f>
        <v>ARMANCON à SAINTE-FOY-SAINT-SULPICE</v>
      </c>
      <c r="C84" s="254" t="n">
        <f aca="false">A4</f>
        <v>41103</v>
      </c>
      <c r="D84" s="255" t="str">
        <f aca="false">IF(ISERROR(SUM($T$23:$T$82)/SUM($U$23:$U$82)),"",SUM($T$23:$T$82)/SUM($U$23:$U$82))</f>
        <v/>
      </c>
      <c r="E84" s="256" t="n">
        <f aca="false">N13</f>
        <v>3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0.0299999993294477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81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82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83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84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85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86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87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88</v>
      </c>
      <c r="R93" s="9"/>
      <c r="S93" s="215" t="str">
        <f aca="false">INDEX($A$23:$A$82,$S$92)</f>
        <v>PHOSPX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2024-03-14T21:52:34Z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