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000" sheetId="1" state="visible" r:id="rId3"/>
  </sheets>
  <definedNames>
    <definedName function="false" hidden="false" localSheetId="0" name="_xlnm.Print_Area" vbProcedure="false">'04013000'!$A$1:$O$82</definedName>
    <definedName function="false" hidden="false" localSheetId="0" name="Cf." vbProcedure="false"/>
    <definedName function="false" hidden="false" localSheetId="0" name="NOM" vbProcedure="false">'04013000'!$H$1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<sst xmlns="http://schemas.openxmlformats.org/spreadsheetml/2006/main" count="125" uniqueCount="119">
  <si>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</si>
  <si>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</si>
  <si>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</si>
  <si>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Joël CARLU, Julien COUSTILLAS, Julien ROBINET</t>
  </si>
  <si>
    <t xml:space="preserve">conforme AFNOR T90-395 oct. 2003</t>
  </si>
  <si>
    <t xml:space="preserve">LA LOIRE</t>
  </si>
  <si>
    <t xml:space="preserve">LOIRE à VILLEREST</t>
  </si>
  <si>
    <t xml:space="preserve">04013000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</si>
  <si>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</si>
  <si>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</si>
  <si>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</si>
  <si>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</si>
  <si>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</si>
  <si>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</si>
  <si>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</si>
  <si>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</si>
  <si>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</si>
  <si>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ch. lentique</t>
  </si>
  <si>
    <t xml:space="preserve">autre</t>
  </si>
  <si>
    <t xml:space="preserve">niv. trophique:</t>
  </si>
  <si>
    <t xml:space="preserve">fort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</si>
  <si>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</si>
  <si>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</si>
  <si>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</si>
  <si>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</si>
  <si>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</si>
  <si>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</si>
  <si>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</si>
  <si>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</si>
  <si>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</si>
  <si>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</si>
  <si>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</si>
  <si>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</si>
  <si>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</si>
  <si>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</si>
  <si>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</si>
  <si>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</si>
  <si>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</si>
  <si>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</si>
  <si>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</si>
  <si>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</si>
  <si>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</si>
  <si>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</si>
  <si>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</si>
  <si>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</si>
  <si>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</si>
  <si>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</si>
  <si>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</si>
  <si>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</si>
  <si>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</si>
  <si>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</si>
  <si>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</si>
  <si>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</si>
  <si>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</si>
  <si>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</si>
  <si>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</si>
  <si>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</si>
  <si>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</si>
  <si>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(104,328326969743 %)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</si>
  <si>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</si>
  <si>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</si>
  <si>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</si>
  <si>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</si>
  <si>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</si>
  <si>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</si>
  <si>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</si>
  <si>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</si>
  <si>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</si>
  <si>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</si>
  <si>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</si>
  <si>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</si>
  <si>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</si>
  <si>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</si>
  <si>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</si>
  <si>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</si>
  <si>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</si>
  <si>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</si>
  <si>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</si>
  <si>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PHAARU</t>
  </si>
  <si>
    <t xml:space="preserve">LYTSAL</t>
  </si>
  <si>
    <t xml:space="preserve">CALBRU</t>
  </si>
  <si>
    <t xml:space="preserve">RORAMP</t>
  </si>
  <si>
    <t xml:space="preserve">BIDTRI</t>
  </si>
  <si>
    <t xml:space="preserve">MENAQU</t>
  </si>
  <si>
    <t xml:space="preserve">newcod</t>
  </si>
  <si>
    <t xml:space="preserve">Rorippa sylvestris</t>
  </si>
  <si>
    <t xml:space="preserve">POTTRI</t>
  </si>
  <si>
    <t xml:space="preserve">AUDSPX</t>
  </si>
  <si>
    <t xml:space="preserve">LEASPX</t>
  </si>
  <si>
    <t xml:space="preserve">Cf.</t>
  </si>
  <si>
    <t xml:space="preserve">Jaaginema sp.</t>
  </si>
  <si>
    <t xml:space="preserve">STISPX</t>
  </si>
  <si>
    <t xml:space="preserve">ELONUT</t>
  </si>
  <si>
    <t xml:space="preserve">Bulbochaete sp</t>
  </si>
  <si>
    <t xml:space="preserve">ALIPLA</t>
  </si>
  <si>
    <t xml:space="preserve">POTNAT</t>
  </si>
  <si>
    <t xml:space="preserve">VAUSPX</t>
  </si>
  <si>
    <t xml:space="preserve">AMBRIP</t>
  </si>
  <si>
    <t xml:space="preserve">POLHYD</t>
  </si>
  <si>
    <t xml:space="preserve">SPAEML</t>
  </si>
  <si>
    <t xml:space="preserve">POTBER</t>
  </si>
  <si>
    <t xml:space="preserve">CLASPX</t>
  </si>
  <si>
    <t xml:space="preserve">HYISPX</t>
  </si>
  <si>
    <t xml:space="preserve">POTCRI</t>
  </si>
  <si>
    <t xml:space="preserve">MELSPX</t>
  </si>
  <si>
    <t xml:space="preserve">OCTFON</t>
  </si>
  <si>
    <t xml:space="preserve">FONANT</t>
  </si>
  <si>
    <t xml:space="preserve">CALHAM</t>
  </si>
  <si>
    <t xml:space="preserve">OEDSPX</t>
  </si>
  <si>
    <t xml:space="preserve">MYRSPI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</si>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</sst>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9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41133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8.21978021978022</v>
      </c>
      <c r="M5" s="52"/>
      <c r="N5" s="53"/>
      <c r="O5" s="54" t="n">
        <v>8.04597701149425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94</v>
      </c>
      <c r="C7" s="66" t="n">
        <v>6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98</v>
      </c>
      <c r="C9" s="85" t="n">
        <v>85</v>
      </c>
      <c r="D9" s="86"/>
      <c r="E9" s="86"/>
      <c r="F9" s="87" t="n">
        <f aca="false">($B9*$B$7+$C9*$C$7)/100</f>
        <v>97.22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30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98.3333268165588</v>
      </c>
      <c r="C20" s="164" t="n">
        <f aca="false">SUM(C23:C82)</f>
        <v>198.249996036291</v>
      </c>
      <c r="D20" s="165"/>
      <c r="E20" s="166" t="s">
        <v>52</v>
      </c>
      <c r="F20" s="167" t="n">
        <f aca="false">($B20*$B$7+$C20*$C$7)/100</f>
        <v>104.328326969743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92.4333272075653</v>
      </c>
      <c r="C21" s="177" t="n">
        <f aca="false">C20*C7/100</f>
        <v>11.8949997621775</v>
      </c>
      <c r="D21" s="109" t="str">
        <f aca="false">IF(F21=0,"",IF((ABS(F21-F19))&gt;(0.2*F21),CONCATENATE(" rec. par taxa (",F21," %) supérieur à 20 % !"),""))</f>
        <v> rec. par taxa (104,328326969743 %)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104.328326969743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0.114285714924335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0.00685714289546013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1</v>
      </c>
      <c r="W23" s="217"/>
      <c r="X23" s="217"/>
      <c r="Y23" s="215" t="str">
        <f aca="false">IF(A23="new.cod","NEWCOD",IF(AND((Z23=""),ISTEXT(A23)),A23,IF(Z23="","",INDEX(,Z23))))</f>
        <v>PHAARU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0.000599999986588955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0</v>
      </c>
      <c r="W24" s="230"/>
      <c r="Y24" s="215" t="str">
        <f aca="false">IF(A24="new.cod","NEWCOD",IF(AND((Z24=""),ISTEXT(A24)),A24,IF(Z24="","",INDEX(,Z24))))</f>
        <v>LYTSAL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2.69714283943176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0.161828570365906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CALBRU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0.000599999986588955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1</v>
      </c>
      <c r="W26" s="217"/>
      <c r="Y26" s="215" t="str">
        <f aca="false">IF(A26="new.cod","NEWCOD",IF(AND((Z26=""),ISTEXT(A26)),A26,IF(Z26="","",INDEX(,Z26))))</f>
        <v>RORAMP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</v>
      </c>
      <c r="C27" s="222" t="n">
        <v>0.00999999977648258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0.000599999986588955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0</v>
      </c>
      <c r="W27" s="217"/>
      <c r="Y27" s="215" t="str">
        <f aca="false">IF(A27="new.cod","NEWCOD",IF(AND((Z27=""),ISTEXT(A27)),A27,IF(Z27="","",INDEX(,Z27))))</f>
        <v>BIDTRI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</v>
      </c>
      <c r="C28" s="222" t="n">
        <v>0.00999999977648258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0.000599999986588955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1</v>
      </c>
      <c r="W28" s="217"/>
      <c r="Y28" s="215" t="str">
        <f aca="false">IF(A28="new.cod","NEWCOD",IF(AND((Z28=""),ISTEXT(A28)),A28,IF(Z28="","",INDEX(,Z28))))</f>
        <v>MENAQU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</v>
      </c>
      <c r="C29" s="222" t="n">
        <v>0.0857142880558968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0.00514285728335381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>No</v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>newcod</v>
      </c>
      <c r="Z29" s="9" t="str">
        <f aca="false">IF(ISERROR(MATCH(A29,,0)),IF(ISERROR(MATCH(A29,,0)),"",(MATCH(A29,,0))),(MATCH(A29,,0)))</f>
        <v/>
      </c>
      <c r="AA29" s="218"/>
      <c r="AB29" s="220" t="s">
        <v>85</v>
      </c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</v>
      </c>
      <c r="C30" s="222" t="n">
        <v>0.642857134342194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0.0385714280605316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2</v>
      </c>
      <c r="W30" s="217"/>
      <c r="Y30" s="215" t="str">
        <f aca="false">IF(A30="new.cod","NEWCOD",IF(AND((Z30=""),ISTEXT(A30)),A30,IF(Z30="","",INDEX(,Z30))))</f>
        <v>POTTRI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0.0238095205277205</v>
      </c>
      <c r="C31" s="222" t="n">
        <v>0.00999999977648258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0.0229809492826462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2</v>
      </c>
      <c r="W31" s="217"/>
      <c r="Y31" s="215" t="str">
        <f aca="false">IF(A31="new.cod","NEWCOD",IF(AND((Z31=""),ISTEXT(A31)),A31,IF(Z31="","",INDEX(,Z31))))</f>
        <v>AUDSPX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0.0238095205277205</v>
      </c>
      <c r="C32" s="222" t="n">
        <v>0.00999999977648258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0.0229809492826462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2</v>
      </c>
      <c r="W32" s="217"/>
      <c r="Y32" s="215" t="str">
        <f aca="false">IF(A32="new.cod","NEWCOD",IF(AND((Z32=""),ISTEXT(A32)),A32,IF(Z32="","",INDEX(,Z32))))</f>
        <v>LEASPX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84</v>
      </c>
      <c r="B33" s="221" t="n">
        <v>0.0423280410468578</v>
      </c>
      <c r="C33" s="222" t="n">
        <v>1.14285719394684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0.108359790220857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 t="s">
        <v>89</v>
      </c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>No</v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5" t="str">
        <f aca="false">IF(A33="new.cod","NEWCOD",IF(AND((Z33=""),ISTEXT(A33)),A33,IF(Z33="","",INDEX(,Z33))))</f>
        <v>newcod</v>
      </c>
      <c r="Z33" s="9" t="str">
        <f aca="false">IF(ISERROR(MATCH(A33,,0)),IF(ISERROR(MATCH(A33,,0)),"",(MATCH(A33,,0))),(MATCH(A33,,0)))</f>
        <v/>
      </c>
      <c r="AA33" s="218" t="s">
        <v>89</v>
      </c>
      <c r="AB33" s="220" t="s">
        <v>90</v>
      </c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0.0423280410468578</v>
      </c>
      <c r="C34" s="222" t="n">
        <v>1.14285719394684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0.108359790220857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4</v>
      </c>
      <c r="W34" s="217"/>
      <c r="Y34" s="215" t="str">
        <f aca="false">IF(A34="new.cod","NEWCOD",IF(AND((Z34=""),ISTEXT(A34)),A34,IF(Z34="","",INDEX(,Z34))))</f>
        <v>STISPX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0.0476190485060215</v>
      </c>
      <c r="C35" s="222" t="n">
        <v>0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0.0447619055956602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2</v>
      </c>
      <c r="W35" s="217"/>
      <c r="Y35" s="215" t="str">
        <f aca="false">IF(A35="new.cod","NEWCOD",IF(AND((Z35=""),ISTEXT(A35)),A35,IF(Z35="","",INDEX(,Z35))))</f>
        <v>ELONUT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84</v>
      </c>
      <c r="B36" s="221" t="n">
        <v>0.0654761865735054</v>
      </c>
      <c r="C36" s="222" t="n">
        <v>0.0285714287310839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0.0632619011029601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>No</v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>newcod</v>
      </c>
      <c r="Z36" s="9" t="str">
        <f aca="false">IF(ISERROR(MATCH(A36,,0)),IF(ISERROR(MATCH(A36,,0)),"",(MATCH(A36,,0))),(MATCH(A36,,0)))</f>
        <v/>
      </c>
      <c r="AA36" s="218"/>
      <c r="AB36" s="220" t="s">
        <v>93</v>
      </c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94</v>
      </c>
      <c r="B37" s="221" t="n">
        <v>0.28571429848671</v>
      </c>
      <c r="C37" s="222" t="n">
        <v>0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0.268571440577507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4</v>
      </c>
      <c r="W37" s="217"/>
      <c r="Y37" s="215" t="str">
        <f aca="false">IF(A37="new.cod","NEWCOD",IF(AND((Z37=""),ISTEXT(A37)),A37,IF(Z37="","",INDEX(,Z37))))</f>
        <v>ALIPLA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 t="s">
        <v>95</v>
      </c>
      <c r="B38" s="221" t="n">
        <v>0.476190507411957</v>
      </c>
      <c r="C38" s="222" t="n">
        <v>0</v>
      </c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0.447619076967239</v>
      </c>
      <c r="G38" s="226" t="str">
        <f aca="false">IF(A38="","",IF(ISERROR(VLOOKUP($A38,,13,0)),IF(ISERROR(VLOOKUP($A38,,12,0)),"    -",VLOOKUP($A38,,12,0)),VLOOKUP($A38,,13,0)))</f>
        <v>    -</v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2</v>
      </c>
      <c r="W38" s="217"/>
      <c r="Y38" s="215" t="str">
        <f aca="false">IF(A38="new.cod","NEWCOD",IF(AND((Z38=""),ISTEXT(A38)),A38,IF(Z38="","",INDEX(,Z38))))</f>
        <v>POTNAT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n">
        <f aca="false">IF(A38="","",1)</f>
        <v>1</v>
      </c>
    </row>
    <row r="39" customFormat="false" ht="12.75" hidden="false" customHeight="false" outlineLevel="0" collapsed="false">
      <c r="A39" s="220" t="s">
        <v>96</v>
      </c>
      <c r="B39" s="221" t="n">
        <v>0.61224490404129</v>
      </c>
      <c r="C39" s="222" t="n">
        <v>0</v>
      </c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0.575510209798813</v>
      </c>
      <c r="G39" s="226" t="str">
        <f aca="false">IF(A39="","",IF(ISERROR(VLOOKUP($A39,,13,0)),IF(ISERROR(VLOOKUP($A39,,12,0)),"    -",VLOOKUP($A39,,12,0)),VLOOKUP($A39,,13,0)))</f>
        <v>    -</v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2</v>
      </c>
      <c r="W39" s="217"/>
      <c r="Y39" s="215" t="str">
        <f aca="false">IF(A39="new.cod","NEWCOD",IF(AND((Z39=""),ISTEXT(A39)),A39,IF(Z39="","",INDEX(,Z39))))</f>
        <v>VAUSPX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n">
        <f aca="false">IF(A39="","",1)</f>
        <v>1</v>
      </c>
    </row>
    <row r="40" customFormat="false" ht="12.75" hidden="false" customHeight="false" outlineLevel="0" collapsed="false">
      <c r="A40" s="220" t="s">
        <v>97</v>
      </c>
      <c r="B40" s="221" t="n">
        <v>0.666666686534882</v>
      </c>
      <c r="C40" s="222" t="n">
        <v>0.00999999977648258</v>
      </c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0.627266685329378</v>
      </c>
      <c r="G40" s="226" t="str">
        <f aca="false">IF(A40="","",IF(ISERROR(VLOOKUP($A40,,13,0)),IF(ISERROR(VLOOKUP($A40,,12,0)),"    -",VLOOKUP($A40,,12,0)),VLOOKUP($A40,,13,0)))</f>
        <v>    -</v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4</v>
      </c>
      <c r="W40" s="217"/>
      <c r="Y40" s="215" t="str">
        <f aca="false">IF(A40="new.cod","NEWCOD",IF(AND((Z40=""),ISTEXT(A40)),A40,IF(Z40="","",INDEX(,Z40))))</f>
        <v>AMBRIP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n">
        <f aca="false">IF(A40="","",1)</f>
        <v>1</v>
      </c>
    </row>
    <row r="41" customFormat="false" ht="12.75" hidden="false" customHeight="false" outlineLevel="0" collapsed="false">
      <c r="A41" s="220" t="s">
        <v>98</v>
      </c>
      <c r="B41" s="221" t="n">
        <v>0.714285671710968</v>
      </c>
      <c r="C41" s="222" t="n">
        <v>13.2714281082153</v>
      </c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1.46771421790123</v>
      </c>
      <c r="G41" s="226" t="str">
        <f aca="false">IF(A41="","",IF(ISERROR(VLOOKUP($A41,,13,0)),IF(ISERROR(VLOOKUP($A41,,12,0)),"    -",VLOOKUP($A41,,12,0)),VLOOKUP($A41,,13,0)))</f>
        <v>    -</v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6</v>
      </c>
      <c r="W41" s="217"/>
      <c r="Y41" s="215" t="str">
        <f aca="false">IF(A41="new.cod","NEWCOD",IF(AND((Z41=""),ISTEXT(A41)),A41,IF(Z41="","",INDEX(,Z41))))</f>
        <v>POLHYD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n">
        <f aca="false">IF(A41="","",1)</f>
        <v>1</v>
      </c>
    </row>
    <row r="42" customFormat="false" ht="12.75" hidden="false" customHeight="false" outlineLevel="0" collapsed="false">
      <c r="A42" s="220" t="s">
        <v>99</v>
      </c>
      <c r="B42" s="221" t="n">
        <v>0.952381014823914</v>
      </c>
      <c r="C42" s="222" t="n">
        <v>0.305714279413223</v>
      </c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0.913581010699272</v>
      </c>
      <c r="G42" s="226" t="str">
        <f aca="false">IF(A42="","",IF(ISERROR(VLOOKUP($A42,,13,0)),IF(ISERROR(VLOOKUP($A42,,12,0)),"    -",VLOOKUP($A42,,12,0)),VLOOKUP($A42,,13,0)))</f>
        <v>    -</v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2</v>
      </c>
      <c r="W42" s="217"/>
      <c r="Y42" s="215" t="str">
        <f aca="false">IF(A42="new.cod","NEWCOD",IF(AND((Z42=""),ISTEXT(A42)),A42,IF(Z42="","",INDEX(,Z42))))</f>
        <v>SPAEML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n">
        <f aca="false">IF(A42="","",1)</f>
        <v>1</v>
      </c>
    </row>
    <row r="43" customFormat="false" ht="12.75" hidden="false" customHeight="false" outlineLevel="0" collapsed="false">
      <c r="A43" s="220" t="s">
        <v>100</v>
      </c>
      <c r="B43" s="221" t="n">
        <v>1.66666698455811</v>
      </c>
      <c r="C43" s="222" t="n">
        <v>0.28571429848671</v>
      </c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1.58380982339382</v>
      </c>
      <c r="G43" s="226" t="str">
        <f aca="false">IF(A43="","",IF(ISERROR(VLOOKUP($A43,,13,0)),IF(ISERROR(VLOOKUP($A43,,12,0)),"    -",VLOOKUP($A43,,12,0)),VLOOKUP($A43,,13,0)))</f>
        <v>    -</v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6</v>
      </c>
      <c r="W43" s="217"/>
      <c r="Y43" s="215" t="str">
        <f aca="false">IF(A43="new.cod","NEWCOD",IF(AND((Z43=""),ISTEXT(A43)),A43,IF(Z43="","",INDEX(,Z43))))</f>
        <v>POTBER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n">
        <f aca="false">IF(A43="","",1)</f>
        <v>1</v>
      </c>
    </row>
    <row r="44" customFormat="false" ht="12.75" hidden="false" customHeight="false" outlineLevel="0" collapsed="false">
      <c r="A44" s="220" t="s">
        <v>101</v>
      </c>
      <c r="B44" s="221" t="n">
        <v>1.70304203033447</v>
      </c>
      <c r="C44" s="222" t="n">
        <v>34.2857131958008</v>
      </c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3.65800230026245</v>
      </c>
      <c r="G44" s="226" t="str">
        <f aca="false">IF(A44="","",IF(ISERROR(VLOOKUP($A44,,13,0)),IF(ISERROR(VLOOKUP($A44,,12,0)),"    -",VLOOKUP($A44,,12,0)),VLOOKUP($A44,,13,0)))</f>
        <v>    -</v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3</v>
      </c>
      <c r="W44" s="217"/>
      <c r="Y44" s="215" t="str">
        <f aca="false">IF(A44="new.cod","NEWCOD",IF(AND((Z44=""),ISTEXT(A44)),A44,IF(Z44="","",INDEX(,Z44))))</f>
        <v>CLASPX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n">
        <f aca="false">IF(A44="","",1)</f>
        <v>1</v>
      </c>
    </row>
    <row r="45" customFormat="false" ht="12.75" hidden="false" customHeight="false" outlineLevel="0" collapsed="false">
      <c r="A45" s="220" t="s">
        <v>102</v>
      </c>
      <c r="B45" s="221" t="n">
        <v>1.98809504508972</v>
      </c>
      <c r="C45" s="222" t="n">
        <v>20.7142848968506</v>
      </c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3.11166643619537</v>
      </c>
      <c r="G45" s="226" t="str">
        <f aca="false">IF(A45="","",IF(ISERROR(VLOOKUP($A45,,13,0)),IF(ISERROR(VLOOKUP($A45,,12,0)),"    -",VLOOKUP($A45,,12,0)),VLOOKUP($A45,,13,0)))</f>
        <v>    -</v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6</v>
      </c>
      <c r="W45" s="217"/>
      <c r="Y45" s="215" t="str">
        <f aca="false">IF(A45="new.cod","NEWCOD",IF(AND((Z45=""),ISTEXT(A45)),A45,IF(Z45="","",INDEX(,Z45))))</f>
        <v>HYISPX</v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n">
        <f aca="false">IF(A45="","",1)</f>
        <v>1</v>
      </c>
    </row>
    <row r="46" customFormat="false" ht="12.75" hidden="false" customHeight="false" outlineLevel="0" collapsed="false">
      <c r="A46" s="220" t="s">
        <v>103</v>
      </c>
      <c r="B46" s="221" t="n">
        <v>2.09523797035217</v>
      </c>
      <c r="C46" s="222" t="n">
        <v>0.0857142880558968</v>
      </c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1.9746665494144</v>
      </c>
      <c r="G46" s="226" t="str">
        <f aca="false">IF(A46="","",IF(ISERROR(VLOOKUP($A46,,13,0)),IF(ISERROR(VLOOKUP($A46,,12,0)),"    -",VLOOKUP($A46,,12,0)),VLOOKUP($A46,,13,0)))</f>
        <v>    -</v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>code non répertorié ou synonyme</v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6</v>
      </c>
      <c r="W46" s="217"/>
      <c r="Y46" s="215" t="str">
        <f aca="false">IF(A46="new.cod","NEWCOD",IF(AND((Z46=""),ISTEXT(A46)),A46,IF(Z46="","",INDEX(,Z46))))</f>
        <v>POTCRI</v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n">
        <f aca="false">IF(A46="","",1)</f>
        <v>1</v>
      </c>
    </row>
    <row r="47" customFormat="false" ht="12.75" hidden="false" customHeight="false" outlineLevel="0" collapsed="false">
      <c r="A47" s="220" t="s">
        <v>104</v>
      </c>
      <c r="B47" s="221" t="n">
        <v>2.35959911346436</v>
      </c>
      <c r="C47" s="222" t="n">
        <v>17.7428569793701</v>
      </c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3.2825945854187</v>
      </c>
      <c r="G47" s="226" t="str">
        <f aca="false">IF(A47="","",IF(ISERROR(VLOOKUP($A47,,13,0)),IF(ISERROR(VLOOKUP($A47,,12,0)),"    -",VLOOKUP($A47,,12,0)),VLOOKUP($A47,,13,0)))</f>
        <v>    -</v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>code non répertorié ou synonyme</v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3</v>
      </c>
      <c r="W47" s="217"/>
      <c r="Y47" s="215" t="str">
        <f aca="false">IF(A47="new.cod","NEWCOD",IF(AND((Z47=""),ISTEXT(A47)),A47,IF(Z47="","",INDEX(,Z47))))</f>
        <v>MELSPX</v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n">
        <f aca="false">IF(A47="","",1)</f>
        <v>1</v>
      </c>
    </row>
    <row r="48" customFormat="false" ht="12.75" hidden="false" customHeight="false" outlineLevel="0" collapsed="false">
      <c r="A48" s="220" t="s">
        <v>105</v>
      </c>
      <c r="B48" s="221" t="n">
        <v>3.04761910438538</v>
      </c>
      <c r="C48" s="222" t="n">
        <v>6.86285734176636</v>
      </c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3.27653339862823</v>
      </c>
      <c r="G48" s="226" t="str">
        <f aca="false">IF(A48="","",IF(ISERROR(VLOOKUP($A48,,13,0)),IF(ISERROR(VLOOKUP($A48,,12,0)),"    -",VLOOKUP($A48,,12,0)),VLOOKUP($A48,,13,0)))</f>
        <v>    -</v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>code non répertorié ou synonyme</v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9</v>
      </c>
      <c r="W48" s="217"/>
      <c r="Y48" s="215" t="str">
        <f aca="false">IF(A48="new.cod","NEWCOD",IF(AND((Z48=""),ISTEXT(A48)),A48,IF(Z48="","",INDEX(,Z48))))</f>
        <v>OCTFON</v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n">
        <f aca="false">IF(A48="","",1)</f>
        <v>1</v>
      </c>
    </row>
    <row r="49" customFormat="false" ht="12.75" hidden="false" customHeight="false" outlineLevel="0" collapsed="false">
      <c r="A49" s="220" t="s">
        <v>106</v>
      </c>
      <c r="B49" s="221" t="n">
        <v>8.85714244842529</v>
      </c>
      <c r="C49" s="222" t="n">
        <v>1.88571429252625</v>
      </c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8.43885675907135</v>
      </c>
      <c r="G49" s="226" t="str">
        <f aca="false">IF(A49="","",IF(ISERROR(VLOOKUP($A49,,13,0)),IF(ISERROR(VLOOKUP($A49,,12,0)),"    -",VLOOKUP($A49,,12,0)),VLOOKUP($A49,,13,0)))</f>
        <v>    -</v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>code non répertorié ou synonyme</v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3</v>
      </c>
      <c r="W49" s="217"/>
      <c r="Y49" s="215" t="str">
        <f aca="false">IF(A49="new.cod","NEWCOD",IF(AND((Z49=""),ISTEXT(A49)),A49,IF(Z49="","",INDEX(,Z49))))</f>
        <v>FONANT</v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n">
        <f aca="false">IF(A49="","",1)</f>
        <v>1</v>
      </c>
    </row>
    <row r="50" customFormat="false" ht="12.75" hidden="false" customHeight="false" outlineLevel="0" collapsed="false">
      <c r="A50" s="220" t="s">
        <v>107</v>
      </c>
      <c r="B50" s="221" t="n">
        <v>14.7618999481201</v>
      </c>
      <c r="C50" s="222" t="n">
        <v>0.857142865657806</v>
      </c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13.9276145231724</v>
      </c>
      <c r="G50" s="226" t="str">
        <f aca="false">IF(A50="","",IF(ISERROR(VLOOKUP($A50,,13,0)),IF(ISERROR(VLOOKUP($A50,,12,0)),"    -",VLOOKUP($A50,,12,0)),VLOOKUP($A50,,13,0)))</f>
        <v>    -</v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>code non répertorié ou synonyme</v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4</v>
      </c>
      <c r="W50" s="217"/>
      <c r="Y50" s="215" t="str">
        <f aca="false">IF(A50="new.cod","NEWCOD",IF(AND((Z50=""),ISTEXT(A50)),A50,IF(Z50="","",INDEX(,Z50))))</f>
        <v>CALHAM</v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n">
        <f aca="false">IF(A50="","",1)</f>
        <v>1</v>
      </c>
    </row>
    <row r="51" customFormat="false" ht="12.75" hidden="false" customHeight="false" outlineLevel="0" collapsed="false">
      <c r="A51" s="220" t="s">
        <v>108</v>
      </c>
      <c r="B51" s="221" t="n">
        <v>18.6630802154541</v>
      </c>
      <c r="C51" s="222" t="n">
        <v>88.5999984741211</v>
      </c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22.8592953109741</v>
      </c>
      <c r="G51" s="226" t="str">
        <f aca="false">IF(A51="","",IF(ISERROR(VLOOKUP($A51,,13,0)),IF(ISERROR(VLOOKUP($A51,,12,0)),"    -",VLOOKUP($A51,,12,0)),VLOOKUP($A51,,13,0)))</f>
        <v>    -</v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>code non répertorié ou synonyme</v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8</v>
      </c>
      <c r="W51" s="217"/>
      <c r="Y51" s="215" t="str">
        <f aca="false">IF(A51="new.cod","NEWCOD",IF(AND((Z51=""),ISTEXT(A51)),A51,IF(Z51="","",INDEX(,Z51))))</f>
        <v>OEDSPX</v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n">
        <f aca="false">IF(A51="","",1)</f>
        <v>1</v>
      </c>
    </row>
    <row r="52" customFormat="false" ht="12.75" hidden="false" customHeight="false" outlineLevel="0" collapsed="false">
      <c r="A52" s="220" t="s">
        <v>109</v>
      </c>
      <c r="B52" s="221" t="n">
        <v>39.2380905151367</v>
      </c>
      <c r="C52" s="222" t="n">
        <v>7.42857122421265</v>
      </c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37.3295193576813</v>
      </c>
      <c r="G52" s="226" t="str">
        <f aca="false">IF(A52="","",IF(ISERROR(VLOOKUP($A52,,13,0)),IF(ISERROR(VLOOKUP($A52,,12,0)),"    -",VLOOKUP($A52,,12,0)),VLOOKUP($A52,,13,0)))</f>
        <v>    -</v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>code non répertorié ou synonyme</v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8</v>
      </c>
      <c r="W52" s="217"/>
      <c r="Y52" s="215" t="str">
        <f aca="false">IF(A52="new.cod","NEWCOD",IF(AND((Z52=""),ISTEXT(A52)),A52,IF(Z52="","",INDEX(,Z52))))</f>
        <v>MYRSPI</v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n">
        <f aca="false">IF(A52="","",1)</f>
        <v>1</v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110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LA LOIRE</v>
      </c>
      <c r="B84" s="253" t="str">
        <f aca="false">C3</f>
        <v>LOIRE à VILLEREST</v>
      </c>
      <c r="C84" s="254" t="n">
        <f aca="false">A4</f>
        <v>41133</v>
      </c>
      <c r="D84" s="255" t="str">
        <f aca="false">IF(ISERROR(SUM($T$23:$T$82)/SUM($U$23:$U$82)),"",SUM($T$23:$T$82)/SUM($U$23:$U$82))</f>
        <v/>
      </c>
      <c r="E84" s="256" t="n">
        <f aca="false">N13</f>
        <v>30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104.328326969743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111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112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113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114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115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116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117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118</v>
      </c>
      <c r="R93" s="9"/>
      <c r="S93" s="215" t="str">
        <f aca="false">INDEX($A$23:$A$82,$S$92)</f>
        <v>PHAARU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9">
    <cfRule type="expression" priority="28" aboveAverage="0" equalAverage="0" bottom="0" percent="0" rank="0" text="" dxfId="26">
      <formula>ISTEXT($E29)</formula>
    </cfRule>
  </conditionalFormatting>
  <conditionalFormatting sqref="AB33">
    <cfRule type="expression" priority="29" aboveAverage="0" equalAverage="0" bottom="0" percent="0" rank="0" text="" dxfId="27">
      <formula>ISTEXT($E33)</formula>
    </cfRule>
  </conditionalFormatting>
  <conditionalFormatting sqref="AB36">
    <cfRule type="expression" priority="30" aboveAverage="0" equalAverage="0" bottom="0" percent="0" rank="0" text="" dxfId="28">
      <formula>ISTEXT($E36)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2024-03-14T21:58:41Z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