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0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'04013000'!$A$1:$O$82</definedName>
    <definedName function="false" hidden="false" localSheetId="0" name="Excel_BuiltIn__FilterDatabase" vbProcedure="false">'04013000'!$A$23:$J$84</definedName>
    <definedName function="false" hidden="false" localSheetId="0" name="NOM" vbProcedure="false">'04013000'!$H$1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<sst xmlns="http://schemas.openxmlformats.org/spreadsheetml/2006/main" count="136" uniqueCount="127">
  <si>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</si>
  <si>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</si>
  <si>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</si>
  <si>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Pierre PETITCOLIN, Rémy MARCEL</t>
  </si>
  <si>
    <t xml:space="preserve">conforme AFNOR T90-395 oct. 2003</t>
  </si>
  <si>
    <t xml:space="preserve">la Loire</t>
  </si>
  <si>
    <t xml:space="preserve">LOIRE à VILLEREST</t>
  </si>
  <si>
    <t xml:space="preserve">04013000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</si>
  <si>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</si>
  <si>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</si>
  <si>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</si>
  <si>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</si>
  <si>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</si>
  <si>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</si>
  <si>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</si>
  <si>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</si>
  <si>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</si>
  <si>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</si>
  <si>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ch. lotique</t>
  </si>
  <si>
    <t xml:space="preserve">autre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</si>
  <si>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</si>
  <si>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</si>
  <si>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</si>
  <si>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</si>
  <si>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</si>
  <si>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</si>
  <si>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</si>
  <si>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</si>
  <si>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</si>
  <si>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</si>
  <si>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</si>
  <si>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</si>
  <si>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</si>
  <si>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</si>
  <si>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</si>
  <si>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</si>
  <si>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</si>
  <si>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</si>
  <si>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</si>
  <si>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</si>
  <si>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</si>
  <si>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</si>
  <si>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</si>
  <si>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</si>
  <si>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</si>
  <si>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</si>
  <si>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</si>
  <si>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</si>
  <si>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</si>
  <si>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</si>
  <si>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</si>
  <si>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</si>
  <si>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</si>
  <si>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</si>
  <si>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</si>
  <si>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</si>
  <si>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</si>
  <si>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</si>
  <si>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</si>
  <si>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(64,032074151244 %)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</si>
  <si>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</si>
  <si>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</si>
  <si>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</si>
  <si>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</si>
  <si>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</si>
  <si>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</si>
  <si>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</si>
  <si>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</si>
  <si>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</si>
  <si>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</si>
  <si>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</si>
  <si>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</si>
  <si>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</si>
  <si>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</si>
  <si>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</si>
  <si>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</si>
  <si>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</si>
  <si>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</si>
  <si>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</si>
  <si>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CERDEM</t>
  </si>
  <si>
    <t xml:space="preserve">JUNEFF</t>
  </si>
  <si>
    <t xml:space="preserve">RANREP</t>
  </si>
  <si>
    <t xml:space="preserve">MENAQU</t>
  </si>
  <si>
    <t xml:space="preserve">CARPSE</t>
  </si>
  <si>
    <t xml:space="preserve">Newcod</t>
  </si>
  <si>
    <t xml:space="preserve">Cyperus esculentus</t>
  </si>
  <si>
    <t xml:space="preserve">PHOSPX</t>
  </si>
  <si>
    <t xml:space="preserve">Cf.</t>
  </si>
  <si>
    <t xml:space="preserve">Heteroleibleinia sp.</t>
  </si>
  <si>
    <t xml:space="preserve">ELOCAL</t>
  </si>
  <si>
    <t xml:space="preserve">Coconeis sp.</t>
  </si>
  <si>
    <t xml:space="preserve">NAJMAR</t>
  </si>
  <si>
    <t xml:space="preserve">LEEORY</t>
  </si>
  <si>
    <t xml:space="preserve">Gomphoneis sp.</t>
  </si>
  <si>
    <t xml:space="preserve">LYTSAL</t>
  </si>
  <si>
    <t xml:space="preserve">Rorippa sylvestris</t>
  </si>
  <si>
    <t xml:space="preserve">AMBFLU</t>
  </si>
  <si>
    <t xml:space="preserve">POLHYD</t>
  </si>
  <si>
    <t xml:space="preserve">POTCRI</t>
  </si>
  <si>
    <t xml:space="preserve">AGRSTO</t>
  </si>
  <si>
    <t xml:space="preserve">POTNAT</t>
  </si>
  <si>
    <t xml:space="preserve">ELONUT</t>
  </si>
  <si>
    <t xml:space="preserve">AMBRIP</t>
  </si>
  <si>
    <t xml:space="preserve">SPAEML</t>
  </si>
  <si>
    <t xml:space="preserve">CALHAM</t>
  </si>
  <si>
    <t xml:space="preserve">POTNOD</t>
  </si>
  <si>
    <t xml:space="preserve">CINFON</t>
  </si>
  <si>
    <t xml:space="preserve">FONANT</t>
  </si>
  <si>
    <t xml:space="preserve">POTTRI</t>
  </si>
  <si>
    <t xml:space="preserve">POTBER</t>
  </si>
  <si>
    <t xml:space="preserve">MYRSPI</t>
  </si>
  <si>
    <t xml:space="preserve">VAUSPX</t>
  </si>
  <si>
    <t xml:space="preserve">OCTFON</t>
  </si>
  <si>
    <t xml:space="preserve">DIASPX</t>
  </si>
  <si>
    <t xml:space="preserve">CLASPX</t>
  </si>
  <si>
    <t xml:space="preserve">MELSPX</t>
  </si>
  <si>
    <t xml:space="preserve">OEDSPX</t>
  </si>
  <si>
    <t xml:space="preserve">PHAARU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</si>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</sst>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5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5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5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5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41872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8.06451612903226</v>
      </c>
      <c r="M5" s="52"/>
      <c r="N5" s="53" t="s">
        <v>16</v>
      </c>
      <c r="O5" s="54" t="n">
        <v>7.97752808988764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71</v>
      </c>
      <c r="C7" s="66" t="n">
        <v>29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20</v>
      </c>
      <c r="C9" s="86" t="n">
        <v>50</v>
      </c>
      <c r="D9" s="87"/>
      <c r="E9" s="87"/>
      <c r="F9" s="88" t="n">
        <f aca="false">($B9*$B$7+$C9*$C$7)/100</f>
        <v>28.7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38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47.0196707751602</v>
      </c>
      <c r="C20" s="165" t="n">
        <f aca="false">SUM(C23:C82)</f>
        <v>105.683130692691</v>
      </c>
      <c r="D20" s="166"/>
      <c r="E20" s="167" t="s">
        <v>53</v>
      </c>
      <c r="F20" s="168" t="n">
        <f aca="false">($B20*$B$7+$C20*$C$7)/100</f>
        <v>64.032074151244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33.3839662503637</v>
      </c>
      <c r="C21" s="178" t="n">
        <f aca="false">C20*C7/100</f>
        <v>30.6481079008803</v>
      </c>
      <c r="D21" s="110" t="str">
        <f aca="false">IF(F21=0,"",IF((ABS(F21-F19))&gt;(0.2*F21),CONCATENATE(" rec. par taxa (",F21," %) supérieur à 20 % !"),""))</f>
        <v> rec. par taxa (64,032074151244 %)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64.032074151244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0.00289999993517995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CERDEM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0.200000002980232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0.0580000008642674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JUNEFF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0.00289999993517995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RANREP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0.00289999993517995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MENAQU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0.00289999993517995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CARPSE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</v>
      </c>
      <c r="C28" s="222" t="n">
        <v>0.200000002980232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0.0580000008642674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>No</v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Newcod</v>
      </c>
      <c r="Z28" s="9" t="str">
        <f aca="false">IF(ISERROR(MATCH(A28,,0)),IF(ISERROR(MATCH(A28,,0)),"",(MATCH(A28,,0))),(MATCH(A28,,0)))</f>
        <v/>
      </c>
      <c r="AA28" s="218"/>
      <c r="AB28" s="220" t="s">
        <v>85</v>
      </c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 t="n">
        <v>0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0.00289999993517995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PHOSPX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84</v>
      </c>
      <c r="B30" s="221" t="n">
        <v>0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0.00289999993517995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 t="s">
        <v>87</v>
      </c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>No</v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Newcod</v>
      </c>
      <c r="Z30" s="9" t="str">
        <f aca="false">IF(ISERROR(MATCH(A30,,0)),IF(ISERROR(MATCH(A30,,0)),"",(MATCH(A30,,0))),(MATCH(A30,,0)))</f>
        <v/>
      </c>
      <c r="AA30" s="218" t="s">
        <v>87</v>
      </c>
      <c r="AB30" s="220" t="s">
        <v>88</v>
      </c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89</v>
      </c>
      <c r="B31" s="221" t="n">
        <v>0</v>
      </c>
      <c r="C31" s="222" t="n">
        <v>0.200000002980232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0.0580000008642674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ELOCAL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84</v>
      </c>
      <c r="B32" s="221" t="n">
        <v>0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0.00289999993517995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>No</v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Newcod</v>
      </c>
      <c r="Z32" s="9" t="str">
        <f aca="false">IF(ISERROR(MATCH(A32,,0)),IF(ISERROR(MATCH(A32,,0)),"",(MATCH(A32,,0))),(MATCH(A32,,0)))</f>
        <v/>
      </c>
      <c r="AA32" s="218"/>
      <c r="AB32" s="220" t="s">
        <v>90</v>
      </c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91</v>
      </c>
      <c r="B33" s="221" t="n">
        <v>0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0.00289999993517995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NAJMAR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92</v>
      </c>
      <c r="B34" s="221" t="n">
        <v>0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0.00289999993517995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LEEORY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84</v>
      </c>
      <c r="B35" s="221" t="n">
        <v>0</v>
      </c>
      <c r="C35" s="222" t="n">
        <v>0.0750000029802322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0.0217500008642673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>No</v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Newcod</v>
      </c>
      <c r="Z35" s="9" t="str">
        <f aca="false">IF(ISERROR(MATCH(A35,,0)),IF(ISERROR(MATCH(A35,,0)),"",(MATCH(A35,,0))),(MATCH(A35,,0)))</f>
        <v/>
      </c>
      <c r="AA35" s="218"/>
      <c r="AB35" s="220" t="s">
        <v>93</v>
      </c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94</v>
      </c>
      <c r="B36" s="221" t="n">
        <v>0</v>
      </c>
      <c r="C36" s="222" t="n">
        <v>0.00999999977648258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0.00289999993517995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LYTSAL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84</v>
      </c>
      <c r="B37" s="221" t="n">
        <v>0.00999999977648258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0.00999999977648258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>No</v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Newcod</v>
      </c>
      <c r="Z37" s="9" t="str">
        <f aca="false">IF(ISERROR(MATCH(A37,,0)),IF(ISERROR(MATCH(A37,,0)),"",(MATCH(A37,,0))),(MATCH(A37,,0)))</f>
        <v/>
      </c>
      <c r="AA37" s="218"/>
      <c r="AB37" s="220" t="s">
        <v>95</v>
      </c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96</v>
      </c>
      <c r="B38" s="221" t="n">
        <v>0.00999999977648258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0.00709999984130263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AMBFLU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97</v>
      </c>
      <c r="B39" s="221" t="n">
        <v>0.00999999977648258</v>
      </c>
      <c r="C39" s="222" t="n">
        <v>2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0.587099999841303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POLHYD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98</v>
      </c>
      <c r="B40" s="221" t="n">
        <v>0.00999999977648258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0.00709999984130263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POTCRI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99</v>
      </c>
      <c r="B41" s="221" t="n">
        <v>0.00999999977648258</v>
      </c>
      <c r="C41" s="222" t="n">
        <v>0.00999999977648258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0.00999999977648258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AGRSTO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100</v>
      </c>
      <c r="B42" s="221" t="n">
        <v>0.00999999977648258</v>
      </c>
      <c r="C42" s="222" t="n">
        <v>0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0.00709999984130263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POTNAT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101</v>
      </c>
      <c r="B43" s="221" t="n">
        <v>0.00999999977648258</v>
      </c>
      <c r="C43" s="222" t="n">
        <v>11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3.1970999998413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ELONUT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 t="s">
        <v>102</v>
      </c>
      <c r="B44" s="221" t="n">
        <v>0.0539480000734329</v>
      </c>
      <c r="C44" s="222" t="n">
        <v>0</v>
      </c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0.0383030800521374</v>
      </c>
      <c r="G44" s="208" t="str">
        <f aca="false">IF(A44="","",IF(ISERROR(VLOOKUP($A44,,13,0)),IF(ISERROR(VLOOKUP($A44,,12,0)),"    -",VLOOKUP($A44,,12,0)),VLOOKUP($A44,,13,0)))</f>
        <v>    -</v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>AMBRIP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n">
        <f aca="false">IF(A44="","",1)</f>
        <v>1</v>
      </c>
    </row>
    <row r="45" customFormat="false" ht="12.75" hidden="false" customHeight="false" outlineLevel="0" collapsed="false">
      <c r="A45" s="220" t="s">
        <v>103</v>
      </c>
      <c r="B45" s="221" t="n">
        <v>0.200000002980232</v>
      </c>
      <c r="C45" s="222" t="n">
        <v>0.00999999977648258</v>
      </c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0.144900002051145</v>
      </c>
      <c r="G45" s="208" t="str">
        <f aca="false">IF(A45="","",IF(ISERROR(VLOOKUP($A45,,13,0)),IF(ISERROR(VLOOKUP($A45,,12,0)),"    -",VLOOKUP($A45,,12,0)),VLOOKUP($A45,,13,0)))</f>
        <v>    -</v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>code non répertorié ou synonyme</v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>SPAEML</v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n">
        <f aca="false">IF(A45="","",1)</f>
        <v>1</v>
      </c>
    </row>
    <row r="46" customFormat="false" ht="12.75" hidden="false" customHeight="false" outlineLevel="0" collapsed="false">
      <c r="A46" s="220" t="s">
        <v>104</v>
      </c>
      <c r="B46" s="221" t="n">
        <v>0.200000002980232</v>
      </c>
      <c r="C46" s="222" t="n">
        <v>0</v>
      </c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0.142000002115965</v>
      </c>
      <c r="G46" s="208" t="str">
        <f aca="false">IF(A46="","",IF(ISERROR(VLOOKUP($A46,,13,0)),IF(ISERROR(VLOOKUP($A46,,12,0)),"    -",VLOOKUP($A46,,12,0)),VLOOKUP($A46,,13,0)))</f>
        <v>    -</v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>code non répertorié ou synonyme</v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>CALHAM</v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n">
        <f aca="false">IF(A46="","",1)</f>
        <v>1</v>
      </c>
    </row>
    <row r="47" customFormat="false" ht="12.75" hidden="false" customHeight="false" outlineLevel="0" collapsed="false">
      <c r="A47" s="220" t="s">
        <v>105</v>
      </c>
      <c r="B47" s="221" t="n">
        <v>0.300000011920929</v>
      </c>
      <c r="C47" s="222" t="n">
        <v>0</v>
      </c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0.21300000846386</v>
      </c>
      <c r="G47" s="208" t="str">
        <f aca="false">IF(A47="","",IF(ISERROR(VLOOKUP($A47,,13,0)),IF(ISERROR(VLOOKUP($A47,,12,0)),"    -",VLOOKUP($A47,,12,0)),VLOOKUP($A47,,13,0)))</f>
        <v>    -</v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>code non répertorié ou synonyme</v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>POTNOD</v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n">
        <f aca="false">IF(A47="","",1)</f>
        <v>1</v>
      </c>
    </row>
    <row r="48" customFormat="false" ht="12.75" hidden="false" customHeight="false" outlineLevel="0" collapsed="false">
      <c r="A48" s="220" t="s">
        <v>106</v>
      </c>
      <c r="B48" s="221" t="n">
        <v>0.5</v>
      </c>
      <c r="C48" s="222" t="n">
        <v>0</v>
      </c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0.355</v>
      </c>
      <c r="G48" s="208" t="str">
        <f aca="false">IF(A48="","",IF(ISERROR(VLOOKUP($A48,,13,0)),IF(ISERROR(VLOOKUP($A48,,12,0)),"    -",VLOOKUP($A48,,12,0)),VLOOKUP($A48,,13,0)))</f>
        <v>    -</v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>code non répertorié ou synonyme</v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>CINFON</v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n">
        <f aca="false">IF(A48="","",1)</f>
        <v>1</v>
      </c>
    </row>
    <row r="49" customFormat="false" ht="12.75" hidden="false" customHeight="false" outlineLevel="0" collapsed="false">
      <c r="A49" s="220" t="s">
        <v>107</v>
      </c>
      <c r="B49" s="221" t="n">
        <v>0.523635983467102</v>
      </c>
      <c r="C49" s="222" t="n">
        <v>0.00999999977648258</v>
      </c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0.374681548196822</v>
      </c>
      <c r="G49" s="208" t="str">
        <f aca="false">IF(A49="","",IF(ISERROR(VLOOKUP($A49,,13,0)),IF(ISERROR(VLOOKUP($A49,,12,0)),"    -",VLOOKUP($A49,,12,0)),VLOOKUP($A49,,13,0)))</f>
        <v>    -</v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>code non répertorié ou synonyme</v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>FONANT</v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n">
        <f aca="false">IF(A49="","",1)</f>
        <v>1</v>
      </c>
    </row>
    <row r="50" customFormat="false" ht="12.75" hidden="false" customHeight="false" outlineLevel="0" collapsed="false">
      <c r="A50" s="220" t="s">
        <v>108</v>
      </c>
      <c r="B50" s="221" t="n">
        <v>0.55952399969101</v>
      </c>
      <c r="C50" s="222" t="n">
        <v>0.301786005496979</v>
      </c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0.484779981374741</v>
      </c>
      <c r="G50" s="208" t="str">
        <f aca="false">IF(A50="","",IF(ISERROR(VLOOKUP($A50,,13,0)),IF(ISERROR(VLOOKUP($A50,,12,0)),"    -",VLOOKUP($A50,,12,0)),VLOOKUP($A50,,13,0)))</f>
        <v>    -</v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>code non répertorié ou synonyme</v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>POTTRI</v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n">
        <f aca="false">IF(A50="","",1)</f>
        <v>1</v>
      </c>
    </row>
    <row r="51" customFormat="false" ht="12.75" hidden="false" customHeight="false" outlineLevel="0" collapsed="false">
      <c r="A51" s="220" t="s">
        <v>109</v>
      </c>
      <c r="B51" s="221" t="n">
        <v>0.611904978752136</v>
      </c>
      <c r="C51" s="222" t="n">
        <v>0.0603571012616158</v>
      </c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0.451956094279885</v>
      </c>
      <c r="G51" s="208" t="str">
        <f aca="false">IF(A51="","",IF(ISERROR(VLOOKUP($A51,,13,0)),IF(ISERROR(VLOOKUP($A51,,12,0)),"    -",VLOOKUP($A51,,12,0)),VLOOKUP($A51,,13,0)))</f>
        <v>    -</v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>code non répertorié ou synonyme</v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>POTBER</v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n">
        <f aca="false">IF(A51="","",1)</f>
        <v>1</v>
      </c>
    </row>
    <row r="52" customFormat="false" ht="12.75" hidden="false" customHeight="false" outlineLevel="0" collapsed="false">
      <c r="A52" s="220" t="s">
        <v>110</v>
      </c>
      <c r="B52" s="221" t="n">
        <v>0.651947975158691</v>
      </c>
      <c r="C52" s="222" t="n">
        <v>0.100000001490116</v>
      </c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0.491883062794805</v>
      </c>
      <c r="G52" s="208" t="str">
        <f aca="false">IF(A52="","",IF(ISERROR(VLOOKUP($A52,,13,0)),IF(ISERROR(VLOOKUP($A52,,12,0)),"    -",VLOOKUP($A52,,12,0)),VLOOKUP($A52,,13,0)))</f>
        <v>    -</v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>code non répertorié ou synonyme</v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>MYRSPI</v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n">
        <f aca="false">IF(A52="","",1)</f>
        <v>1</v>
      </c>
    </row>
    <row r="53" customFormat="false" ht="12.75" hidden="false" customHeight="false" outlineLevel="0" collapsed="false">
      <c r="A53" s="220" t="s">
        <v>111</v>
      </c>
      <c r="B53" s="221" t="n">
        <v>1.33870005607605</v>
      </c>
      <c r="C53" s="222" t="n">
        <v>1.0616899728775</v>
      </c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1.25836713194847</v>
      </c>
      <c r="G53" s="208" t="str">
        <f aca="false">IF(A53="","",IF(ISERROR(VLOOKUP($A53,,13,0)),IF(ISERROR(VLOOKUP($A53,,12,0)),"    -",VLOOKUP($A53,,12,0)),VLOOKUP($A53,,13,0)))</f>
        <v>    -</v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>code non répertorié ou synonyme</v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>VAUSPX</v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n">
        <f aca="false">IF(A53="","",1)</f>
        <v>1</v>
      </c>
    </row>
    <row r="54" customFormat="false" ht="12.75" hidden="false" customHeight="false" outlineLevel="0" collapsed="false">
      <c r="A54" s="220" t="s">
        <v>112</v>
      </c>
      <c r="B54" s="221" t="n">
        <v>3</v>
      </c>
      <c r="C54" s="222" t="n">
        <v>0</v>
      </c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2.13</v>
      </c>
      <c r="G54" s="208" t="str">
        <f aca="false">IF(A54="","",IF(ISERROR(VLOOKUP($A54,,13,0)),IF(ISERROR(VLOOKUP($A54,,12,0)),"    -",VLOOKUP($A54,,12,0)),VLOOKUP($A54,,13,0)))</f>
        <v>    -</v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>code non répertorié ou synonyme</v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>OCTFON</v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n">
        <f aca="false">IF(A54="","",1)</f>
        <v>1</v>
      </c>
    </row>
    <row r="55" customFormat="false" ht="12.75" hidden="false" customHeight="false" outlineLevel="0" collapsed="false">
      <c r="A55" s="220" t="s">
        <v>113</v>
      </c>
      <c r="B55" s="221" t="n">
        <v>5.2941198348999</v>
      </c>
      <c r="C55" s="222" t="n">
        <v>15.882399559021</v>
      </c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8.36472095489502</v>
      </c>
      <c r="G55" s="208" t="str">
        <f aca="false">IF(A55="","",IF(ISERROR(VLOOKUP($A55,,13,0)),IF(ISERROR(VLOOKUP($A55,,12,0)),"    -",VLOOKUP($A55,,12,0)),VLOOKUP($A55,,13,0)))</f>
        <v>    -</v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>code non répertorié ou synonyme</v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>DIASPX</v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n">
        <f aca="false">IF(A55="","",1)</f>
        <v>1</v>
      </c>
    </row>
    <row r="56" customFormat="false" ht="12.75" hidden="false" customHeight="false" outlineLevel="0" collapsed="false">
      <c r="A56" s="220" t="s">
        <v>114</v>
      </c>
      <c r="B56" s="221" t="n">
        <v>5.2941198348999</v>
      </c>
      <c r="C56" s="222" t="n">
        <v>16.0123996734619</v>
      </c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8.40242098808289</v>
      </c>
      <c r="G56" s="208" t="str">
        <f aca="false">IF(A56="","",IF(ISERROR(VLOOKUP($A56,,13,0)),IF(ISERROR(VLOOKUP($A56,,12,0)),"    -",VLOOKUP($A56,,12,0)),VLOOKUP($A56,,13,0)))</f>
        <v>    -</v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>code non répertorié ou synonyme</v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>CLASPX</v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n">
        <f aca="false">IF(A56="","",1)</f>
        <v>1</v>
      </c>
    </row>
    <row r="57" customFormat="false" ht="12.75" hidden="false" customHeight="false" outlineLevel="0" collapsed="false">
      <c r="A57" s="220" t="s">
        <v>115</v>
      </c>
      <c r="B57" s="221" t="n">
        <v>5.2963399887085</v>
      </c>
      <c r="C57" s="222" t="n">
        <v>15.8845996856689</v>
      </c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8.36693530082703</v>
      </c>
      <c r="G57" s="208" t="str">
        <f aca="false">IF(A57="","",IF(ISERROR(VLOOKUP($A57,,13,0)),IF(ISERROR(VLOOKUP($A57,,12,0)),"    -",VLOOKUP($A57,,12,0)),VLOOKUP($A57,,13,0)))</f>
        <v>    -</v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>code non répertorié ou synonyme</v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>MELSPX</v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n">
        <f aca="false">IF(A57="","",1)</f>
        <v>1</v>
      </c>
    </row>
    <row r="58" customFormat="false" ht="12.75" hidden="false" customHeight="false" outlineLevel="0" collapsed="false">
      <c r="A58" s="220" t="s">
        <v>116</v>
      </c>
      <c r="B58" s="221" t="n">
        <v>7.0610499382019</v>
      </c>
      <c r="C58" s="222" t="n">
        <v>21.1828994750977</v>
      </c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11.1563863039017</v>
      </c>
      <c r="G58" s="208" t="str">
        <f aca="false">IF(A58="","",IF(ISERROR(VLOOKUP($A58,,13,0)),IF(ISERROR(VLOOKUP($A58,,12,0)),"    -",VLOOKUP($A58,,12,0)),VLOOKUP($A58,,13,0)))</f>
        <v>    -</v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>code non répertorié ou synonyme</v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>OEDSPX</v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n">
        <f aca="false">IF(A58="","",1)</f>
        <v>1</v>
      </c>
    </row>
    <row r="59" customFormat="false" ht="12.75" hidden="false" customHeight="false" outlineLevel="0" collapsed="false">
      <c r="A59" s="220" t="s">
        <v>16</v>
      </c>
      <c r="B59" s="221" t="n">
        <v>7.0643801689148</v>
      </c>
      <c r="C59" s="222" t="n">
        <v>21.181999206543</v>
      </c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11.158489689827</v>
      </c>
      <c r="G59" s="208" t="str">
        <f aca="false">IF(A59="","",IF(ISERROR(VLOOKUP($A59,,13,0)),IF(ISERROR(VLOOKUP($A59,,12,0)),"    -",VLOOKUP($A59,,12,0)),VLOOKUP($A59,,13,0)))</f>
        <v>    -</v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>code non répertorié ou synonyme</v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>SPISPX</v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n">
        <f aca="false">IF(A59="","",1)</f>
        <v>1</v>
      </c>
    </row>
    <row r="60" customFormat="false" ht="12.75" hidden="false" customHeight="false" outlineLevel="0" collapsed="false">
      <c r="A60" s="220" t="s">
        <v>117</v>
      </c>
      <c r="B60" s="221" t="n">
        <v>9</v>
      </c>
      <c r="C60" s="222" t="n">
        <v>0.200000002980232</v>
      </c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6.44800000086427</v>
      </c>
      <c r="G60" s="208" t="str">
        <f aca="false">IF(A60="","",IF(ISERROR(VLOOKUP($A60,,13,0)),IF(ISERROR(VLOOKUP($A60,,12,0)),"    -",VLOOKUP($A60,,12,0)),VLOOKUP($A60,,13,0)))</f>
        <v>    -</v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>code non répertorié ou synonyme</v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>PHAARU</v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n">
        <f aca="false">IF(A60="","",1)</f>
        <v>1</v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118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Loire</v>
      </c>
      <c r="B84" s="256" t="str">
        <f aca="false">C3</f>
        <v>LOIRE à VILLEREST</v>
      </c>
      <c r="C84" s="257" t="n">
        <f aca="false">A4</f>
        <v>41872</v>
      </c>
      <c r="D84" s="258" t="str">
        <f aca="false">IF(ISERROR(SUM($T$23:$T$82)/SUM($U$23:$U$82)),"",SUM($T$23:$T$82)/SUM($U$23:$U$82))</f>
        <v/>
      </c>
      <c r="E84" s="259" t="n">
        <f aca="false">N13</f>
        <v>38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64.032074151244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119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120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121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122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123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124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125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126</v>
      </c>
      <c r="R93" s="9"/>
      <c r="S93" s="215" t="str">
        <f aca="false">INDEX($A$23:$A$82,$S$92)</f>
        <v>CERDEM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8">
    <cfRule type="expression" priority="28" aboveAverage="0" equalAverage="0" bottom="0" percent="0" rank="0" text="" dxfId="26">
      <formula>ISTEXT($E28)</formula>
    </cfRule>
  </conditionalFormatting>
  <conditionalFormatting sqref="AB30">
    <cfRule type="expression" priority="29" aboveAverage="0" equalAverage="0" bottom="0" percent="0" rank="0" text="" dxfId="27">
      <formula>ISTEXT($E30)</formula>
    </cfRule>
  </conditionalFormatting>
  <conditionalFormatting sqref="AB32">
    <cfRule type="expression" priority="30" aboveAverage="0" equalAverage="0" bottom="0" percent="0" rank="0" text="" dxfId="28">
      <formula>ISTEXT($E32)</formula>
    </cfRule>
  </conditionalFormatting>
  <conditionalFormatting sqref="AB35">
    <cfRule type="expression" priority="31" aboveAverage="0" equalAverage="0" bottom="0" percent="0" rank="0" text="" dxfId="29">
      <formula>ISTEXT($E35)</formula>
    </cfRule>
  </conditionalFormatting>
  <conditionalFormatting sqref="AB37">
    <cfRule type="expression" priority="32" aboveAverage="0" equalAverage="0" bottom="0" percent="0" rank="0" text="" dxfId="30">
      <formula>ISTEXT($E37)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2024-04-16T07:19:46Z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