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900" sheetId="1" state="visible" r:id="rId3"/>
  </sheets>
  <definedNames>
    <definedName function="false" hidden="false" localSheetId="0" name="_xlnm.Print_Area" vbProcedure="false">'04026900'!$A$1:$O$82</definedName>
    <definedName function="false" hidden="false" localSheetId="0" name="Cf." vbProcedure="false"/>
    <definedName function="false" hidden="false" localSheetId="0" name="NOM" vbProcedure="false">'04026900'!$H$1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<sst xmlns="http://schemas.openxmlformats.org/spreadsheetml/2006/main" count="105" uniqueCount="102">
  <si>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</si>
  <si>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</si>
  <si>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</si>
  <si>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- -, Jérôme SIMON, Julien ROBINET</t>
  </si>
  <si>
    <t xml:space="preserve">conforme AFNOR T90-395 oct. 2003</t>
  </si>
  <si>
    <t xml:space="preserve">l'Allier</t>
  </si>
  <si>
    <t xml:space="preserve">ALLIER à LANGOGNE</t>
  </si>
  <si>
    <t xml:space="preserve">04026900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</si>
  <si>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</si>
  <si>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</si>
  <si>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</si>
  <si>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</si>
  <si>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</si>
  <si>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</si>
  <si>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</si>
  <si>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</si>
  <si>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</si>
  <si>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</si>
  <si>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</si>
  <si>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</si>
  <si>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</si>
  <si>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</si>
  <si>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</si>
  <si>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</si>
  <si>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</si>
  <si>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</si>
  <si>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</si>
  <si>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</si>
  <si>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</si>
  <si>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</si>
  <si>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</si>
  <si>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</si>
  <si>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</si>
  <si>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</si>
  <si>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</si>
  <si>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</si>
  <si>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</si>
  <si>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</si>
  <si>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</si>
  <si>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</si>
  <si>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</si>
  <si>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</si>
  <si>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</si>
  <si>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</si>
  <si>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</si>
  <si>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</si>
  <si>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</si>
  <si>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</si>
  <si>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</si>
  <si>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</si>
  <si>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</si>
  <si>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</si>
  <si>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</si>
  <si>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</si>
  <si>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</si>
  <si>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</si>
  <si>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</si>
  <si>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</si>
  <si>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(15,1577775973827 %)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</si>
  <si>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</si>
  <si>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</si>
  <si>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</si>
  <si>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</si>
  <si>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</si>
  <si>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</si>
  <si>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</si>
  <si>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</si>
  <si>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</si>
  <si>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</si>
  <si>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</si>
  <si>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</si>
  <si>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</si>
  <si>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</si>
  <si>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</si>
  <si>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</si>
  <si>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</si>
  <si>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</si>
  <si>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</si>
  <si>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FISCRA</t>
  </si>
  <si>
    <t xml:space="preserve">AMBFLU</t>
  </si>
  <si>
    <t xml:space="preserve">CHIPOL</t>
  </si>
  <si>
    <t xml:space="preserve">JUNFIL</t>
  </si>
  <si>
    <t xml:space="preserve">EQUFLU</t>
  </si>
  <si>
    <t xml:space="preserve">MELSPX</t>
  </si>
  <si>
    <t xml:space="preserve">MOUSPX</t>
  </si>
  <si>
    <t xml:space="preserve">FONSQU</t>
  </si>
  <si>
    <t xml:space="preserve">LYSVUL</t>
  </si>
  <si>
    <t xml:space="preserve">CARSPX</t>
  </si>
  <si>
    <t xml:space="preserve">PHAARU</t>
  </si>
  <si>
    <t xml:space="preserve">ELEPAL</t>
  </si>
  <si>
    <t xml:space="preserve">LEASPX</t>
  </si>
  <si>
    <t xml:space="preserve">SPISPX</t>
  </si>
  <si>
    <t xml:space="preserve">PHOSPX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</si>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</sst>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41136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12.8125</v>
      </c>
      <c r="M5" s="52"/>
      <c r="N5" s="53"/>
      <c r="O5" s="54" t="n">
        <v>12.7692307692308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40</v>
      </c>
      <c r="C7" s="66" t="n">
        <v>60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20</v>
      </c>
      <c r="C9" s="85" t="n">
        <v>12</v>
      </c>
      <c r="D9" s="86"/>
      <c r="E9" s="86"/>
      <c r="F9" s="87" t="n">
        <f aca="false">($B9*$B$7+$C9*$C$7)/100</f>
        <v>15.2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15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19.3927778154612</v>
      </c>
      <c r="C20" s="164" t="n">
        <f aca="false">SUM(C23:C82)</f>
        <v>12.3344441186637</v>
      </c>
      <c r="D20" s="165"/>
      <c r="E20" s="166" t="s">
        <v>52</v>
      </c>
      <c r="F20" s="167" t="n">
        <f aca="false">($B20*$B$7+$C20*$C$7)/100</f>
        <v>15.1577775973827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7.75711112618446</v>
      </c>
      <c r="C21" s="177" t="n">
        <f aca="false">C20*C7/100</f>
        <v>7.4006664711982</v>
      </c>
      <c r="D21" s="109" t="str">
        <f aca="false">IF(F21=0,"",IF((ABS(F21-F19))&gt;(0.2*F21),CONCATENATE(" rec. par taxa (",F21," %) supérieur à 20 % !"),""))</f>
        <v> rec. par taxa (15,1577775973827 %)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15.1577775973827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0.00599999986588955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2</v>
      </c>
      <c r="W23" s="217"/>
      <c r="X23" s="217"/>
      <c r="Y23" s="215" t="str">
        <f aca="false">IF(A23="new.cod","NEWCOD",IF(AND((Z23=""),ISTEXT(A23)),A23,IF(Z23="","",INDEX(,Z23))))</f>
        <v>FISCRA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C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</v>
      </c>
      <c r="C24" s="222" t="n">
        <v>0.00999999977648258</v>
      </c>
      <c r="D24" s="223" t="str">
        <f aca="false">IF(ISERROR(VLOOKUP($A24,,2,0)),IF(ISERROR(VLOOKUP($A24,,1,0)),"",VLOOKUP($A24,,1,0)),VLOOKUP($A24,,2,0))</f>
        <v/>
      </c>
      <c r="E24" s="224" t="n">
        <f aca="false">IF(D24="",,VLOOKUP(D24,D$22:D23,1,0))</f>
        <v>0</v>
      </c>
      <c r="F24" s="225" t="n">
        <f aca="false">($B24*$B$7+$C24*$C$7)/100</f>
        <v>0.00599999986588955</v>
      </c>
      <c r="G24" s="226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7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8"/>
      <c r="M24" s="228"/>
      <c r="N24" s="228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9" t="n">
        <f aca="false">IF(ISERROR(R24*J24),0,R24*J24)</f>
        <v>0</v>
      </c>
      <c r="V24" s="216" t="n">
        <v>2</v>
      </c>
      <c r="W24" s="230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C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</v>
      </c>
      <c r="C25" s="222" t="n">
        <v>0.00999999977648258</v>
      </c>
      <c r="D25" s="223" t="str">
        <f aca="false">IF(ISERROR(VLOOKUP($A25,,2,0)),IF(ISERROR(VLOOKUP($A25,,1,0)),"",VLOOKUP($A25,,1,0)),VLOOKUP($A25,,2,0))</f>
        <v/>
      </c>
      <c r="E25" s="224" t="n">
        <f aca="false">IF(D25="",,VLOOKUP(D25,D$22:D24,1,0))</f>
        <v>0</v>
      </c>
      <c r="F25" s="225" t="n">
        <f aca="false">($B25*$B$7+$C25*$C$7)/100</f>
        <v>0.00599999986588955</v>
      </c>
      <c r="G25" s="226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7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8"/>
      <c r="M25" s="228"/>
      <c r="N25" s="228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9" t="n">
        <f aca="false">IF(ISERROR(R25*J25),0,R25*J25)</f>
        <v>0</v>
      </c>
      <c r="V25" s="216" t="n">
        <v>2</v>
      </c>
      <c r="W25" s="217"/>
      <c r="Y25" s="215" t="str">
        <f aca="false">IF(A25="new.cod","NEWCOD",IF(AND((Z25=""),ISTEXT(A25)),A25,IF(Z25="","",INDEX(,Z25))))</f>
        <v>CHIPOL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C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</v>
      </c>
      <c r="C26" s="222" t="n">
        <v>0.00999999977648258</v>
      </c>
      <c r="D26" s="223" t="str">
        <f aca="false">IF(ISERROR(VLOOKUP($A26,,2,0)),IF(ISERROR(VLOOKUP($A26,,1,0)),"",VLOOKUP($A26,,1,0)),VLOOKUP($A26,,2,0))</f>
        <v/>
      </c>
      <c r="E26" s="224" t="n">
        <f aca="false">IF(D26="",,VLOOKUP(D26,D$22:D25,1,0))</f>
        <v>0</v>
      </c>
      <c r="F26" s="225" t="n">
        <f aca="false">($B26*$B$7+$C26*$C$7)/100</f>
        <v>0.00599999986588955</v>
      </c>
      <c r="G26" s="226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7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8"/>
      <c r="M26" s="228"/>
      <c r="N26" s="228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9" t="n">
        <f aca="false">IF(ISERROR(R26*J26),0,R26*J26)</f>
        <v>0</v>
      </c>
      <c r="V26" s="216" t="n">
        <v>0</v>
      </c>
      <c r="W26" s="217"/>
      <c r="Y26" s="215" t="str">
        <f aca="false">IF(A26="new.cod","NEWCOD",IF(AND((Z26=""),ISTEXT(A26)),A26,IF(Z26="","",INDEX(,Z26))))</f>
        <v>JUNFIL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C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</v>
      </c>
      <c r="D27" s="223" t="str">
        <f aca="false">IF(ISERROR(VLOOKUP($A27,,2,0)),IF(ISERROR(VLOOKUP($A27,,1,0)),"",VLOOKUP($A27,,1,0)),VLOOKUP($A27,,2,0))</f>
        <v/>
      </c>
      <c r="E27" s="224" t="n">
        <f aca="false">IF(D27="",,VLOOKUP(D27,D$22:D26,1,0))</f>
        <v>0</v>
      </c>
      <c r="F27" s="225" t="n">
        <f aca="false">($B27*$B$7+$C27*$C$7)/100</f>
        <v>0.00399999991059303</v>
      </c>
      <c r="G27" s="226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7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8"/>
      <c r="M27" s="228"/>
      <c r="N27" s="228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EQUFLU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C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0.00999999977648258</v>
      </c>
      <c r="D28" s="223" t="str">
        <f aca="false">IF(ISERROR(VLOOKUP($A28,,2,0)),IF(ISERROR(VLOOKUP($A28,,1,0)),"",VLOOKUP($A28,,1,0)),VLOOKUP($A28,,2,0))</f>
        <v/>
      </c>
      <c r="E28" s="224" t="n">
        <f aca="false">IF(D28="",,VLOOKUP(D28,D$22:D27,1,0))</f>
        <v>0</v>
      </c>
      <c r="F28" s="225" t="n">
        <f aca="false">($B28*$B$7+$C28*$C$7)/100</f>
        <v>0.00999999977648258</v>
      </c>
      <c r="G28" s="226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7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8"/>
      <c r="M28" s="228"/>
      <c r="N28" s="228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9" t="n">
        <f aca="false">IF(ISERROR(R28*J28),0,R28*J28)</f>
        <v>0</v>
      </c>
      <c r="V28" s="216" t="n">
        <v>1</v>
      </c>
      <c r="W28" s="217"/>
      <c r="Y28" s="215" t="str">
        <f aca="false">IF(A28="new.cod","NEWCOD",IF(AND((Z28=""),ISTEXT(A28)),A28,IF(Z28="","",INDEX(,Z28))))</f>
        <v>MELSPX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C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0.00999999977648258</v>
      </c>
      <c r="D29" s="223" t="str">
        <f aca="false">IF(ISERROR(VLOOKUP($A29,,2,0)),IF(ISERROR(VLOOKUP($A29,,1,0)),"",VLOOKUP($A29,,1,0)),VLOOKUP($A29,,2,0))</f>
        <v/>
      </c>
      <c r="E29" s="224" t="n">
        <f aca="false">IF(D29="",,VLOOKUP(D29,D$22:D28,1,0))</f>
        <v>0</v>
      </c>
      <c r="F29" s="225" t="n">
        <f aca="false">($B29*$B$7+$C29*$C$7)/100</f>
        <v>0.00999999977648258</v>
      </c>
      <c r="G29" s="226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7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8"/>
      <c r="M29" s="228"/>
      <c r="N29" s="228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9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MOUSPX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C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23" t="str">
        <f aca="false">IF(ISERROR(VLOOKUP($A30,,2,0)),IF(ISERROR(VLOOKUP($A30,,1,0)),"",VLOOKUP($A30,,1,0)),VLOOKUP($A30,,2,0))</f>
        <v/>
      </c>
      <c r="E30" s="224" t="n">
        <f aca="false">IF(D30="",,VLOOKUP(D30,D$22:D29,1,0))</f>
        <v>0</v>
      </c>
      <c r="F30" s="225" t="n">
        <f aca="false">($B30*$B$7+$C30*$C$7)/100</f>
        <v>0.00999999977648258</v>
      </c>
      <c r="G30" s="226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7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8"/>
      <c r="M30" s="228"/>
      <c r="N30" s="228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3</v>
      </c>
      <c r="W30" s="217"/>
      <c r="Y30" s="215" t="str">
        <f aca="false">IF(A30="new.cod","NEWCOD",IF(AND((Z30=""),ISTEXT(A30)),A30,IF(Z30="","",INDEX(,Z30))))</f>
        <v>FONSQU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C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0.00999999977648258</v>
      </c>
      <c r="C31" s="222" t="n">
        <v>0.00999999977648258</v>
      </c>
      <c r="D31" s="223" t="str">
        <f aca="false">IF(ISERROR(VLOOKUP($A31,,2,0)),IF(ISERROR(VLOOKUP($A31,,1,0)),"",VLOOKUP($A31,,1,0)),VLOOKUP($A31,,2,0))</f>
        <v/>
      </c>
      <c r="E31" s="224" t="n">
        <f aca="false">IF(D31="",,VLOOKUP(D31,D$22:D30,1,0))</f>
        <v>0</v>
      </c>
      <c r="F31" s="225" t="n">
        <f aca="false">($B31*$B$7+$C31*$C$7)/100</f>
        <v>0.00999999977648258</v>
      </c>
      <c r="G31" s="226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7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8"/>
      <c r="M31" s="228"/>
      <c r="N31" s="228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5" t="str">
        <f aca="false">IF(A31="new.cod","NEWCOD",IF(AND((Z31=""),ISTEXT(A31)),A31,IF(Z31="","",INDEX(,Z31))))</f>
        <v>LYSVUL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C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0.00999999977648258</v>
      </c>
      <c r="C32" s="222" t="n">
        <v>0.00999999977648258</v>
      </c>
      <c r="D32" s="223" t="str">
        <f aca="false">IF(ISERROR(VLOOKUP($A32,,2,0)),IF(ISERROR(VLOOKUP($A32,,1,0)),"",VLOOKUP($A32,,1,0)),VLOOKUP($A32,,2,0))</f>
        <v/>
      </c>
      <c r="E32" s="224" t="n">
        <f aca="false">IF(D32="",,VLOOKUP(D32,D$22:D31,1,0))</f>
        <v>0</v>
      </c>
      <c r="F32" s="225" t="n">
        <f aca="false">($B32*$B$7+$C32*$C$7)/100</f>
        <v>0.00999999977648258</v>
      </c>
      <c r="G32" s="226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7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8"/>
      <c r="M32" s="228"/>
      <c r="N32" s="228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5" t="str">
        <f aca="false">IF(A32="new.cod","NEWCOD",IF(AND((Z32=""),ISTEXT(A32)),A32,IF(Z32="","",INDEX(,Z32))))</f>
        <v>CARSPX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C32" s="9" t="n">
        <f aca="false">IF(A32="","",1)</f>
        <v>1</v>
      </c>
    </row>
    <row r="33" customFormat="false" ht="12.75" hidden="false" customHeight="false" outlineLevel="0" collapsed="false">
      <c r="A33" s="220" t="s">
        <v>88</v>
      </c>
      <c r="B33" s="221" t="n">
        <v>0.00999999977648258</v>
      </c>
      <c r="C33" s="222" t="n">
        <v>0.00999999977648258</v>
      </c>
      <c r="D33" s="223" t="str">
        <f aca="false">IF(ISERROR(VLOOKUP($A33,,2,0)),IF(ISERROR(VLOOKUP($A33,,1,0)),"",VLOOKUP($A33,,1,0)),VLOOKUP($A33,,2,0))</f>
        <v/>
      </c>
      <c r="E33" s="224" t="n">
        <f aca="false">IF(D33="",,VLOOKUP(D33,D$22:D32,1,0))</f>
        <v>0</v>
      </c>
      <c r="F33" s="225" t="n">
        <f aca="false">($B33*$B$7+$C33*$C$7)/100</f>
        <v>0.00999999977648258</v>
      </c>
      <c r="G33" s="226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7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8"/>
      <c r="M33" s="228"/>
      <c r="N33" s="228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1</v>
      </c>
      <c r="W33" s="217"/>
      <c r="Y33" s="215" t="str">
        <f aca="false">IF(A33="new.cod","NEWCOD",IF(AND((Z33=""),ISTEXT(A33)),A33,IF(Z33="","",INDEX(,Z33))))</f>
        <v>PHAARU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C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0.00999999977648258</v>
      </c>
      <c r="C34" s="222" t="n">
        <v>0.219999998807907</v>
      </c>
      <c r="D34" s="223" t="str">
        <f aca="false">IF(ISERROR(VLOOKUP($A34,,2,0)),IF(ISERROR(VLOOKUP($A34,,1,0)),"",VLOOKUP($A34,,1,0)),VLOOKUP($A34,,2,0))</f>
        <v/>
      </c>
      <c r="E34" s="224" t="n">
        <f aca="false">IF(D34="",,VLOOKUP(D34,D$22:D33,1,0))</f>
        <v>0</v>
      </c>
      <c r="F34" s="231" t="n">
        <f aca="false">($B34*$B$7+$C34*$C$7)/100</f>
        <v>0.135999999195337</v>
      </c>
      <c r="G34" s="226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7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8"/>
      <c r="M34" s="228"/>
      <c r="N34" s="228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4</v>
      </c>
      <c r="W34" s="217"/>
      <c r="Y34" s="215" t="str">
        <f aca="false">IF(A34="new.cod","NEWCOD",IF(AND((Z34=""),ISTEXT(A34)),A34,IF(Z34="","",INDEX(,Z34))))</f>
        <v>ELEPAL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C34" s="9" t="n">
        <f aca="false">IF(A34="","",1)</f>
        <v>1</v>
      </c>
    </row>
    <row r="35" customFormat="false" ht="12.75" hidden="false" customHeight="false" outlineLevel="0" collapsed="false">
      <c r="A35" s="220" t="s">
        <v>90</v>
      </c>
      <c r="B35" s="221" t="n">
        <v>0.300000011920929</v>
      </c>
      <c r="C35" s="222" t="n">
        <v>0.00999999977648258</v>
      </c>
      <c r="D35" s="223" t="str">
        <f aca="false">IF(ISERROR(VLOOKUP($A35,,2,0)),IF(ISERROR(VLOOKUP($A35,,1,0)),"",VLOOKUP($A35,,1,0)),VLOOKUP($A35,,2,0))</f>
        <v/>
      </c>
      <c r="E35" s="224" t="n">
        <f aca="false">IF(D35="",,VLOOKUP(D35,D$22:D34,1,0))</f>
        <v>0</v>
      </c>
      <c r="F35" s="231" t="n">
        <f aca="false">($B35*$B$7+$C35*$C$7)/100</f>
        <v>0.126000004634261</v>
      </c>
      <c r="G35" s="226" t="str">
        <f aca="false">IF(A35="","",IF(ISERROR(VLOOKUP($A35,,13,0)),IF(ISERROR(VLOOKUP($A35,,12,0)),"    -",VLOOKUP($A35,,12,0)),VLOOKUP($A35,,13,0)))</f>
        <v>    -</v>
      </c>
      <c r="H35" s="208" t="str">
        <f aca="false">IF(A35="","x",IF(ISERROR(VLOOKUP($A35,,14,0)),IF(ISERROR(VLOOKUP($A35,,13,0)),"x",VLOOKUP($A35,,13,0)),VLOOKUP($A35,,14,0)))</f>
        <v>x</v>
      </c>
      <c r="I35" s="227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8"/>
      <c r="M35" s="228"/>
      <c r="N35" s="228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4</v>
      </c>
      <c r="W35" s="217"/>
      <c r="Y35" s="215" t="str">
        <f aca="false">IF(A35="new.cod","NEWCOD",IF(AND((Z35=""),ISTEXT(A35)),A35,IF(Z35="","",INDEX(,Z35))))</f>
        <v>LEASPX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C35" s="9" t="n">
        <f aca="false">IF(A35="","",1)</f>
        <v>1</v>
      </c>
    </row>
    <row r="36" customFormat="false" ht="12.75" hidden="false" customHeight="false" outlineLevel="0" collapsed="false">
      <c r="A36" s="220" t="s">
        <v>91</v>
      </c>
      <c r="B36" s="221" t="n">
        <v>6.01277780532837</v>
      </c>
      <c r="C36" s="222" t="n">
        <v>12.0044441223145</v>
      </c>
      <c r="D36" s="223" t="str">
        <f aca="false">IF(ISERROR(VLOOKUP($A36,,2,0)),IF(ISERROR(VLOOKUP($A36,,1,0)),"",VLOOKUP($A36,,1,0)),VLOOKUP($A36,,2,0))</f>
        <v/>
      </c>
      <c r="E36" s="224" t="n">
        <f aca="false">IF(D36="",,VLOOKUP(D36,D$22:D35,1,0))</f>
        <v>0</v>
      </c>
      <c r="F36" s="231" t="n">
        <f aca="false">($B36*$B$7+$C36*$C$7)/100</f>
        <v>9.60777759552002</v>
      </c>
      <c r="G36" s="226" t="str">
        <f aca="false">IF(A36="","",IF(ISERROR(VLOOKUP($A36,,13,0)),IF(ISERROR(VLOOKUP($A36,,12,0)),"    -",VLOOKUP($A36,,12,0)),VLOOKUP($A36,,13,0)))</f>
        <v>    -</v>
      </c>
      <c r="H36" s="208" t="str">
        <f aca="false">IF(A36="","x",IF(ISERROR(VLOOKUP($A36,,14,0)),IF(ISERROR(VLOOKUP($A36,,13,0)),"x",VLOOKUP($A36,,13,0)),VLOOKUP($A36,,14,0)))</f>
        <v>x</v>
      </c>
      <c r="I36" s="227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8"/>
      <c r="M36" s="228"/>
      <c r="N36" s="228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3</v>
      </c>
      <c r="W36" s="217"/>
      <c r="Y36" s="215" t="str">
        <f aca="false">IF(A36="new.cod","NEWCOD",IF(AND((Z36=""),ISTEXT(A36)),A36,IF(Z36="","",INDEX(,Z36))))</f>
        <v>SPISPX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C36" s="9" t="n">
        <f aca="false">IF(A36="","",1)</f>
        <v>1</v>
      </c>
    </row>
    <row r="37" customFormat="false" ht="12.75" hidden="false" customHeight="false" outlineLevel="0" collapsed="false">
      <c r="A37" s="220" t="s">
        <v>92</v>
      </c>
      <c r="B37" s="221" t="n">
        <v>13</v>
      </c>
      <c r="C37" s="222" t="n">
        <v>0</v>
      </c>
      <c r="D37" s="223" t="str">
        <f aca="false">IF(ISERROR(VLOOKUP($A37,,2,0)),IF(ISERROR(VLOOKUP($A37,,1,0)),"",VLOOKUP($A37,,1,0)),VLOOKUP($A37,,2,0))</f>
        <v/>
      </c>
      <c r="E37" s="224" t="n">
        <f aca="false">IF(D37="",,VLOOKUP(D37,D$22:D36,1,0))</f>
        <v>0</v>
      </c>
      <c r="F37" s="231" t="n">
        <f aca="false">($B37*$B$7+$C37*$C$7)/100</f>
        <v>5.2</v>
      </c>
      <c r="G37" s="226" t="str">
        <f aca="false">IF(A37="","",IF(ISERROR(VLOOKUP($A37,,13,0)),IF(ISERROR(VLOOKUP($A37,,12,0)),"    -",VLOOKUP($A37,,12,0)),VLOOKUP($A37,,13,0)))</f>
        <v>    -</v>
      </c>
      <c r="H37" s="208" t="str">
        <f aca="false">IF(A37="","x",IF(ISERROR(VLOOKUP($A37,,14,0)),IF(ISERROR(VLOOKUP($A37,,13,0)),"x",VLOOKUP($A37,,13,0)),VLOOKUP($A37,,14,0)))</f>
        <v>x</v>
      </c>
      <c r="I37" s="227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8"/>
      <c r="M37" s="228"/>
      <c r="N37" s="228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6</v>
      </c>
      <c r="W37" s="217"/>
      <c r="Y37" s="215" t="str">
        <f aca="false">IF(A37="new.cod","NEWCOD",IF(AND((Z37=""),ISTEXT(A37)),A37,IF(Z37="","",INDEX(,Z37))))</f>
        <v>PHOSPX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C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23" t="str">
        <f aca="false">IF(ISERROR(VLOOKUP($A38,,2,0)),IF(ISERROR(VLOOKUP($A38,,1,0)),"",VLOOKUP($A38,,1,0)),VLOOKUP($A38,,2,0))</f>
        <v/>
      </c>
      <c r="E38" s="224" t="n">
        <f aca="false">IF(D38="",,VLOOKUP(D38,D$22:D37,1,0))</f>
        <v>0</v>
      </c>
      <c r="F38" s="231" t="n">
        <f aca="false">($B38*$B$7+$C38*$C$7)/100</f>
        <v>0</v>
      </c>
      <c r="G38" s="226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7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8"/>
      <c r="M38" s="228"/>
      <c r="N38" s="228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C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23" t="str">
        <f aca="false">IF(ISERROR(VLOOKUP($A39,,2,0)),IF(ISERROR(VLOOKUP($A39,,1,0)),"",VLOOKUP($A39,,1,0)),VLOOKUP($A39,,2,0))</f>
        <v/>
      </c>
      <c r="E39" s="224" t="n">
        <f aca="false">IF(D39="",,VLOOKUP(D39,D$22:D38,1,0))</f>
        <v>0</v>
      </c>
      <c r="F39" s="231" t="n">
        <f aca="false">($B39*$B$7+$C39*$C$7)/100</f>
        <v>0</v>
      </c>
      <c r="G39" s="226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7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8"/>
      <c r="M39" s="228"/>
      <c r="N39" s="228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C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23" t="str">
        <f aca="false">IF(ISERROR(VLOOKUP($A40,,2,0)),IF(ISERROR(VLOOKUP($A40,,1,0)),"",VLOOKUP($A40,,1,0)),VLOOKUP($A40,,2,0))</f>
        <v/>
      </c>
      <c r="E40" s="224" t="n">
        <f aca="false">IF(D40="",,VLOOKUP(D40,D$22:D39,1,0))</f>
        <v>0</v>
      </c>
      <c r="F40" s="231" t="n">
        <f aca="false">($B40*$B$7+$C40*$C$7)/100</f>
        <v>0</v>
      </c>
      <c r="G40" s="226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7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8"/>
      <c r="M40" s="228"/>
      <c r="N40" s="228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C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23" t="str">
        <f aca="false">IF(ISERROR(VLOOKUP($A41,,2,0)),IF(ISERROR(VLOOKUP($A41,,1,0)),"",VLOOKUP($A41,,1,0)),VLOOKUP($A41,,2,0))</f>
        <v/>
      </c>
      <c r="E41" s="224" t="n">
        <f aca="false">IF(D41="",,VLOOKUP(D41,D$22:D40,1,0))</f>
        <v>0</v>
      </c>
      <c r="F41" s="231" t="n">
        <f aca="false">($B41*$B$7+$C41*$C$7)/100</f>
        <v>0</v>
      </c>
      <c r="G41" s="226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7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8"/>
      <c r="M41" s="228"/>
      <c r="N41" s="228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C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23" t="str">
        <f aca="false">IF(ISERROR(VLOOKUP($A42,,2,0)),IF(ISERROR(VLOOKUP($A42,,1,0)),"",VLOOKUP($A42,,1,0)),VLOOKUP($A42,,2,0))</f>
        <v/>
      </c>
      <c r="E42" s="224" t="n">
        <f aca="false">IF(D42="",,VLOOKUP(D42,D$22:D41,1,0))</f>
        <v>0</v>
      </c>
      <c r="F42" s="231" t="n">
        <f aca="false">($B42*$B$7+$C42*$C$7)/100</f>
        <v>0</v>
      </c>
      <c r="G42" s="226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7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8"/>
      <c r="M42" s="228"/>
      <c r="N42" s="228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C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23" t="str">
        <f aca="false">IF(ISERROR(VLOOKUP($A43,,2,0)),IF(ISERROR(VLOOKUP($A43,,1,0)),"",VLOOKUP($A43,,1,0)),VLOOKUP($A43,,2,0))</f>
        <v/>
      </c>
      <c r="E43" s="224" t="n">
        <f aca="false">IF(D43="",,VLOOKUP(D43,D$22:D42,1,0))</f>
        <v>0</v>
      </c>
      <c r="F43" s="231" t="n">
        <f aca="false">($B43*$B$7+$C43*$C$7)/100</f>
        <v>0</v>
      </c>
      <c r="G43" s="226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7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8"/>
      <c r="M43" s="228"/>
      <c r="N43" s="228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C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23" t="str">
        <f aca="false">IF(ISERROR(VLOOKUP($A44,,2,0)),IF(ISERROR(VLOOKUP($A44,,1,0)),"",VLOOKUP($A44,,1,0)),VLOOKUP($A44,,2,0))</f>
        <v/>
      </c>
      <c r="E44" s="224" t="n">
        <f aca="false">IF(D44="",,VLOOKUP(D44,D$22:D43,1,0))</f>
        <v>0</v>
      </c>
      <c r="F44" s="231" t="n">
        <f aca="false">($B44*$B$7+$C44*$C$7)/100</f>
        <v>0</v>
      </c>
      <c r="G44" s="226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7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8"/>
      <c r="M44" s="228"/>
      <c r="N44" s="228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C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23" t="str">
        <f aca="false">IF(ISERROR(VLOOKUP($A45,,2,0)),IF(ISERROR(VLOOKUP($A45,,1,0)),"",VLOOKUP($A45,,1,0)),VLOOKUP($A45,,2,0))</f>
        <v/>
      </c>
      <c r="E45" s="224" t="n">
        <f aca="false">IF(D45="",,VLOOKUP(D45,D$22:D44,1,0))</f>
        <v>0</v>
      </c>
      <c r="F45" s="231" t="n">
        <f aca="false">($B45*$B$7+$C45*$C$7)/100</f>
        <v>0</v>
      </c>
      <c r="G45" s="226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7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8"/>
      <c r="M45" s="228"/>
      <c r="N45" s="228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C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23" t="str">
        <f aca="false">IF(ISERROR(VLOOKUP($A46,,2,0)),IF(ISERROR(VLOOKUP($A46,,1,0)),"",VLOOKUP($A46,,1,0)),VLOOKUP($A46,,2,0))</f>
        <v/>
      </c>
      <c r="E46" s="224" t="n">
        <f aca="false">IF(D46="",,VLOOKUP(D46,D$22:D39,1,0))</f>
        <v>0</v>
      </c>
      <c r="F46" s="231" t="n">
        <f aca="false">($B46*$B$7+$C46*$C$7)/100</f>
        <v>0</v>
      </c>
      <c r="G46" s="226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7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8"/>
      <c r="M46" s="228"/>
      <c r="N46" s="228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C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23" t="str">
        <f aca="false">IF(ISERROR(VLOOKUP($A47,,2,0)),IF(ISERROR(VLOOKUP($A47,,1,0)),"",VLOOKUP($A47,,1,0)),VLOOKUP($A47,,2,0))</f>
        <v/>
      </c>
      <c r="E47" s="224" t="n">
        <f aca="false">IF(D47="",,VLOOKUP(D47,D$22:D39,1,0))</f>
        <v>0</v>
      </c>
      <c r="F47" s="231" t="n">
        <f aca="false">($B47*$B$7+$C47*$C$7)/100</f>
        <v>0</v>
      </c>
      <c r="G47" s="226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7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8"/>
      <c r="M47" s="228"/>
      <c r="N47" s="228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C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23" t="str">
        <f aca="false">IF(ISERROR(VLOOKUP($A48,,2,0)),IF(ISERROR(VLOOKUP($A48,,1,0)),"",VLOOKUP($A48,,1,0)),VLOOKUP($A48,,2,0))</f>
        <v/>
      </c>
      <c r="E48" s="224" t="n">
        <f aca="false">IF(D48="",,VLOOKUP(D48,D$22:D40,1,0))</f>
        <v>0</v>
      </c>
      <c r="F48" s="231" t="n">
        <f aca="false">($B48*$B$7+$C48*$C$7)/100</f>
        <v>0</v>
      </c>
      <c r="G48" s="226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7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8"/>
      <c r="M48" s="228"/>
      <c r="N48" s="228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C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23" t="str">
        <f aca="false">IF(ISERROR(VLOOKUP($A49,,2,0)),IF(ISERROR(VLOOKUP($A49,,1,0)),"",VLOOKUP($A49,,1,0)),VLOOKUP($A49,,2,0))</f>
        <v/>
      </c>
      <c r="E49" s="224" t="n">
        <f aca="false">IF(D49="",,VLOOKUP(D49,D$22:D48,1,0))</f>
        <v>0</v>
      </c>
      <c r="F49" s="231" t="n">
        <f aca="false">($B49*$B$7+$C49*$C$7)/100</f>
        <v>0</v>
      </c>
      <c r="G49" s="226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7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8"/>
      <c r="M49" s="228"/>
      <c r="N49" s="228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C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23" t="str">
        <f aca="false">IF(ISERROR(VLOOKUP($A50,,2,0)),IF(ISERROR(VLOOKUP($A50,,1,0)),"",VLOOKUP($A50,,1,0)),VLOOKUP($A50,,2,0))</f>
        <v/>
      </c>
      <c r="E50" s="224" t="n">
        <f aca="false">IF(D50="",,VLOOKUP(D50,D$22:D49,1,0))</f>
        <v>0</v>
      </c>
      <c r="F50" s="231" t="n">
        <f aca="false">($B50*$B$7+$C50*$C$7)/100</f>
        <v>0</v>
      </c>
      <c r="G50" s="226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7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8"/>
      <c r="M50" s="228"/>
      <c r="N50" s="228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C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23" t="str">
        <f aca="false">IF(ISERROR(VLOOKUP($A51,,2,0)),IF(ISERROR(VLOOKUP($A51,,1,0)),"",VLOOKUP($A51,,1,0)),VLOOKUP($A51,,2,0))</f>
        <v/>
      </c>
      <c r="E51" s="224" t="n">
        <f aca="false">IF(D51="",,VLOOKUP(D51,D$22:D50,1,0))</f>
        <v>0</v>
      </c>
      <c r="F51" s="231" t="n">
        <f aca="false">($B51*$B$7+$C51*$C$7)/100</f>
        <v>0</v>
      </c>
      <c r="G51" s="226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7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8"/>
      <c r="M51" s="228"/>
      <c r="N51" s="228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C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23" t="str">
        <f aca="false">IF(ISERROR(VLOOKUP($A52,,2,0)),IF(ISERROR(VLOOKUP($A52,,1,0)),"",VLOOKUP($A52,,1,0)),VLOOKUP($A52,,2,0))</f>
        <v/>
      </c>
      <c r="E52" s="224" t="n">
        <f aca="false">IF(D52="",,VLOOKUP(D52,D$22:D51,1,0))</f>
        <v>0</v>
      </c>
      <c r="F52" s="231" t="n">
        <f aca="false">($B52*$B$7+$C52*$C$7)/100</f>
        <v>0</v>
      </c>
      <c r="G52" s="226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7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8"/>
      <c r="M52" s="228"/>
      <c r="N52" s="228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C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23" t="str">
        <f aca="false">IF(ISERROR(VLOOKUP($A53,,2,0)),IF(ISERROR(VLOOKUP($A53,,1,0)),"",VLOOKUP($A53,,1,0)),VLOOKUP($A53,,2,0))</f>
        <v/>
      </c>
      <c r="E53" s="224" t="n">
        <f aca="false">IF(D53="",,VLOOKUP(D53,D$22:D52,1,0))</f>
        <v>0</v>
      </c>
      <c r="F53" s="231" t="n">
        <f aca="false">($B53*$B$7+$C53*$C$7)/100</f>
        <v>0</v>
      </c>
      <c r="G53" s="226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7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8"/>
      <c r="M53" s="228"/>
      <c r="N53" s="228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C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23" t="str">
        <f aca="false">IF(ISERROR(VLOOKUP($A54,,2,0)),IF(ISERROR(VLOOKUP($A54,,1,0)),"",VLOOKUP($A54,,1,0)),VLOOKUP($A54,,2,0))</f>
        <v/>
      </c>
      <c r="E54" s="224" t="n">
        <f aca="false">IF(D54="",,VLOOKUP(D54,D$22:D53,1,0))</f>
        <v>0</v>
      </c>
      <c r="F54" s="231" t="n">
        <f aca="false">($B54*$B$7+$C54*$C$7)/100</f>
        <v>0</v>
      </c>
      <c r="G54" s="226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7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8"/>
      <c r="M54" s="228"/>
      <c r="N54" s="228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C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23" t="str">
        <f aca="false">IF(ISERROR(VLOOKUP($A55,,2,0)),IF(ISERROR(VLOOKUP($A55,,1,0)),"",VLOOKUP($A55,,1,0)),VLOOKUP($A55,,2,0))</f>
        <v/>
      </c>
      <c r="E55" s="224" t="n">
        <f aca="false">IF(D55="",,VLOOKUP(D55,D$22:D54,1,0))</f>
        <v>0</v>
      </c>
      <c r="F55" s="231" t="n">
        <f aca="false">($B55*$B$7+$C55*$C$7)/100</f>
        <v>0</v>
      </c>
      <c r="G55" s="226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7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8"/>
      <c r="M55" s="228"/>
      <c r="N55" s="228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C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23" t="str">
        <f aca="false">IF(ISERROR(VLOOKUP($A56,,2,0)),IF(ISERROR(VLOOKUP($A56,,1,0)),"",VLOOKUP($A56,,1,0)),VLOOKUP($A56,,2,0))</f>
        <v/>
      </c>
      <c r="E56" s="224" t="n">
        <f aca="false">IF(D56="",,VLOOKUP(D56,D$22:D55,1,0))</f>
        <v>0</v>
      </c>
      <c r="F56" s="231" t="n">
        <f aca="false">($B56*$B$7+$C56*$C$7)/100</f>
        <v>0</v>
      </c>
      <c r="G56" s="226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7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8"/>
      <c r="M56" s="228"/>
      <c r="N56" s="228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C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23" t="str">
        <f aca="false">IF(ISERROR(VLOOKUP($A57,,2,0)),IF(ISERROR(VLOOKUP($A57,,1,0)),"",VLOOKUP($A57,,1,0)),VLOOKUP($A57,,2,0))</f>
        <v/>
      </c>
      <c r="E57" s="224" t="n">
        <f aca="false">IF(D57="",,VLOOKUP(D57,D$21:D56,1,0))</f>
        <v>0</v>
      </c>
      <c r="F57" s="231" t="n">
        <f aca="false">($B57*$B$7+$C57*$C$7)/100</f>
        <v>0</v>
      </c>
      <c r="G57" s="226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7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8"/>
      <c r="M57" s="228"/>
      <c r="N57" s="228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C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23" t="str">
        <f aca="false">IF(ISERROR(VLOOKUP($A58,,2,0)),IF(ISERROR(VLOOKUP($A58,,1,0)),"",VLOOKUP($A58,,1,0)),VLOOKUP($A58,,2,0))</f>
        <v/>
      </c>
      <c r="E58" s="224" t="n">
        <f aca="false">IF(D58="",,VLOOKUP(D58,D$22:D57,1,0))</f>
        <v>0</v>
      </c>
      <c r="F58" s="231" t="n">
        <f aca="false">($B58*$B$7+$C58*$C$7)/100</f>
        <v>0</v>
      </c>
      <c r="G58" s="226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7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8"/>
      <c r="M58" s="228"/>
      <c r="N58" s="228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C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23" t="str">
        <f aca="false">IF(ISERROR(VLOOKUP($A59,,2,0)),IF(ISERROR(VLOOKUP($A59,,1,0)),"",VLOOKUP($A59,,1,0)),VLOOKUP($A59,,2,0))</f>
        <v/>
      </c>
      <c r="E59" s="224" t="n">
        <f aca="false">IF(D59="",,VLOOKUP(D59,D$22:D58,1,0))</f>
        <v>0</v>
      </c>
      <c r="F59" s="231" t="n">
        <f aca="false">($B59*$B$7+$C59*$C$7)/100</f>
        <v>0</v>
      </c>
      <c r="G59" s="226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7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3"/>
      <c r="M59" s="233"/>
      <c r="N59" s="233"/>
      <c r="O59" s="213"/>
      <c r="P59" s="234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C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23" t="str">
        <f aca="false">IF(ISERROR(VLOOKUP($A60,,2,0)),IF(ISERROR(VLOOKUP($A60,,1,0)),"",VLOOKUP($A60,,1,0)),VLOOKUP($A60,,2,0))</f>
        <v/>
      </c>
      <c r="E60" s="224" t="n">
        <f aca="false">IF(D60="",,VLOOKUP(D60,D$22:D59,1,0))</f>
        <v>0</v>
      </c>
      <c r="F60" s="231" t="n">
        <f aca="false">($B60*$B$7+$C60*$C$7)/100</f>
        <v>0</v>
      </c>
      <c r="G60" s="226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7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3"/>
      <c r="M60" s="233"/>
      <c r="N60" s="233"/>
      <c r="O60" s="213"/>
      <c r="P60" s="234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C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23" t="str">
        <f aca="false">IF(ISERROR(VLOOKUP($A61,,2,0)),IF(ISERROR(VLOOKUP($A61,,1,0)),"",VLOOKUP($A61,,1,0)),VLOOKUP($A61,,2,0))</f>
        <v/>
      </c>
      <c r="E61" s="224" t="n">
        <f aca="false">IF(D61="",,VLOOKUP(D61,D$22:D60,1,0))</f>
        <v>0</v>
      </c>
      <c r="F61" s="231" t="n">
        <f aca="false">($B61*$B$7+$C61*$C$7)/100</f>
        <v>0</v>
      </c>
      <c r="G61" s="226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7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8"/>
      <c r="M61" s="228"/>
      <c r="N61" s="228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C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23" t="str">
        <f aca="false">IF(ISERROR(VLOOKUP($A62,,2,0)),IF(ISERROR(VLOOKUP($A62,,1,0)),"",VLOOKUP($A62,,1,0)),VLOOKUP($A62,,2,0))</f>
        <v/>
      </c>
      <c r="E62" s="224" t="n">
        <f aca="false">IF(D62="",,VLOOKUP(D62,D$22:D61,1,0))</f>
        <v>0</v>
      </c>
      <c r="F62" s="231" t="n">
        <f aca="false">($B62*$B$7+$C62*$C$7)/100</f>
        <v>0</v>
      </c>
      <c r="G62" s="226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7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8"/>
      <c r="M62" s="228"/>
      <c r="N62" s="228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C62" s="9" t="str">
        <f aca="false">IF(A62="","",1)</f>
        <v/>
      </c>
    </row>
    <row r="63" customFormat="false" ht="12.75" hidden="false" customHeight="false" outlineLevel="0" collapsed="false">
      <c r="A63" s="220"/>
      <c r="B63" s="221"/>
      <c r="C63" s="222"/>
      <c r="D63" s="223" t="str">
        <f aca="false">IF(ISERROR(VLOOKUP($A63,,2,0)),IF(ISERROR(VLOOKUP($A63,,1,0)),"",VLOOKUP($A63,,1,0)),VLOOKUP($A63,,2,0))</f>
        <v/>
      </c>
      <c r="E63" s="224" t="n">
        <f aca="false">IF(D63="",,VLOOKUP(D63,D$22:D62,1,0))</f>
        <v>0</v>
      </c>
      <c r="F63" s="231" t="n">
        <f aca="false">($B63*$B$7+$C63*$C$7)/100</f>
        <v>0</v>
      </c>
      <c r="G63" s="226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7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8"/>
      <c r="M63" s="228"/>
      <c r="N63" s="228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C63" s="9" t="str">
        <f aca="false">IF(A63="","",1)</f>
        <v/>
      </c>
    </row>
    <row r="64" customFormat="false" ht="12.75" hidden="false" customHeight="true" outlineLevel="0" collapsed="false">
      <c r="A64" s="220"/>
      <c r="B64" s="221"/>
      <c r="C64" s="222"/>
      <c r="D64" s="223" t="str">
        <f aca="false">IF(ISERROR(VLOOKUP($A64,,2,0)),IF(ISERROR(VLOOKUP($A64,,1,0)),"",VLOOKUP($A64,,1,0)),VLOOKUP($A64,,2,0))</f>
        <v/>
      </c>
      <c r="E64" s="224" t="n">
        <f aca="false">IF(D64="",,VLOOKUP(D64,D$22:D52,1,0))</f>
        <v>0</v>
      </c>
      <c r="F64" s="231" t="n">
        <f aca="false">($B64*$B$7+$C64*$C$7)/100</f>
        <v>0</v>
      </c>
      <c r="G64" s="226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7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8"/>
      <c r="M64" s="228"/>
      <c r="N64" s="228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C64" s="9" t="str">
        <f aca="false">IF(A64="","",1)</f>
        <v/>
      </c>
    </row>
    <row r="65" customFormat="false" ht="12.75" hidden="false" customHeight="false" outlineLevel="0" collapsed="false">
      <c r="A65" s="220"/>
      <c r="B65" s="221"/>
      <c r="C65" s="222"/>
      <c r="D65" s="223" t="str">
        <f aca="false">IF(ISERROR(VLOOKUP($A65,,2,0)),IF(ISERROR(VLOOKUP($A65,,1,0)),"",VLOOKUP($A65,,1,0)),VLOOKUP($A65,,2,0))</f>
        <v/>
      </c>
      <c r="E65" s="224" t="n">
        <f aca="false">IF(D65="",,VLOOKUP(D65,D$22:D53,1,0))</f>
        <v>0</v>
      </c>
      <c r="F65" s="231" t="n">
        <f aca="false">($B65*$B$7+$C65*$C$7)/100</f>
        <v>0</v>
      </c>
      <c r="G65" s="226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7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8"/>
      <c r="M65" s="228"/>
      <c r="N65" s="228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C65" s="9" t="str">
        <f aca="false">IF(A65="","",1)</f>
        <v/>
      </c>
    </row>
    <row r="66" customFormat="false" ht="12.75" hidden="false" customHeight="false" outlineLevel="0" collapsed="false">
      <c r="A66" s="220"/>
      <c r="B66" s="221"/>
      <c r="C66" s="222"/>
      <c r="D66" s="223" t="str">
        <f aca="false">IF(ISERROR(VLOOKUP($A66,,2,0)),IF(ISERROR(VLOOKUP($A66,,1,0)),"",VLOOKUP($A66,,1,0)),VLOOKUP($A66,,2,0))</f>
        <v/>
      </c>
      <c r="E66" s="224" t="n">
        <f aca="false">IF(D66="",,VLOOKUP(D66,D$22:D51,1,0))</f>
        <v>0</v>
      </c>
      <c r="F66" s="231" t="n">
        <f aca="false">($B66*$B$7+$C66*$C$7)/100</f>
        <v>0</v>
      </c>
      <c r="G66" s="226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7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8"/>
      <c r="M66" s="228"/>
      <c r="N66" s="228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C66" s="9" t="str">
        <f aca="false">IF(A66="","",1)</f>
        <v/>
      </c>
    </row>
    <row r="67" customFormat="false" ht="12.75" hidden="false" customHeight="false" outlineLevel="0" collapsed="false">
      <c r="A67" s="220"/>
      <c r="B67" s="221"/>
      <c r="C67" s="222"/>
      <c r="D67" s="223" t="str">
        <f aca="false">IF(ISERROR(VLOOKUP($A67,,2,0)),IF(ISERROR(VLOOKUP($A67,,1,0)),"",VLOOKUP($A67,,1,0)),VLOOKUP($A67,,2,0))</f>
        <v/>
      </c>
      <c r="E67" s="224" t="n">
        <f aca="false">IF(D67="",,VLOOKUP(D67,D$22:D52,1,0))</f>
        <v>0</v>
      </c>
      <c r="F67" s="231" t="n">
        <f aca="false">($B67*$B$7+$C67*$C$7)/100</f>
        <v>0</v>
      </c>
      <c r="G67" s="226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7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8"/>
      <c r="M67" s="228"/>
      <c r="N67" s="228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C67" s="9" t="str">
        <f aca="false">IF(A67="","",1)</f>
        <v/>
      </c>
    </row>
    <row r="68" customFormat="false" ht="12.75" hidden="false" customHeight="false" outlineLevel="0" collapsed="false">
      <c r="A68" s="220"/>
      <c r="B68" s="221"/>
      <c r="C68" s="222"/>
      <c r="D68" s="223" t="str">
        <f aca="false">IF(ISERROR(VLOOKUP($A68,,2,0)),IF(ISERROR(VLOOKUP($A68,,1,0)),"",VLOOKUP($A68,,1,0)),VLOOKUP($A68,,2,0))</f>
        <v/>
      </c>
      <c r="E68" s="224" t="n">
        <f aca="false">IF(D68="",,VLOOKUP(D68,D$22:D53,1,0))</f>
        <v>0</v>
      </c>
      <c r="F68" s="231" t="n">
        <f aca="false">($B68*$B$7+$C68*$C$7)/100</f>
        <v>0</v>
      </c>
      <c r="G68" s="226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7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8"/>
      <c r="M68" s="228"/>
      <c r="N68" s="228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C68" s="9" t="str">
        <f aca="false">IF(A68="","",1)</f>
        <v/>
      </c>
    </row>
    <row r="69" customFormat="false" ht="12.75" hidden="false" customHeight="false" outlineLevel="0" collapsed="false">
      <c r="A69" s="220"/>
      <c r="B69" s="221"/>
      <c r="C69" s="222"/>
      <c r="D69" s="223" t="str">
        <f aca="false">IF(ISERROR(VLOOKUP($A69,,2,0)),IF(ISERROR(VLOOKUP($A69,,1,0)),"",VLOOKUP($A69,,1,0)),VLOOKUP($A69,,2,0))</f>
        <v/>
      </c>
      <c r="E69" s="224" t="n">
        <f aca="false">IF(D69="",,VLOOKUP(D69,D$22:D54,1,0))</f>
        <v>0</v>
      </c>
      <c r="F69" s="231" t="n">
        <f aca="false">($B69*$B$7+$C69*$C$7)/100</f>
        <v>0</v>
      </c>
      <c r="G69" s="226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7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8"/>
      <c r="M69" s="228"/>
      <c r="N69" s="228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C69" s="9" t="str">
        <f aca="false">IF(A69="","",1)</f>
        <v/>
      </c>
    </row>
    <row r="70" customFormat="false" ht="12.75" hidden="false" customHeight="false" outlineLevel="0" collapsed="false">
      <c r="A70" s="220"/>
      <c r="B70" s="221"/>
      <c r="C70" s="222"/>
      <c r="D70" s="223" t="str">
        <f aca="false">IF(ISERROR(VLOOKUP($A70,,2,0)),IF(ISERROR(VLOOKUP($A70,,1,0)),"",VLOOKUP($A70,,1,0)),VLOOKUP($A70,,2,0))</f>
        <v/>
      </c>
      <c r="E70" s="224" t="n">
        <f aca="false">IF(D70="",,VLOOKUP(D70,D$22:D55,1,0))</f>
        <v>0</v>
      </c>
      <c r="F70" s="231" t="n">
        <f aca="false">($B70*$B$7+$C70*$C$7)/100</f>
        <v>0</v>
      </c>
      <c r="G70" s="226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7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8"/>
      <c r="M70" s="228"/>
      <c r="N70" s="228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C70" s="9" t="str">
        <f aca="false">IF(A70="","",1)</f>
        <v/>
      </c>
    </row>
    <row r="71" customFormat="false" ht="12.75" hidden="false" customHeight="false" outlineLevel="0" collapsed="false">
      <c r="A71" s="220"/>
      <c r="B71" s="221"/>
      <c r="C71" s="222"/>
      <c r="D71" s="223" t="str">
        <f aca="false">IF(ISERROR(VLOOKUP($A71,,2,0)),IF(ISERROR(VLOOKUP($A71,,1,0)),"",VLOOKUP($A71,,1,0)),VLOOKUP($A71,,2,0))</f>
        <v/>
      </c>
      <c r="E71" s="224" t="n">
        <f aca="false">IF(D71="",,VLOOKUP(D71,D$22:D56,1,0))</f>
        <v>0</v>
      </c>
      <c r="F71" s="231" t="n">
        <f aca="false">($B71*$B$7+$C71*$C$7)/100</f>
        <v>0</v>
      </c>
      <c r="G71" s="226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7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8"/>
      <c r="M71" s="228"/>
      <c r="N71" s="228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C71" s="9" t="str">
        <f aca="false">IF(A71="","",1)</f>
        <v/>
      </c>
    </row>
    <row r="72" customFormat="false" ht="12.75" hidden="false" customHeight="false" outlineLevel="0" collapsed="false">
      <c r="A72" s="220"/>
      <c r="B72" s="221"/>
      <c r="C72" s="222"/>
      <c r="D72" s="223" t="str">
        <f aca="false">IF(ISERROR(VLOOKUP($A72,,2,0)),IF(ISERROR(VLOOKUP($A72,,1,0)),"",VLOOKUP($A72,,1,0)),VLOOKUP($A72,,2,0))</f>
        <v/>
      </c>
      <c r="E72" s="224" t="n">
        <f aca="false">IF(D72="",,VLOOKUP(D72,D$22:D57,1,0))</f>
        <v>0</v>
      </c>
      <c r="F72" s="231" t="n">
        <f aca="false">($B72*$B$7+$C72*$C$7)/100</f>
        <v>0</v>
      </c>
      <c r="G72" s="226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7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8"/>
      <c r="M72" s="228"/>
      <c r="N72" s="228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C72" s="9" t="str">
        <f aca="false">IF(A72="","",1)</f>
        <v/>
      </c>
    </row>
    <row r="73" customFormat="false" ht="12.75" hidden="false" customHeight="false" outlineLevel="0" collapsed="false">
      <c r="A73" s="220"/>
      <c r="B73" s="221"/>
      <c r="C73" s="222"/>
      <c r="D73" s="223" t="str">
        <f aca="false">IF(ISERROR(VLOOKUP($A73,,2,0)),IF(ISERROR(VLOOKUP($A73,,1,0)),"",VLOOKUP($A73,,1,0)),VLOOKUP($A73,,2,0))</f>
        <v/>
      </c>
      <c r="E73" s="224" t="n">
        <f aca="false">IF(D73="",,VLOOKUP(D73,D$22:D57,1,0))</f>
        <v>0</v>
      </c>
      <c r="F73" s="231" t="n">
        <f aca="false">($B73*$B$7+$C73*$C$7)/100</f>
        <v>0</v>
      </c>
      <c r="G73" s="226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7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8"/>
      <c r="M73" s="228"/>
      <c r="N73" s="228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C73" s="9" t="str">
        <f aca="false">IF(A73="","",1)</f>
        <v/>
      </c>
    </row>
    <row r="74" customFormat="false" ht="12.75" hidden="false" customHeight="false" outlineLevel="0" collapsed="false">
      <c r="A74" s="220"/>
      <c r="B74" s="221"/>
      <c r="C74" s="222"/>
      <c r="D74" s="223" t="str">
        <f aca="false">IF(ISERROR(VLOOKUP($A74,,2,0)),IF(ISERROR(VLOOKUP($A74,,1,0)),"",VLOOKUP($A74,,1,0)),VLOOKUP($A74,,2,0))</f>
        <v/>
      </c>
      <c r="E74" s="224" t="n">
        <f aca="false">IF(D74="",,VLOOKUP(D74,D$22:D58,1,0))</f>
        <v>0</v>
      </c>
      <c r="F74" s="231" t="n">
        <f aca="false">($B74*$B$7+$C74*$C$7)/100</f>
        <v>0</v>
      </c>
      <c r="G74" s="226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7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8"/>
      <c r="M74" s="228"/>
      <c r="N74" s="228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C74" s="9" t="str">
        <f aca="false">IF(A74="","",1)</f>
        <v/>
      </c>
    </row>
    <row r="75" customFormat="false" ht="12.75" hidden="false" customHeight="false" outlineLevel="0" collapsed="false">
      <c r="A75" s="220"/>
      <c r="B75" s="221"/>
      <c r="C75" s="222"/>
      <c r="D75" s="223" t="str">
        <f aca="false">IF(ISERROR(VLOOKUP($A75,,2,0)),IF(ISERROR(VLOOKUP($A75,,1,0)),"",VLOOKUP($A75,,1,0)),VLOOKUP($A75,,2,0))</f>
        <v/>
      </c>
      <c r="E75" s="224" t="n">
        <f aca="false">IF(D75="",,VLOOKUP(D75,D$22:D59,1,0))</f>
        <v>0</v>
      </c>
      <c r="F75" s="231" t="n">
        <f aca="false">($B75*$B$7+$C75*$C$7)/100</f>
        <v>0</v>
      </c>
      <c r="G75" s="226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7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8"/>
      <c r="M75" s="228"/>
      <c r="N75" s="228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C75" s="9" t="str">
        <f aca="false">IF(A75="","",1)</f>
        <v/>
      </c>
    </row>
    <row r="76" customFormat="false" ht="12.75" hidden="false" customHeight="false" outlineLevel="0" collapsed="false">
      <c r="A76" s="220"/>
      <c r="B76" s="221"/>
      <c r="C76" s="222"/>
      <c r="D76" s="223" t="str">
        <f aca="false">IF(ISERROR(VLOOKUP($A76,,2,0)),IF(ISERROR(VLOOKUP($A76,,1,0)),"",VLOOKUP($A76,,1,0)),VLOOKUP($A76,,2,0))</f>
        <v/>
      </c>
      <c r="E76" s="224" t="n">
        <f aca="false">IF(D76="",,VLOOKUP(D76,D$22:D59,1,0))</f>
        <v>0</v>
      </c>
      <c r="F76" s="231" t="n">
        <f aca="false">($B76*$B$7+$C76*$C$7)/100</f>
        <v>0</v>
      </c>
      <c r="G76" s="226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7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8"/>
      <c r="M76" s="228"/>
      <c r="N76" s="228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C76" s="9" t="str">
        <f aca="false">IF(A76="","",1)</f>
        <v/>
      </c>
    </row>
    <row r="77" customFormat="false" ht="12.75" hidden="false" customHeight="false" outlineLevel="0" collapsed="false">
      <c r="A77" s="220"/>
      <c r="B77" s="221"/>
      <c r="C77" s="222"/>
      <c r="D77" s="223" t="str">
        <f aca="false">IF(ISERROR(VLOOKUP($A77,,2,0)),IF(ISERROR(VLOOKUP($A77,,1,0)),"",VLOOKUP($A77,,1,0)),VLOOKUP($A77,,2,0))</f>
        <v/>
      </c>
      <c r="E77" s="224" t="n">
        <f aca="false">IF(D77="",,VLOOKUP(D77,D$22:D75,1,0))</f>
        <v>0</v>
      </c>
      <c r="F77" s="231" t="n">
        <f aca="false">($B77*$B$7+$C77*$C$7)/100</f>
        <v>0</v>
      </c>
      <c r="G77" s="226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7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8"/>
      <c r="M77" s="228"/>
      <c r="N77" s="228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C77" s="9" t="str">
        <f aca="false">IF(A77="","",1)</f>
        <v/>
      </c>
    </row>
    <row r="78" customFormat="false" ht="12.75" hidden="false" customHeight="false" outlineLevel="0" collapsed="false">
      <c r="A78" s="220"/>
      <c r="B78" s="221"/>
      <c r="C78" s="222"/>
      <c r="D78" s="223" t="str">
        <f aca="false">IF(ISERROR(VLOOKUP($A78,,2,0)),IF(ISERROR(VLOOKUP($A78,,1,0)),"",VLOOKUP($A78,,1,0)),VLOOKUP($A78,,2,0))</f>
        <v/>
      </c>
      <c r="E78" s="224" t="n">
        <f aca="false">IF(D78="",,VLOOKUP(D78,D$22:D75,1,0))</f>
        <v>0</v>
      </c>
      <c r="F78" s="231" t="n">
        <f aca="false">($B78*$B$7+$C78*$C$7)/100</f>
        <v>0</v>
      </c>
      <c r="G78" s="226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7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8"/>
      <c r="M78" s="228"/>
      <c r="N78" s="228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C78" s="9" t="str">
        <f aca="false">IF(A78="","",1)</f>
        <v/>
      </c>
    </row>
    <row r="79" customFormat="false" ht="12.75" hidden="false" customHeight="false" outlineLevel="0" collapsed="false">
      <c r="A79" s="220"/>
      <c r="B79" s="221"/>
      <c r="C79" s="222"/>
      <c r="D79" s="223" t="str">
        <f aca="false">IF(ISERROR(VLOOKUP($A79,,2,0)),IF(ISERROR(VLOOKUP($A79,,1,0)),"",VLOOKUP($A79,,1,0)),VLOOKUP($A79,,2,0))</f>
        <v/>
      </c>
      <c r="E79" s="224" t="n">
        <f aca="false">IF(D79="",,VLOOKUP(D79,D$22:D75,1,0))</f>
        <v>0</v>
      </c>
      <c r="F79" s="231" t="n">
        <f aca="false">($B79*$B$7+$C79*$C$7)/100</f>
        <v>0</v>
      </c>
      <c r="G79" s="226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7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8"/>
      <c r="M79" s="228"/>
      <c r="N79" s="228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C79" s="9" t="str">
        <f aca="false">IF(A79="","",1)</f>
        <v/>
      </c>
    </row>
    <row r="80" customFormat="false" ht="12.75" hidden="false" customHeight="false" outlineLevel="0" collapsed="false">
      <c r="A80" s="220"/>
      <c r="B80" s="221"/>
      <c r="C80" s="222"/>
      <c r="D80" s="223" t="str">
        <f aca="false">IF(ISERROR(VLOOKUP($A80,,2,0)),IF(ISERROR(VLOOKUP($A80,,1,0)),"",VLOOKUP($A80,,1,0)),VLOOKUP($A80,,2,0))</f>
        <v/>
      </c>
      <c r="E80" s="224" t="n">
        <f aca="false">IF(D80="",,VLOOKUP(D80,D$22:D79,1,0))</f>
        <v>0</v>
      </c>
      <c r="F80" s="231" t="n">
        <f aca="false">($B80*$B$7+$C80*$C$7)/100</f>
        <v>0</v>
      </c>
      <c r="G80" s="226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7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8"/>
      <c r="M80" s="228"/>
      <c r="N80" s="228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C80" s="9" t="str">
        <f aca="false">IF(A80="","",1)</f>
        <v/>
      </c>
    </row>
    <row r="81" customFormat="false" ht="12.75" hidden="false" customHeight="false" outlineLevel="0" collapsed="false">
      <c r="A81" s="220"/>
      <c r="B81" s="221"/>
      <c r="C81" s="222"/>
      <c r="D81" s="223" t="str">
        <f aca="false">IF(ISERROR(VLOOKUP($A81,,2,0)),IF(ISERROR(VLOOKUP($A81,,1,0)),"",VLOOKUP($A81,,1,0)),VLOOKUP($A81,,2,0))</f>
        <v/>
      </c>
      <c r="E81" s="224" t="n">
        <f aca="false">IF(D81="",,VLOOKUP(D81,D$21:D80,1,0))</f>
        <v>0</v>
      </c>
      <c r="F81" s="231" t="n">
        <f aca="false">($B81*$B$7+$C81*$C$7)/100</f>
        <v>0</v>
      </c>
      <c r="G81" s="226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7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3"/>
      <c r="M81" s="233"/>
      <c r="N81" s="233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C81" s="9" t="str">
        <f aca="false">IF(A81="","",1)</f>
        <v/>
      </c>
    </row>
    <row r="82" customFormat="false" ht="12.75" hidden="fals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3" t="str">
        <f aca="false">IF(ISNUMBER(H82),IF(ISERROR(VLOOKUP($A82,,3,0)),IF(ISERROR(VLOOKUP($A82,,2,0)),"",VLOOKUP($A82,,2,0)),VLOOKUP($A82,,3,0)),"")</f>
        <v/>
      </c>
      <c r="J82" s="243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4"/>
      <c r="M82" s="244"/>
      <c r="N82" s="244"/>
      <c r="O82" s="213"/>
      <c r="P82" s="245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6"/>
      <c r="X82" s="247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C82" s="9" t="str">
        <f aca="false">IF(A82="","",1)</f>
        <v/>
      </c>
    </row>
    <row r="83" customFormat="false" ht="13.8" hidden="false" customHeight="false" outlineLevel="0" collapsed="false">
      <c r="A83" s="248" t="s">
        <v>93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9"/>
      <c r="P83" s="249"/>
      <c r="Q83" s="249"/>
      <c r="R83" s="249"/>
      <c r="S83" s="249"/>
      <c r="T83" s="9"/>
      <c r="U83" s="9"/>
      <c r="V83" s="249"/>
      <c r="W83" s="249"/>
      <c r="X83" s="249"/>
      <c r="Y83" s="250"/>
      <c r="Z83" s="250"/>
      <c r="AA83" s="250"/>
      <c r="AB83" s="251"/>
      <c r="AC83" s="251"/>
      <c r="AD83" s="251"/>
    </row>
    <row r="84" customFormat="false" ht="12.75" hidden="false" customHeight="false" outlineLevel="0" collapsed="false">
      <c r="A84" s="252" t="str">
        <f aca="false">A3</f>
        <v>l'Allier</v>
      </c>
      <c r="B84" s="253" t="str">
        <f aca="false">C3</f>
        <v>ALLIER à LANGOGNE</v>
      </c>
      <c r="C84" s="254" t="n">
        <f aca="false">A4</f>
        <v>41136</v>
      </c>
      <c r="D84" s="255" t="str">
        <f aca="false">IF(ISERROR(SUM($T$23:$T$82)/SUM($U$23:$U$82)),"",SUM($T$23:$T$82)/SUM($U$23:$U$82))</f>
        <v/>
      </c>
      <c r="E84" s="256" t="n">
        <f aca="false">N13</f>
        <v>15</v>
      </c>
      <c r="F84" s="257" t="n">
        <f aca="false">N14</f>
        <v>0</v>
      </c>
      <c r="G84" s="257" t="n">
        <f aca="false">N15</f>
        <v>0</v>
      </c>
      <c r="H84" s="257" t="n">
        <f aca="false">N16</f>
        <v>0</v>
      </c>
      <c r="I84" s="257" t="n">
        <f aca="false">N17</f>
        <v>0</v>
      </c>
      <c r="J84" s="258" t="e">
        <f aca="false">N8</f>
        <v>#DIV/0!</v>
      </c>
      <c r="K84" s="255" t="e">
        <f aca="false">N9</f>
        <v>#DIV/0!</v>
      </c>
      <c r="L84" s="256" t="n">
        <f aca="false">N10</f>
        <v>0</v>
      </c>
      <c r="M84" s="256" t="n">
        <f aca="false">N11</f>
        <v>0</v>
      </c>
      <c r="N84" s="255" t="e">
        <f aca="false">O8</f>
        <v>#DIV/0!</v>
      </c>
      <c r="O84" s="255" t="e">
        <f aca="false">O9</f>
        <v>#DIV/0!</v>
      </c>
      <c r="P84" s="256" t="n">
        <f aca="false">O10</f>
        <v>0</v>
      </c>
      <c r="Q84" s="256" t="n">
        <f aca="false">O11</f>
        <v>0</v>
      </c>
      <c r="R84" s="256" t="n">
        <f aca="false">O11</f>
        <v>0</v>
      </c>
      <c r="S84" s="259" t="n">
        <f aca="false">F21</f>
        <v>15.1577775973827</v>
      </c>
      <c r="T84" s="256" t="n">
        <f aca="false">K11</f>
        <v>0</v>
      </c>
      <c r="U84" s="256" t="n">
        <f aca="false">K12</f>
        <v>0</v>
      </c>
      <c r="V84" s="256" t="n">
        <f aca="false">K13</f>
        <v>0</v>
      </c>
      <c r="W84" s="260" t="n">
        <f aca="false">K14</f>
        <v>0</v>
      </c>
      <c r="X84" s="261" t="n">
        <f aca="false">K15</f>
        <v>0</v>
      </c>
      <c r="Z84" s="235"/>
      <c r="AA84" s="235"/>
      <c r="AB84" s="251"/>
      <c r="AC84" s="251"/>
      <c r="AD84" s="251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2" t="s">
        <v>94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1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FISCRA</v>
      </c>
      <c r="T93" s="9"/>
    </row>
    <row r="94" customFormat="false" ht="12.75" hidden="false" customHeight="false" outlineLevel="0" collapsed="false">
      <c r="S94" s="251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2024-03-14T21:55:57Z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