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25" sheetId="1" state="visible" r:id="rId3"/>
  </sheets>
  <definedNames>
    <definedName function="false" hidden="false" localSheetId="0" name="_xlnm.Print_Area" vbProcedure="false">'04027225'!$A$1:$O$82</definedName>
    <definedName function="false" hidden="false" localSheetId="0" name="Cf." vbProcedure="false"/>
    <definedName function="false" hidden="false" localSheetId="0" name="NOM" vbProcedure="false">'04027225'!$H$1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<sst xmlns="http://schemas.openxmlformats.org/spreadsheetml/2006/main" count="111" uniqueCount="108">
  <si>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</si>
  <si>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</si>
  <si>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</si>
  <si>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- -, Julien ROBINET</t>
  </si>
  <si>
    <t xml:space="preserve">conforme AFNOR T90-395 oct. 2003</t>
  </si>
  <si>
    <t xml:space="preserve">LE CHAPEAUROUX</t>
  </si>
  <si>
    <t xml:space="preserve">CHAPEAUROUX à AUROUX</t>
  </si>
  <si>
    <t xml:space="preserve">04027225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</si>
  <si>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</si>
  <si>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</si>
  <si>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</si>
  <si>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</si>
  <si>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</si>
  <si>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</si>
  <si>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</si>
  <si>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</si>
  <si>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</si>
  <si>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</si>
  <si>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</si>
  <si>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</si>
  <si>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</si>
  <si>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</si>
  <si>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</si>
  <si>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</si>
  <si>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</si>
  <si>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</si>
  <si>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</si>
  <si>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</si>
  <si>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</si>
  <si>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</si>
  <si>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</si>
  <si>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</si>
  <si>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</si>
  <si>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</si>
  <si>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</si>
  <si>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</si>
  <si>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</si>
  <si>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</si>
  <si>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</si>
  <si>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</si>
  <si>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</si>
  <si>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</si>
  <si>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</si>
  <si>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</si>
  <si>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</si>
  <si>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</si>
  <si>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</si>
  <si>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</si>
  <si>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</si>
  <si>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</si>
  <si>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</si>
  <si>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</si>
  <si>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</si>
  <si>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</si>
  <si>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</si>
  <si>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</si>
  <si>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</si>
  <si>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</si>
  <si>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(2,29028575718403 %)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</si>
  <si>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</si>
  <si>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</si>
  <si>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</si>
  <si>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</si>
  <si>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</si>
  <si>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</si>
  <si>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</si>
  <si>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</si>
  <si>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</si>
  <si>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</si>
  <si>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</si>
  <si>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</si>
  <si>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</si>
  <si>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</si>
  <si>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</si>
  <si>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</si>
  <si>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</si>
  <si>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</si>
  <si>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</si>
  <si>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CALBRU</t>
  </si>
  <si>
    <t xml:space="preserve">IRIPSE</t>
  </si>
  <si>
    <t xml:space="preserve">CARSPX</t>
  </si>
  <si>
    <t xml:space="preserve">VERBEC</t>
  </si>
  <si>
    <t xml:space="preserve">LEMMIN</t>
  </si>
  <si>
    <t xml:space="preserve">GLYFLU</t>
  </si>
  <si>
    <t xml:space="preserve">LYSVUL</t>
  </si>
  <si>
    <t xml:space="preserve">AMBRIP</t>
  </si>
  <si>
    <t xml:space="preserve">MENLON</t>
  </si>
  <si>
    <t xml:space="preserve">FISCRA</t>
  </si>
  <si>
    <t xml:space="preserve">SPISPX</t>
  </si>
  <si>
    <t xml:space="preserve">RANREP</t>
  </si>
  <si>
    <t xml:space="preserve">AUDSPX</t>
  </si>
  <si>
    <t xml:space="preserve">RANPEN</t>
  </si>
  <si>
    <t xml:space="preserve">MELSPX</t>
  </si>
  <si>
    <t xml:space="preserve">PHOSPX</t>
  </si>
  <si>
    <t xml:space="preserve">SOADUL</t>
  </si>
  <si>
    <t xml:space="preserve">EURSPX</t>
  </si>
  <si>
    <t xml:space="preserve">SCYSPX</t>
  </si>
  <si>
    <t xml:space="preserve">FONSQU</t>
  </si>
  <si>
    <t xml:space="preserve">PHAARU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</si>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</sst>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41136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11.6153846153846</v>
      </c>
      <c r="M5" s="52"/>
      <c r="N5" s="53"/>
      <c r="O5" s="54" t="n">
        <v>11.1818181818182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20</v>
      </c>
      <c r="C7" s="66" t="n">
        <v>80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2</v>
      </c>
      <c r="C9" s="85" t="n">
        <v>3</v>
      </c>
      <c r="D9" s="86"/>
      <c r="E9" s="86"/>
      <c r="F9" s="87" t="n">
        <f aca="false">($B9*$B$7+$C9*$C$7)/100</f>
        <v>2.8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21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2.01142856478691</v>
      </c>
      <c r="C20" s="164" t="n">
        <f aca="false">SUM(C23:C82)</f>
        <v>2.36000005528331</v>
      </c>
      <c r="D20" s="165"/>
      <c r="E20" s="166" t="s">
        <v>52</v>
      </c>
      <c r="F20" s="167" t="n">
        <f aca="false">($B20*$B$7+$C20*$C$7)/100</f>
        <v>2.29028575718403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0.402285712957382</v>
      </c>
      <c r="C21" s="177" t="n">
        <f aca="false">C20*C7/100</f>
        <v>1.88800004422665</v>
      </c>
      <c r="D21" s="109" t="str">
        <f aca="false">IF(F21=0,"",IF((ABS(F21-F19))&gt;(0.2*F21),CONCATENATE(" rec. par taxa (",F21," %) supérieur à 20 % !"),""))</f>
        <v> rec. par taxa (2,29028575718403 %)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2.29028575718403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0.00799999982118607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0</v>
      </c>
      <c r="W23" s="217"/>
      <c r="X23" s="217"/>
      <c r="Y23" s="215" t="str">
        <f aca="false">IF(A23="new.cod","NEWCOD",IF(AND((Z23=""),ISTEXT(A23)),A23,IF(Z23="","",INDEX(,Z23))))</f>
        <v>CALBRU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0.200000002980232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0.160000002384186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2</v>
      </c>
      <c r="W24" s="230"/>
      <c r="Y24" s="215" t="str">
        <f aca="false">IF(A24="new.cod","NEWCOD",IF(AND((Z24=""),ISTEXT(A24)),A24,IF(Z24="","",INDEX(,Z24))))</f>
        <v>IRIPSE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0.00799999982118607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CARSPX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0.00799999982118607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1</v>
      </c>
      <c r="W26" s="217"/>
      <c r="Y26" s="215" t="str">
        <f aca="false">IF(A26="new.cod","NEWCOD",IF(AND((Z26=""),ISTEXT(A26)),A26,IF(Z26="","",INDEX(,Z26))))</f>
        <v>VERBEC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</v>
      </c>
      <c r="C27" s="222" t="n">
        <v>0.00999999977648258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0.00799999982118607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1</v>
      </c>
      <c r="W27" s="217"/>
      <c r="Y27" s="215" t="str">
        <f aca="false">IF(A27="new.cod","NEWCOD",IF(AND((Z27=""),ISTEXT(A27)),A27,IF(Z27="","",INDEX(,Z27))))</f>
        <v>LEMMIN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</v>
      </c>
      <c r="C28" s="222" t="n">
        <v>0.600000023841858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0.480000019073486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4</v>
      </c>
      <c r="W28" s="217"/>
      <c r="Y28" s="215" t="str">
        <f aca="false">IF(A28="new.cod","NEWCOD",IF(AND((Z28=""),ISTEXT(A28)),A28,IF(Z28="","",INDEX(,Z28))))</f>
        <v>GLYFLU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0.00999999977648258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0.00999999977648258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>LYSVUL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0.00199999995529652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2</v>
      </c>
      <c r="W30" s="217"/>
      <c r="Y30" s="215" t="str">
        <f aca="false">IF(A30="new.cod","NEWCOD",IF(AND((Z30=""),ISTEXT(A30)),A30,IF(Z30="","",INDEX(,Z30))))</f>
        <v>AMBRIP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0.00199999995529652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0</v>
      </c>
      <c r="W31" s="217"/>
      <c r="Y31" s="215" t="str">
        <f aca="false">IF(A31="new.cod","NEWCOD",IF(AND((Z31=""),ISTEXT(A31)),A31,IF(Z31="","",INDEX(,Z31))))</f>
        <v>MENLON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0.00999999977648258</v>
      </c>
      <c r="C32" s="222" t="n">
        <v>0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0.00199999995529652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2</v>
      </c>
      <c r="W32" s="217"/>
      <c r="Y32" s="215" t="str">
        <f aca="false">IF(A32="new.cod","NEWCOD",IF(AND((Z32=""),ISTEXT(A32)),A32,IF(Z32="","",INDEX(,Z32))))</f>
        <v>FISCRA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0.00999999977648258</v>
      </c>
      <c r="C33" s="222" t="n">
        <v>0.571428596973419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0.459142877534032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2</v>
      </c>
      <c r="W33" s="217"/>
      <c r="Y33" s="215" t="str">
        <f aca="false">IF(A33="new.cod","NEWCOD",IF(AND((Z33=""),ISTEXT(A33)),A33,IF(Z33="","",INDEX(,Z33))))</f>
        <v>SPISPX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0.00999999977648258</v>
      </c>
      <c r="C34" s="222" t="n">
        <v>0.00999999977648258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0.00999999977648258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>RANREP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0.00999999977648258</v>
      </c>
      <c r="C35" s="222" t="n">
        <v>0.114285714924335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0.0934285718947649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2</v>
      </c>
      <c r="W35" s="217"/>
      <c r="Y35" s="215" t="str">
        <f aca="false">IF(A35="new.cod","NEWCOD",IF(AND((Z35=""),ISTEXT(A35)),A35,IF(Z35="","",INDEX(,Z35))))</f>
        <v>AUDSPX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0.00999999977648258</v>
      </c>
      <c r="C36" s="222" t="n">
        <v>0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0.00199999995529652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1</v>
      </c>
      <c r="W36" s="217"/>
      <c r="Y36" s="215" t="str">
        <f aca="false">IF(A36="new.cod","NEWCOD",IF(AND((Z36=""),ISTEXT(A36)),A36,IF(Z36="","",INDEX(,Z36))))</f>
        <v>RANPEN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92</v>
      </c>
      <c r="B37" s="221" t="n">
        <v>0.0459523797035217</v>
      </c>
      <c r="C37" s="222" t="n">
        <v>0.114285714924335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0.100619047880173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2</v>
      </c>
      <c r="W37" s="217"/>
      <c r="Y37" s="215" t="str">
        <f aca="false">IF(A37="new.cod","NEWCOD",IF(AND((Z37=""),ISTEXT(A37)),A37,IF(Z37="","",INDEX(,Z37))))</f>
        <v>MELSPX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93</v>
      </c>
      <c r="B38" s="221" t="n">
        <v>0.0611904710531235</v>
      </c>
      <c r="C38" s="222" t="n">
        <v>0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0.0122380942106247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2</v>
      </c>
      <c r="W38" s="217"/>
      <c r="Y38" s="215" t="str">
        <f aca="false">IF(A38="new.cod","NEWCOD",IF(AND((Z38=""),ISTEXT(A38)),A38,IF(Z38="","",INDEX(,Z38))))</f>
        <v>PHOSPX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94</v>
      </c>
      <c r="B39" s="221" t="n">
        <v>0.200000002980232</v>
      </c>
      <c r="C39" s="222" t="n">
        <v>0.200000002980232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0.200000002980232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>SOADUL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 t="s">
        <v>95</v>
      </c>
      <c r="B40" s="221" t="n">
        <v>0.209999993443489</v>
      </c>
      <c r="C40" s="222" t="n">
        <v>0</v>
      </c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0.0419999986886978</v>
      </c>
      <c r="G40" s="226" t="str">
        <f aca="false">IF(A40="","",IF(ISERROR(VLOOKUP($A40,,13,0)),IF(ISERROR(VLOOKUP($A40,,12,0)),"    -",VLOOKUP($A40,,12,0)),VLOOKUP($A40,,13,0)))</f>
        <v>    -</v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>EURSPX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n">
        <f aca="false">IF(A40="","",1)</f>
        <v>1</v>
      </c>
    </row>
    <row r="41" customFormat="false" ht="12.75" hidden="false" customHeight="false" outlineLevel="0" collapsed="false">
      <c r="A41" s="220" t="s">
        <v>96</v>
      </c>
      <c r="B41" s="221" t="n">
        <v>0.21428570151329</v>
      </c>
      <c r="C41" s="222" t="n">
        <v>0</v>
      </c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0.0428571403026581</v>
      </c>
      <c r="G41" s="226" t="str">
        <f aca="false">IF(A41="","",IF(ISERROR(VLOOKUP($A41,,13,0)),IF(ISERROR(VLOOKUP($A41,,12,0)),"    -",VLOOKUP($A41,,12,0)),VLOOKUP($A41,,13,0)))</f>
        <v>    -</v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>SCYSPX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n">
        <f aca="false">IF(A41="","",1)</f>
        <v>1</v>
      </c>
    </row>
    <row r="42" customFormat="false" ht="12.75" hidden="false" customHeight="false" outlineLevel="0" collapsed="false">
      <c r="A42" s="220" t="s">
        <v>97</v>
      </c>
      <c r="B42" s="221" t="n">
        <v>0.400000005960465</v>
      </c>
      <c r="C42" s="222" t="n">
        <v>0</v>
      </c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0.0800000011920929</v>
      </c>
      <c r="G42" s="226" t="str">
        <f aca="false">IF(A42="","",IF(ISERROR(VLOOKUP($A42,,13,0)),IF(ISERROR(VLOOKUP($A42,,12,0)),"    -",VLOOKUP($A42,,12,0)),VLOOKUP($A42,,13,0)))</f>
        <v>    -</v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3</v>
      </c>
      <c r="W42" s="217"/>
      <c r="Y42" s="215" t="str">
        <f aca="false">IF(A42="new.cod","NEWCOD",IF(AND((Z42=""),ISTEXT(A42)),A42,IF(Z42="","",INDEX(,Z42))))</f>
        <v>FONSQU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n">
        <f aca="false">IF(A42="","",1)</f>
        <v>1</v>
      </c>
    </row>
    <row r="43" customFormat="false" ht="12.75" hidden="false" customHeight="false" outlineLevel="0" collapsed="false">
      <c r="A43" s="220" t="s">
        <v>98</v>
      </c>
      <c r="B43" s="221" t="n">
        <v>0.800000011920929</v>
      </c>
      <c r="C43" s="222" t="n">
        <v>0.5</v>
      </c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0.560000002384186</v>
      </c>
      <c r="G43" s="226" t="str">
        <f aca="false">IF(A43="","",IF(ISERROR(VLOOKUP($A43,,13,0)),IF(ISERROR(VLOOKUP($A43,,12,0)),"    -",VLOOKUP($A43,,12,0)),VLOOKUP($A43,,13,0)))</f>
        <v>    -</v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2</v>
      </c>
      <c r="W43" s="217"/>
      <c r="Y43" s="215" t="str">
        <f aca="false">IF(A43="new.cod","NEWCOD",IF(AND((Z43=""),ISTEXT(A43)),A43,IF(Z43="","",INDEX(,Z43))))</f>
        <v>PHAARU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n">
        <f aca="false">IF(A43="","",1)</f>
        <v>1</v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99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LE CHAPEAUROUX</v>
      </c>
      <c r="B84" s="253" t="str">
        <f aca="false">C3</f>
        <v>CHAPEAUROUX à AUROUX</v>
      </c>
      <c r="C84" s="254" t="n">
        <f aca="false">A4</f>
        <v>41136</v>
      </c>
      <c r="D84" s="255" t="str">
        <f aca="false">IF(ISERROR(SUM($T$23:$T$82)/SUM($U$23:$U$82)),"",SUM($T$23:$T$82)/SUM($U$23:$U$82))</f>
        <v/>
      </c>
      <c r="E84" s="256" t="n">
        <f aca="false">N13</f>
        <v>21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2.29028575718403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100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101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102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103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104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105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106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107</v>
      </c>
      <c r="R93" s="9"/>
      <c r="S93" s="215" t="str">
        <f aca="false">INDEX($A$23:$A$82,$S$92)</f>
        <v>CALBRU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2024-03-14T21:55:46Z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