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'04028450'!$A$1:$O$82</definedName>
    <definedName function="false" hidden="false" localSheetId="0" name="Excel_BuiltIn__FilterDatabase" vbProcedure="false">'04028450'!$A$23:$J$84</definedName>
    <definedName function="false" hidden="false" localSheetId="0" name="NOM" vbProcedure="false">'04028450'!$H$1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<sst xmlns="http://schemas.openxmlformats.org/spreadsheetml/2006/main" count="114" uniqueCount="107">
  <si>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</si>
  <si>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</si>
  <si>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</si>
  <si>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</si>
  <si>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</si>
  <si>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l'Allanche</t>
  </si>
  <si>
    <t xml:space="preserve">ALLANCHE ou COURBIERES À PRADIERS</t>
  </si>
  <si>
    <t xml:space="preserve">04028450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</si>
  <si>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</si>
  <si>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</si>
  <si>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</si>
  <si>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</si>
  <si>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</si>
  <si>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</si>
  <si>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</si>
  <si>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</si>
  <si>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</si>
  <si>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</si>
  <si>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</si>
  <si>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</si>
  <si>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</si>
  <si>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</si>
  <si>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</si>
  <si>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</si>
  <si>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</si>
  <si>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</si>
  <si>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</si>
  <si>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</si>
  <si>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</si>
  <si>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</si>
  <si>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</si>
  <si>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</si>
  <si>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</si>
  <si>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</si>
  <si>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</si>
  <si>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</si>
  <si>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</si>
  <si>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</si>
  <si>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</si>
  <si>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</si>
  <si>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</si>
  <si>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</si>
  <si>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</si>
  <si>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</si>
  <si>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</si>
  <si>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</si>
  <si>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</si>
  <si>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</si>
  <si>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</si>
  <si>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</si>
  <si>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</si>
  <si>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</si>
  <si>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</si>
  <si>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</si>
  <si>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</si>
  <si>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</si>
  <si>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</si>
  <si>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</si>
  <si>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</si>
  <si>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(31,3809999639168 %)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</si>
  <si>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</si>
  <si>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</si>
  <si>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</si>
  <si>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</si>
  <si>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</si>
  <si>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</si>
  <si>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</si>
  <si>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</si>
  <si>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</si>
  <si>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</si>
  <si>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</si>
  <si>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</si>
  <si>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</si>
  <si>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</si>
  <si>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</si>
  <si>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</si>
  <si>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</si>
  <si>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</si>
  <si>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</si>
  <si>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NOSSPX</t>
  </si>
  <si>
    <t xml:space="preserve">FONANT</t>
  </si>
  <si>
    <t xml:space="preserve">AMBFLU</t>
  </si>
  <si>
    <t xml:space="preserve">OSCSPX</t>
  </si>
  <si>
    <t xml:space="preserve">CARVES</t>
  </si>
  <si>
    <t xml:space="preserve">EQUFLU</t>
  </si>
  <si>
    <t xml:space="preserve">MOOSPX</t>
  </si>
  <si>
    <t xml:space="preserve">PHOSPX</t>
  </si>
  <si>
    <t xml:space="preserve">GLYFLU</t>
  </si>
  <si>
    <t xml:space="preserve">BRARIV</t>
  </si>
  <si>
    <t xml:space="preserve">CHIPOL</t>
  </si>
  <si>
    <t xml:space="preserve">LEASPX</t>
  </si>
  <si>
    <t xml:space="preserve">BRYPAS</t>
  </si>
  <si>
    <t xml:space="preserve">CARNIG</t>
  </si>
  <si>
    <t xml:space="preserve">MENLON</t>
  </si>
  <si>
    <t xml:space="preserve">Cf.</t>
  </si>
  <si>
    <t xml:space="preserve">Newcod</t>
  </si>
  <si>
    <t xml:space="preserve">Anthoxanthum odoratum</t>
  </si>
  <si>
    <t xml:space="preserve">PELEND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</si>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</sst>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12.7741935483871</v>
      </c>
      <c r="M5" s="52"/>
      <c r="N5" s="53" t="s">
        <v>16</v>
      </c>
      <c r="O5" s="54" t="n">
        <v>12.8888888888889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55</v>
      </c>
      <c r="C7" s="66" t="n">
        <v>45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40</v>
      </c>
      <c r="C9" s="86" t="n">
        <v>19</v>
      </c>
      <c r="D9" s="87"/>
      <c r="E9" s="87"/>
      <c r="F9" s="88" t="n">
        <f aca="false">($B9*$B$7+$C9*$C$7)/100</f>
        <v>30.55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41.9200000166893</v>
      </c>
      <c r="C20" s="165" t="n">
        <f aca="false">SUM(C23:C82)</f>
        <v>18.4999998994172</v>
      </c>
      <c r="D20" s="166"/>
      <c r="E20" s="167" t="s">
        <v>53</v>
      </c>
      <c r="F20" s="168" t="n">
        <f aca="false">($B20*$B$7+$C20*$C$7)/100</f>
        <v>31.3809999639168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23.0560000091791</v>
      </c>
      <c r="C21" s="178" t="n">
        <f aca="false">C20*C7/100</f>
        <v>8.32499995473772</v>
      </c>
      <c r="D21" s="110" t="str">
        <f aca="false">IF(F21=0,"",IF((ABS(F21-F19))&gt;(0.2*F21),CONCATENATE(" rec. par taxa (",F21," %) supérieur à 20 % !"),""))</f>
        <v> rec. par taxa (31,3809999639168 %)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31.3809999639168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0.100000001490116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0.059500000718981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NOSSPX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1</v>
      </c>
      <c r="C24" s="222" t="n">
        <v>10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5.05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FONANT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X25" s="217"/>
      <c r="Y25" s="215" t="str">
        <f aca="false">IF(A25="new.cod","NEWCOD",IF(AND((Z25=""),ISTEXT(A25)),A25,IF(Z25="","",INDEX(,Z25))))</f>
        <v>AMBFLU</v>
      </c>
      <c r="Z25" s="9" t="str">
        <f aca="false">IF(ISERROR(MATCH(A25,,0)),IF(ISERROR(MATCH(A25,,0)),"",(MATCH(A25,,0))),(MATCH(A25,,0)))</f>
        <v/>
      </c>
      <c r="AA25" s="218"/>
      <c r="AB25" s="227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0.00449999989941716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28"/>
      <c r="Y26" s="215" t="str">
        <f aca="false">IF(A26="new.cod","NEWCOD",IF(AND((Z26=""),ISTEXT(A26)),A26,IF(Z26="","",INDEX(,Z26))))</f>
        <v>OSCSPX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0.100000001490116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0.0550000008195639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CARVES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0.00449999989941716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EQUFLU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16</v>
      </c>
      <c r="B29" s="221" t="n">
        <v>40</v>
      </c>
      <c r="C29" s="222" t="n">
        <v>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25.6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RHYRIP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0.0285714007914066</v>
      </c>
      <c r="C30" s="222" t="n">
        <v>0.057142898440361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0.0414285747334361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MOOSPX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0.00449999989941716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PHOSPX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0.300000011920929</v>
      </c>
      <c r="C32" s="222" t="n">
        <v>0.100000001490116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0.210000007227063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GLYFLU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0.100000001490116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0.059500000718981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BRARIV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0.100000001490116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9" t="n">
        <f aca="false">($B34*$B$7+$C34*$C$7)/100</f>
        <v>0.0550000008195639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0.0714285969734192</v>
      </c>
      <c r="C35" s="222" t="n">
        <v>0.142857000231743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9" t="n">
        <f aca="false">($B35*$B$7+$C35*$C$7)/100</f>
        <v>0.103571378439665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LEASPX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0.100000001490116</v>
      </c>
      <c r="C36" s="222" t="n">
        <v>0.100000001490116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9" t="n">
        <f aca="false">($B36*$B$7+$C36*$C$7)/100</f>
        <v>0.100000001490116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BRYPAS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9" t="n">
        <f aca="false">($B37*$B$7+$C37*$C$7)/100</f>
        <v>0.00449999989941716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CARNIG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9" t="n">
        <f aca="false">($B38*$B$7+$C38*$C$7)/100</f>
        <v>0.00449999989941716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 t="s">
        <v>94</v>
      </c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MENLON</v>
      </c>
      <c r="Z38" s="9" t="str">
        <f aca="false">IF(ISERROR(MATCH(A38,,0)),IF(ISERROR(MATCH(A38,,0)),"",(MATCH(A38,,0))),(MATCH(A38,,0)))</f>
        <v/>
      </c>
      <c r="AA38" s="218" t="s">
        <v>94</v>
      </c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9" t="n">
        <f aca="false">($B39*$B$7+$C39*$C$7)/100</f>
        <v>0.00449999989941716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>No</v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Newcod</v>
      </c>
      <c r="Z39" s="9" t="str">
        <f aca="false">IF(ISERROR(MATCH(A39,,0)),IF(ISERROR(MATCH(A39,,0)),"",(MATCH(A39,,0))),(MATCH(A39,,0)))</f>
        <v/>
      </c>
      <c r="AA39" s="218"/>
      <c r="AB39" s="230" t="s">
        <v>96</v>
      </c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0.00999999977648258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9" t="n">
        <f aca="false">($B40*$B$7+$C40*$C$7)/100</f>
        <v>0.00999999977648258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 t="s">
        <v>94</v>
      </c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PELEND</v>
      </c>
      <c r="Z40" s="9" t="str">
        <f aca="false">IF(ISERROR(MATCH(A40,,0)),IF(ISERROR(MATCH(A40,,0)),"",(MATCH(A40,,0))),(MATCH(A40,,0)))</f>
        <v/>
      </c>
      <c r="AA40" s="218" t="s">
        <v>94</v>
      </c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9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9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9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9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9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9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9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9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9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9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9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9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9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9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9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9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9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9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9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9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9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9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9" t="n">
        <f aca="false">($B63*$B$7+$C63*$C$7)/100</f>
        <v>0</v>
      </c>
      <c r="G63" s="234" t="str">
        <f aca="false">IF(A63="","",IF(ISERROR(VLOOKUP($A63,,13,0)),IF(ISERROR(VLOOKUP($A63,,12,0)),"    -",VLOOKUP($A63,,12,0)),VLOOKUP($A63,,13,0)))</f>
        <v/>
      </c>
      <c r="H63" s="235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9" t="n">
        <f aca="false">($B64*$B$7+$C64*$C$7)/100</f>
        <v>0</v>
      </c>
      <c r="G64" s="236" t="str">
        <f aca="false">IF(A64="","",IF(ISERROR(VLOOKUP($A64,,13,0)),IF(ISERROR(VLOOKUP($A64,,12,0)),"    -",VLOOKUP($A64,,12,0)),VLOOKUP($A64,,13,0)))</f>
        <v/>
      </c>
      <c r="H64" s="237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9" t="n">
        <f aca="false">($B65*$B$7+$C65*$C$7)/100</f>
        <v>0</v>
      </c>
      <c r="G65" s="236" t="str">
        <f aca="false">IF(A65="","",IF(ISERROR(VLOOKUP($A65,,13,0)),IF(ISERROR(VLOOKUP($A65,,12,0)),"    -",VLOOKUP($A65,,12,0)),VLOOKUP($A65,,13,0)))</f>
        <v/>
      </c>
      <c r="H65" s="237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9" t="n">
        <f aca="false">($B66*$B$7+$C66*$C$7)/100</f>
        <v>0</v>
      </c>
      <c r="G66" s="236" t="str">
        <f aca="false">IF(A66="","",IF(ISERROR(VLOOKUP($A66,,13,0)),IF(ISERROR(VLOOKUP($A66,,12,0)),"    -",VLOOKUP($A66,,12,0)),VLOOKUP($A66,,13,0)))</f>
        <v/>
      </c>
      <c r="H66" s="237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9" t="n">
        <f aca="false">($B67*$B$7+$C67*$C$7)/100</f>
        <v>0</v>
      </c>
      <c r="G67" s="236" t="str">
        <f aca="false">IF(A67="","",IF(ISERROR(VLOOKUP($A67,,13,0)),IF(ISERROR(VLOOKUP($A67,,12,0)),"    -",VLOOKUP($A67,,12,0)),VLOOKUP($A67,,13,0)))</f>
        <v/>
      </c>
      <c r="H67" s="237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9" t="n">
        <f aca="false">($B68*$B$7+$C68*$C$7)/100</f>
        <v>0</v>
      </c>
      <c r="G68" s="236" t="str">
        <f aca="false">IF(A68="","",IF(ISERROR(VLOOKUP($A68,,13,0)),IF(ISERROR(VLOOKUP($A68,,12,0)),"    -",VLOOKUP($A68,,12,0)),VLOOKUP($A68,,13,0)))</f>
        <v/>
      </c>
      <c r="H68" s="237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9" t="n">
        <f aca="false">($B69*$B$7+$C69*$C$7)/100</f>
        <v>0</v>
      </c>
      <c r="G69" s="236" t="str">
        <f aca="false">IF(A69="","",IF(ISERROR(VLOOKUP($A69,,13,0)),IF(ISERROR(VLOOKUP($A69,,12,0)),"    -",VLOOKUP($A69,,12,0)),VLOOKUP($A69,,13,0)))</f>
        <v/>
      </c>
      <c r="H69" s="237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9" t="n">
        <f aca="false">($B70*$B$7+$C70*$C$7)/100</f>
        <v>0</v>
      </c>
      <c r="G70" s="236" t="str">
        <f aca="false">IF(A70="","",IF(ISERROR(VLOOKUP($A70,,13,0)),IF(ISERROR(VLOOKUP($A70,,12,0)),"    -",VLOOKUP($A70,,12,0)),VLOOKUP($A70,,13,0)))</f>
        <v/>
      </c>
      <c r="H70" s="237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9" t="n">
        <f aca="false">($B71*$B$7+$C71*$C$7)/100</f>
        <v>0</v>
      </c>
      <c r="G71" s="236" t="str">
        <f aca="false">IF(A71="","",IF(ISERROR(VLOOKUP($A71,,13,0)),IF(ISERROR(VLOOKUP($A71,,12,0)),"    -",VLOOKUP($A71,,12,0)),VLOOKUP($A71,,13,0)))</f>
        <v/>
      </c>
      <c r="H71" s="237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9" t="n">
        <f aca="false">($B72*$B$7+$C72*$C$7)/100</f>
        <v>0</v>
      </c>
      <c r="G72" s="236" t="str">
        <f aca="false">IF(A72="","",IF(ISERROR(VLOOKUP($A72,,13,0)),IF(ISERROR(VLOOKUP($A72,,12,0)),"    -",VLOOKUP($A72,,12,0)),VLOOKUP($A72,,13,0)))</f>
        <v/>
      </c>
      <c r="H72" s="237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9" t="n">
        <f aca="false">($B73*$B$7+$C73*$C$7)/100</f>
        <v>0</v>
      </c>
      <c r="G73" s="236" t="str">
        <f aca="false">IF(A73="","",IF(ISERROR(VLOOKUP($A73,,13,0)),IF(ISERROR(VLOOKUP($A73,,12,0)),"    -",VLOOKUP($A73,,12,0)),VLOOKUP($A73,,13,0)))</f>
        <v/>
      </c>
      <c r="H73" s="237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9" t="n">
        <f aca="false">($B74*$B$7+$C74*$C$7)/100</f>
        <v>0</v>
      </c>
      <c r="G74" s="236" t="str">
        <f aca="false">IF(A74="","",IF(ISERROR(VLOOKUP($A74,,13,0)),IF(ISERROR(VLOOKUP($A74,,12,0)),"    -",VLOOKUP($A74,,12,0)),VLOOKUP($A74,,13,0)))</f>
        <v/>
      </c>
      <c r="H74" s="237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9" t="n">
        <f aca="false">($B75*$B$7+$C75*$C$7)/100</f>
        <v>0</v>
      </c>
      <c r="G75" s="236" t="str">
        <f aca="false">IF(A75="","",IF(ISERROR(VLOOKUP($A75,,13,0)),IF(ISERROR(VLOOKUP($A75,,12,0)),"    -",VLOOKUP($A75,,12,0)),VLOOKUP($A75,,13,0)))</f>
        <v/>
      </c>
      <c r="H75" s="237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9" t="n">
        <f aca="false">($B76*$B$7+$C76*$C$7)/100</f>
        <v>0</v>
      </c>
      <c r="G76" s="236" t="str">
        <f aca="false">IF(A76="","",IF(ISERROR(VLOOKUP($A76,,13,0)),IF(ISERROR(VLOOKUP($A76,,12,0)),"    -",VLOOKUP($A76,,12,0)),VLOOKUP($A76,,13,0)))</f>
        <v/>
      </c>
      <c r="H76" s="237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9" t="n">
        <f aca="false">($B77*$B$7+$C77*$C$7)/100</f>
        <v>0</v>
      </c>
      <c r="G77" s="236" t="str">
        <f aca="false">IF(A77="","",IF(ISERROR(VLOOKUP($A77,,13,0)),IF(ISERROR(VLOOKUP($A77,,12,0)),"    -",VLOOKUP($A77,,12,0)),VLOOKUP($A77,,13,0)))</f>
        <v/>
      </c>
      <c r="H77" s="237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9" t="n">
        <f aca="false">($B78*$B$7+$C78*$C$7)/100</f>
        <v>0</v>
      </c>
      <c r="G78" s="236" t="str">
        <f aca="false">IF(A78="","",IF(ISERROR(VLOOKUP($A78,,13,0)),IF(ISERROR(VLOOKUP($A78,,12,0)),"    -",VLOOKUP($A78,,12,0)),VLOOKUP($A78,,13,0)))</f>
        <v/>
      </c>
      <c r="H78" s="237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9" t="n">
        <f aca="false">($B79*$B$7+$C79*$C$7)/100</f>
        <v>0</v>
      </c>
      <c r="G79" s="236" t="str">
        <f aca="false">IF(A79="","",IF(ISERROR(VLOOKUP($A79,,13,0)),IF(ISERROR(VLOOKUP($A79,,12,0)),"    -",VLOOKUP($A79,,12,0)),VLOOKUP($A79,,13,0)))</f>
        <v/>
      </c>
      <c r="H79" s="237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9" t="n">
        <f aca="false">($B80*$B$7+$C80*$C$7)/100</f>
        <v>0</v>
      </c>
      <c r="G80" s="236" t="str">
        <f aca="false">IF(A80="","",IF(ISERROR(VLOOKUP($A80,,13,0)),IF(ISERROR(VLOOKUP($A80,,12,0)),"    -",VLOOKUP($A80,,12,0)),VLOOKUP($A80,,13,0)))</f>
        <v/>
      </c>
      <c r="H80" s="237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9" t="n">
        <f aca="false">($B81*$B$7+$C81*$C$7)/100</f>
        <v>0</v>
      </c>
      <c r="G81" s="236" t="str">
        <f aca="false">IF(A81="","",IF(ISERROR(VLOOKUP($A81,,13,0)),IF(ISERROR(VLOOKUP($A81,,12,0)),"    -",VLOOKUP($A81,,12,0)),VLOOKUP($A81,,13,0)))</f>
        <v/>
      </c>
      <c r="H81" s="237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IF(ISERROR(VLOOKUP($A82,,2,0)),IF(ISERROR(VLOOKUP($A82,,1,0)),"",VLOOKUP($A82,,1,0)),VLOOKUP($A82,,2,0))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IF(A82="","",IF(ISERROR(VLOOKUP($A82,,13,0)),IF(ISERROR(VLOOKUP($A82,,12,0)),"    -",VLOOKUP($A82,,12,0)),VLOOKUP($A82,,13,0)))</f>
        <v/>
      </c>
      <c r="H82" s="246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7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3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4"/>
      <c r="Q83" s="254"/>
      <c r="R83" s="254"/>
      <c r="S83" s="254"/>
      <c r="T83" s="9"/>
      <c r="U83" s="9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l'Allanche</v>
      </c>
      <c r="B84" s="258" t="str">
        <f aca="false">C3</f>
        <v>ALLANCHE ou COURBIERES À PRADIERS</v>
      </c>
      <c r="C84" s="259" t="n">
        <f aca="false">A4</f>
        <v>41807</v>
      </c>
      <c r="D84" s="260" t="str">
        <f aca="false">IF(ISERROR(SUM($T$23:$T$82)/SUM($U$23:$U$82)),"",SUM($T$23:$T$82)/SUM($U$23:$U$82))</f>
        <v/>
      </c>
      <c r="E84" s="261" t="n">
        <f aca="false">N13</f>
        <v>18</v>
      </c>
      <c r="F84" s="258" t="n">
        <f aca="false">N14</f>
        <v>0</v>
      </c>
      <c r="G84" s="258" t="n">
        <f aca="false">N15</f>
        <v>0</v>
      </c>
      <c r="H84" s="258" t="n">
        <f aca="false">N16</f>
        <v>0</v>
      </c>
      <c r="I84" s="258" t="n">
        <f aca="false">N17</f>
        <v>0</v>
      </c>
      <c r="J84" s="262" t="str">
        <f aca="false">N8</f>
        <v>     -</v>
      </c>
      <c r="K84" s="260" t="str">
        <f aca="false">N9</f>
        <v>     -</v>
      </c>
      <c r="L84" s="261" t="n">
        <f aca="false">N10</f>
        <v>0</v>
      </c>
      <c r="M84" s="261" t="n">
        <f aca="false">N11</f>
        <v>0</v>
      </c>
      <c r="N84" s="260" t="str">
        <f aca="false">O8</f>
        <v>      -</v>
      </c>
      <c r="O84" s="260" t="str">
        <f aca="false">O9</f>
        <v>      -</v>
      </c>
      <c r="P84" s="261" t="n">
        <f aca="false">O10</f>
        <v>0</v>
      </c>
      <c r="Q84" s="261" t="n">
        <f aca="false">O11</f>
        <v>0</v>
      </c>
      <c r="R84" s="261" t="n">
        <f aca="false">F21</f>
        <v>31.3809999639168</v>
      </c>
      <c r="S84" s="261" t="n">
        <f aca="false">K11</f>
        <v>0</v>
      </c>
      <c r="T84" s="261" t="n">
        <f aca="false">K12</f>
        <v>0</v>
      </c>
      <c r="U84" s="261" t="n">
        <f aca="false">K13</f>
        <v>0</v>
      </c>
      <c r="V84" s="263" t="n">
        <f aca="false">K14</f>
        <v>0</v>
      </c>
      <c r="W84" s="264" t="n">
        <f aca="false">K15</f>
        <v>0</v>
      </c>
      <c r="Z84" s="238"/>
      <c r="AA84" s="238"/>
      <c r="AB84" s="256"/>
      <c r="AC84" s="256"/>
      <c r="AD84" s="256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5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6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6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NOSSPX</v>
      </c>
      <c r="T93" s="9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5">
    <cfRule type="expression" priority="28" aboveAverage="0" equalAverage="0" bottom="0" percent="0" rank="0" text="" dxfId="26">
      <formula>ISTEXT($E25)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