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2800" sheetId="1" state="visible" r:id="rId3"/>
  </sheets>
  <definedNames>
    <definedName function="false" hidden="false" localSheetId="0" name="_xlnm.Print_Area" vbProcedure="false">'04032800'!$A$1:$O$82</definedName>
    <definedName function="false" hidden="false" localSheetId="0" name="Cf." vbProcedure="false"/>
    <definedName function="false" hidden="false" localSheetId="0" name="NOM" vbProcedure="false">'04032800'!$H$1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<sst xmlns="http://schemas.openxmlformats.org/spreadsheetml/2006/main" count="96" uniqueCount="93">
  <si>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</si>
  <si>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</si>
  <si>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</si>
  <si>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Laetitia BLANCHARD, Leslie FOUCRIER</t>
  </si>
  <si>
    <t xml:space="preserve">conforme AFNOR T90-395 oct. 2003</t>
  </si>
  <si>
    <t xml:space="preserve">ruisseau l'artière</t>
  </si>
  <si>
    <t xml:space="preserve">ARTIERES à LES MARTRES-D'ARTIERE</t>
  </si>
  <si>
    <t xml:space="preserve">04032800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</si>
  <si>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</si>
  <si>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</si>
  <si>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</si>
  <si>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</si>
  <si>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</si>
  <si>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</si>
  <si>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</si>
  <si>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</si>
  <si>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</si>
  <si>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</si>
  <si>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courant</t>
  </si>
  <si>
    <t xml:space="preserve">niv. trophique:</t>
  </si>
  <si>
    <t xml:space="preserve">très élevé</t>
  </si>
  <si>
    <t xml:space="preserve">(très élevé)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</si>
  <si>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</si>
  <si>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</si>
  <si>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</si>
  <si>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</si>
  <si>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</si>
  <si>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</si>
  <si>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</si>
  <si>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</si>
  <si>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</si>
  <si>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</si>
  <si>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</si>
  <si>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</si>
  <si>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</si>
  <si>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</si>
  <si>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</si>
  <si>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</si>
  <si>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</si>
  <si>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</si>
  <si>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</si>
  <si>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</si>
  <si>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</si>
  <si>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</si>
  <si>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</si>
  <si>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</si>
  <si>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</si>
  <si>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</si>
  <si>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</si>
  <si>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</si>
  <si>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</si>
  <si>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</si>
  <si>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</si>
  <si>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</si>
  <si>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</si>
  <si>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</si>
  <si>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</si>
  <si>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</si>
  <si>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(31,8895003597252 %)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</si>
  <si>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</si>
  <si>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</si>
  <si>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</si>
  <si>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</si>
  <si>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</si>
  <si>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</si>
  <si>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</si>
  <si>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</si>
  <si>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</si>
  <si>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</si>
  <si>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</si>
  <si>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</si>
  <si>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</si>
  <si>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</si>
  <si>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</si>
  <si>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</si>
  <si>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</si>
  <si>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</si>
  <si>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</si>
  <si>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EGEDEN</t>
  </si>
  <si>
    <t xml:space="preserve">GLEHED</t>
  </si>
  <si>
    <t xml:space="preserve">ULOSPX</t>
  </si>
  <si>
    <t xml:space="preserve">VAUSPX</t>
  </si>
  <si>
    <t xml:space="preserve">OEDSPX</t>
  </si>
  <si>
    <t xml:space="preserve">CLASPX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</si>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</sst>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3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3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41106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6.11764705882353</v>
      </c>
      <c r="M5" s="52"/>
      <c r="N5" s="53"/>
      <c r="O5" s="54" t="n">
        <v>6.22222222222222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45</v>
      </c>
      <c r="C7" s="66" t="n">
        <v>55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40</v>
      </c>
      <c r="C9" s="85" t="n">
        <v>25</v>
      </c>
      <c r="D9" s="86"/>
      <c r="E9" s="86"/>
      <c r="F9" s="87" t="n">
        <f aca="false">($B9*$B$7+$C9*$C$7)/100</f>
        <v>31.75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6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40.0288889501244</v>
      </c>
      <c r="C20" s="164" t="n">
        <f aca="false">SUM(C23:C82)</f>
        <v>25.2300006039441</v>
      </c>
      <c r="D20" s="165"/>
      <c r="E20" s="166" t="s">
        <v>52</v>
      </c>
      <c r="F20" s="167" t="n">
        <f aca="false">($B20*$B$7+$C20*$C$7)/100</f>
        <v>31.8895003597252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18.013000027556</v>
      </c>
      <c r="C21" s="177" t="n">
        <f aca="false">C20*C7/100</f>
        <v>13.8765003321692</v>
      </c>
      <c r="D21" s="109" t="str">
        <f aca="false">IF(F21=0,"",IF((ABS(F21-F19))&gt;(0.2*F21),CONCATENATE(" rec. par taxa (",F21," %) supérieur à 20 % !"),""))</f>
        <v> rec. par taxa (31,8895003597252 %)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31.8895003597252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0.00549999987706542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0</v>
      </c>
      <c r="W23" s="217"/>
      <c r="X23" s="217"/>
      <c r="Y23" s="215" t="str">
        <f aca="false">IF(A23="new.cod","NEWCOD",IF(AND((Z23=""),ISTEXT(A23)),A23,IF(Z23="","",INDEX(,Z23))))</f>
        <v>EGEDEN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0.00549999987706542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0</v>
      </c>
      <c r="W24" s="230"/>
      <c r="Y24" s="215" t="str">
        <f aca="false">IF(A24="new.cod","NEWCOD",IF(AND((Z24=""),ISTEXT(A24)),A24,IF(Z24="","",INDEX(,Z24))))</f>
        <v>GLEHED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0.333333343267441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0.18783333869651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2</v>
      </c>
      <c r="W25" s="217"/>
      <c r="Y25" s="215" t="str">
        <f aca="false">IF(A25="new.cod","NEWCOD",IF(AND((Z25=""),ISTEXT(A25)),A25,IF(Z25="","",INDEX(,Z25))))</f>
        <v>ULOSPX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5.59999990463257</v>
      </c>
      <c r="C26" s="222" t="n">
        <v>3.20000004768372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4.2799999833107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3</v>
      </c>
      <c r="W26" s="217"/>
      <c r="Y26" s="215" t="str">
        <f aca="false">IF(A26="new.cod","NEWCOD",IF(AND((Z26=""),ISTEXT(A26)),A26,IF(Z26="","",INDEX(,Z26))))</f>
        <v>VAUSPX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15.9104795455933</v>
      </c>
      <c r="C27" s="222" t="n">
        <v>9.88214302062988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12.5948944568634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8</v>
      </c>
      <c r="W27" s="217"/>
      <c r="Y27" s="215" t="str">
        <f aca="false">IF(A27="new.cod","NEWCOD",IF(AND((Z27=""),ISTEXT(A27)),A27,IF(Z27="","",INDEX(,Z27))))</f>
        <v>OEDSPX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18.5084095001221</v>
      </c>
      <c r="C28" s="222" t="n">
        <v>11.7945241928101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14.8157725811005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4</v>
      </c>
      <c r="W28" s="217"/>
      <c r="Y28" s="215" t="str">
        <f aca="false">IF(A28="new.cod","NEWCOD",IF(AND((Z28=""),ISTEXT(A28)),A28,IF(Z28="","",INDEX(,Z28))))</f>
        <v>CLASPX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/>
      <c r="B29" s="221"/>
      <c r="C29" s="222"/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</v>
      </c>
      <c r="G29" s="226" t="str">
        <f aca="false">IF(A29="","",IF(ISERROR(VLOOKUP($A29,,13,0)),IF(ISERROR(VLOOKUP($A29,,12,0)),"    -",VLOOKUP($A29,,12,0)),VLOOKUP($A29,,13,0)))</f>
        <v/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/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/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str">
        <f aca="false">IF(A29="","",1)</f>
        <v/>
      </c>
    </row>
    <row r="30" customFormat="false" ht="12.75" hidden="false" customHeight="false" outlineLevel="0" collapsed="false">
      <c r="A30" s="220"/>
      <c r="B30" s="221"/>
      <c r="C30" s="222"/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</v>
      </c>
      <c r="G30" s="226" t="str">
        <f aca="false">IF(A30="","",IF(ISERROR(VLOOKUP($A30,,13,0)),IF(ISERROR(VLOOKUP($A30,,12,0)),"    -",VLOOKUP($A30,,12,0)),VLOOKUP($A30,,13,0)))</f>
        <v/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/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0</v>
      </c>
      <c r="W30" s="217"/>
      <c r="Y30" s="215" t="str">
        <f aca="false">IF(A30="new.cod","NEWCOD",IF(AND((Z30=""),ISTEXT(A30)),A30,IF(Z30="","",INDEX(,Z30))))</f>
        <v/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str">
        <f aca="false">IF(A30="","",1)</f>
        <v/>
      </c>
    </row>
    <row r="31" customFormat="false" ht="12.75" hidden="false" customHeight="false" outlineLevel="0" collapsed="false">
      <c r="A31" s="220"/>
      <c r="B31" s="221"/>
      <c r="C31" s="222"/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</v>
      </c>
      <c r="G31" s="226" t="str">
        <f aca="false">IF(A31="","",IF(ISERROR(VLOOKUP($A31,,13,0)),IF(ISERROR(VLOOKUP($A31,,12,0)),"    -",VLOOKUP($A31,,12,0)),VLOOKUP($A31,,13,0)))</f>
        <v/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/>
      </c>
      <c r="L31" s="228"/>
      <c r="M31" s="228"/>
      <c r="N31" s="228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0</v>
      </c>
      <c r="W31" s="217"/>
      <c r="Y31" s="215" t="str">
        <f aca="false">IF(A31="new.cod","NEWCOD",IF(AND((Z31=""),ISTEXT(A31)),A31,IF(Z31="","",INDEX(,Z31))))</f>
        <v/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C31" s="9" t="str">
        <f aca="false">IF(A31="","",1)</f>
        <v/>
      </c>
    </row>
    <row r="32" customFormat="false" ht="12.75" hidden="false" customHeight="false" outlineLevel="0" collapsed="false">
      <c r="A32" s="220"/>
      <c r="B32" s="221"/>
      <c r="C32" s="222"/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</v>
      </c>
      <c r="G32" s="226" t="str">
        <f aca="false">IF(A32="","",IF(ISERROR(VLOOKUP($A32,,13,0)),IF(ISERROR(VLOOKUP($A32,,12,0)),"    -",VLOOKUP($A32,,12,0)),VLOOKUP($A32,,13,0)))</f>
        <v/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/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0</v>
      </c>
      <c r="W32" s="217"/>
      <c r="Y32" s="215" t="str">
        <f aca="false">IF(A32="new.cod","NEWCOD",IF(AND((Z32=""),ISTEXT(A32)),A32,IF(Z32="","",INDEX(,Z32))))</f>
        <v/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str">
        <f aca="false">IF(A32="","",1)</f>
        <v/>
      </c>
    </row>
    <row r="33" customFormat="false" ht="12.75" hidden="false" customHeight="false" outlineLevel="0" collapsed="false">
      <c r="A33" s="220"/>
      <c r="B33" s="221"/>
      <c r="C33" s="222"/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</v>
      </c>
      <c r="G33" s="226" t="str">
        <f aca="false">IF(A33="","",IF(ISERROR(VLOOKUP($A33,,13,0)),IF(ISERROR(VLOOKUP($A33,,12,0)),"    -",VLOOKUP($A33,,12,0)),VLOOKUP($A33,,13,0)))</f>
        <v/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/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/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C33" s="9" t="str">
        <f aca="false">IF(A33="","",1)</f>
        <v/>
      </c>
    </row>
    <row r="34" customFormat="false" ht="12.75" hidden="false" customHeight="false" outlineLevel="0" collapsed="false">
      <c r="A34" s="220"/>
      <c r="B34" s="221"/>
      <c r="C34" s="222"/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</v>
      </c>
      <c r="G34" s="226" t="str">
        <f aca="false">IF(A34="","",IF(ISERROR(VLOOKUP($A34,,13,0)),IF(ISERROR(VLOOKUP($A34,,12,0)),"    -",VLOOKUP($A34,,12,0)),VLOOKUP($A34,,13,0)))</f>
        <v/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/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0</v>
      </c>
      <c r="W34" s="217"/>
      <c r="Y34" s="215" t="str">
        <f aca="false">IF(A34="new.cod","NEWCOD",IF(AND((Z34=""),ISTEXT(A34)),A34,IF(Z34="","",INDEX(,Z34))))</f>
        <v/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str">
        <f aca="false">IF(A34="","",1)</f>
        <v/>
      </c>
    </row>
    <row r="35" customFormat="false" ht="12.75" hidden="false" customHeight="false" outlineLevel="0" collapsed="false">
      <c r="A35" s="220"/>
      <c r="B35" s="221"/>
      <c r="C35" s="222"/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</v>
      </c>
      <c r="G35" s="226" t="str">
        <f aca="false">IF(A35="","",IF(ISERROR(VLOOKUP($A35,,13,0)),IF(ISERROR(VLOOKUP($A35,,12,0)),"    -",VLOOKUP($A35,,12,0)),VLOOKUP($A35,,13,0)))</f>
        <v/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/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0</v>
      </c>
      <c r="W35" s="217"/>
      <c r="Y35" s="215" t="str">
        <f aca="false">IF(A35="new.cod","NEWCOD",IF(AND((Z35=""),ISTEXT(A35)),A35,IF(Z35="","",INDEX(,Z35))))</f>
        <v/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str">
        <f aca="false">IF(A35="","",1)</f>
        <v/>
      </c>
    </row>
    <row r="36" customFormat="false" ht="12.75" hidden="false" customHeight="false" outlineLevel="0" collapsed="false">
      <c r="A36" s="220"/>
      <c r="B36" s="221"/>
      <c r="C36" s="222"/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</v>
      </c>
      <c r="G36" s="226" t="str">
        <f aca="false">IF(A36="","",IF(ISERROR(VLOOKUP($A36,,13,0)),IF(ISERROR(VLOOKUP($A36,,12,0)),"    -",VLOOKUP($A36,,12,0)),VLOOKUP($A36,,13,0)))</f>
        <v/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/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/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str">
        <f aca="false">IF(A36="","",1)</f>
        <v/>
      </c>
    </row>
    <row r="37" customFormat="false" ht="12.75" hidden="false" customHeight="false" outlineLevel="0" collapsed="false">
      <c r="A37" s="220"/>
      <c r="B37" s="221"/>
      <c r="C37" s="222"/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</v>
      </c>
      <c r="G37" s="226" t="str">
        <f aca="false">IF(A37="","",IF(ISERROR(VLOOKUP($A37,,13,0)),IF(ISERROR(VLOOKUP($A37,,12,0)),"    -",VLOOKUP($A37,,12,0)),VLOOKUP($A37,,13,0)))</f>
        <v/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/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0</v>
      </c>
      <c r="W37" s="217"/>
      <c r="Y37" s="215" t="str">
        <f aca="false">IF(A37="new.cod","NEWCOD",IF(AND((Z37=""),ISTEXT(A37)),A37,IF(Z37="","",INDEX(,Z37))))</f>
        <v/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str">
        <f aca="false">IF(A37="","",1)</f>
        <v/>
      </c>
    </row>
    <row r="38" customFormat="false" ht="12.75" hidden="false" customHeight="false" outlineLevel="0" collapsed="false">
      <c r="A38" s="220"/>
      <c r="B38" s="221"/>
      <c r="C38" s="222"/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</v>
      </c>
      <c r="G38" s="226" t="str">
        <f aca="false">IF(A38="","",IF(ISERROR(VLOOKUP($A38,,13,0)),IF(ISERROR(VLOOKUP($A38,,12,0)),"    -",VLOOKUP($A38,,12,0)),VLOOKUP($A38,,13,0)))</f>
        <v/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/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0</v>
      </c>
      <c r="W38" s="217"/>
      <c r="Y38" s="215" t="str">
        <f aca="false">IF(A38="new.cod","NEWCOD",IF(AND((Z38=""),ISTEXT(A38)),A38,IF(Z38="","",INDEX(,Z38))))</f>
        <v/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str">
        <f aca="false">IF(A38="","",1)</f>
        <v/>
      </c>
    </row>
    <row r="39" customFormat="false" ht="12.75" hidden="false" customHeight="false" outlineLevel="0" collapsed="false">
      <c r="A39" s="220"/>
      <c r="B39" s="221"/>
      <c r="C39" s="222"/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</v>
      </c>
      <c r="G39" s="226" t="str">
        <f aca="false">IF(A39="","",IF(ISERROR(VLOOKUP($A39,,13,0)),IF(ISERROR(VLOOKUP($A39,,12,0)),"    -",VLOOKUP($A39,,12,0)),VLOOKUP($A39,,13,0)))</f>
        <v/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/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0</v>
      </c>
      <c r="W39" s="217"/>
      <c r="Y39" s="215" t="str">
        <f aca="false">IF(A39="new.cod","NEWCOD",IF(AND((Z39=""),ISTEXT(A39)),A39,IF(Z39="","",INDEX(,Z39))))</f>
        <v/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str">
        <f aca="false">IF(A39="","",1)</f>
        <v/>
      </c>
    </row>
    <row r="40" customFormat="false" ht="12.75" hidden="false" customHeight="false" outlineLevel="0" collapsed="false">
      <c r="A40" s="220"/>
      <c r="B40" s="221"/>
      <c r="C40" s="222"/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0</v>
      </c>
      <c r="G40" s="226" t="str">
        <f aca="false">IF(A40="","",IF(ISERROR(VLOOKUP($A40,,13,0)),IF(ISERROR(VLOOKUP($A40,,12,0)),"    -",VLOOKUP($A40,,12,0)),VLOOKUP($A40,,13,0)))</f>
        <v/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0</v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0</v>
      </c>
      <c r="G41" s="226" t="str">
        <f aca="false">IF(A41="","",IF(ISERROR(VLOOKUP($A41,,13,0)),IF(ISERROR(VLOOKUP($A41,,12,0)),"    -",VLOOKUP($A41,,12,0)),VLOOKUP($A41,,13,0)))</f>
        <v/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0</v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0</v>
      </c>
      <c r="G42" s="226" t="str">
        <f aca="false">IF(A42="","",IF(ISERROR(VLOOKUP($A42,,13,0)),IF(ISERROR(VLOOKUP($A42,,12,0)),"    -",VLOOKUP($A42,,12,0)),VLOOKUP($A42,,13,0)))</f>
        <v/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0</v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84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ruisseau l'artière</v>
      </c>
      <c r="B84" s="253" t="str">
        <f aca="false">C3</f>
        <v>ARTIERES à LES MARTRES-D'ARTIERE</v>
      </c>
      <c r="C84" s="254" t="n">
        <f aca="false">A4</f>
        <v>41106</v>
      </c>
      <c r="D84" s="255" t="str">
        <f aca="false">IF(ISERROR(SUM($T$23:$T$82)/SUM($U$23:$U$82)),"",SUM($T$23:$T$82)/SUM($U$23:$U$82))</f>
        <v/>
      </c>
      <c r="E84" s="256" t="n">
        <f aca="false">N13</f>
        <v>6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31.8895003597252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85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86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87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88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89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90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91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92</v>
      </c>
      <c r="R93" s="9"/>
      <c r="S93" s="215" t="str">
        <f aca="false">INDEX($A$23:$A$82,$S$92)</f>
        <v>EGEDEN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2024-03-14T21:48:08Z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