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33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'04033300'!$A$1:$O$82</definedName>
    <definedName function="false" hidden="false" localSheetId="0" name="Excel_BuiltIn__FilterDatabase" vbProcedure="false">'04033300'!$A$23:$J$84</definedName>
    <definedName function="false" hidden="false" localSheetId="0" name="NOM" vbProcedure="false">'04033300'!$H$1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<sst xmlns="http://schemas.openxmlformats.org/spreadsheetml/2006/main" count="102" uniqueCount="97">
  <si>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</si>
  <si>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</si>
  <si>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</si>
  <si>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</si>
  <si>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</si>
  <si>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Morge</t>
  </si>
  <si>
    <t xml:space="preserve">MORGE à MONTCEL</t>
  </si>
  <si>
    <t xml:space="preserve">04033300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</si>
  <si>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</si>
  <si>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</si>
  <si>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</si>
  <si>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</si>
  <si>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</si>
  <si>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</si>
  <si>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</si>
  <si>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</si>
  <si>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</si>
  <si>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</si>
  <si>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</si>
  <si>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</si>
  <si>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</si>
  <si>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</si>
  <si>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</si>
  <si>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</si>
  <si>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</si>
  <si>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</si>
  <si>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</si>
  <si>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</si>
  <si>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</si>
  <si>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</si>
  <si>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</si>
  <si>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</si>
  <si>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</si>
  <si>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</si>
  <si>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</si>
  <si>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</si>
  <si>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</si>
  <si>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</si>
  <si>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</si>
  <si>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</si>
  <si>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</si>
  <si>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</si>
  <si>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</si>
  <si>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</si>
  <si>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</si>
  <si>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</si>
  <si>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</si>
  <si>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</si>
  <si>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</si>
  <si>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</si>
  <si>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</si>
  <si>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</si>
  <si>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</si>
  <si>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</si>
  <si>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</si>
  <si>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</si>
  <si>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</si>
  <si>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</si>
  <si>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</si>
  <si>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</si>
  <si>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</si>
  <si>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</si>
  <si>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</si>
  <si>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</si>
  <si>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</si>
  <si>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</si>
  <si>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</si>
  <si>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</si>
  <si>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</si>
  <si>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</si>
  <si>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</si>
  <si>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</si>
  <si>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</si>
  <si>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</si>
  <si>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</si>
  <si>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</si>
  <si>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</si>
  <si>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</si>
  <si>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</si>
  <si>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CHIPOL</t>
  </si>
  <si>
    <t xml:space="preserve">Newcod</t>
  </si>
  <si>
    <t xml:space="preserve">Paralemanea sp.</t>
  </si>
  <si>
    <t xml:space="preserve">FISRIV</t>
  </si>
  <si>
    <t xml:space="preserve">Cf.</t>
  </si>
  <si>
    <t xml:space="preserve">GLEHED</t>
  </si>
  <si>
    <t xml:space="preserve">PELEPI</t>
  </si>
  <si>
    <t xml:space="preserve">RHYRIP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</si>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</sst>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41824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13.3846153846154</v>
      </c>
      <c r="M5" s="52"/>
      <c r="N5" s="53" t="s">
        <v>16</v>
      </c>
      <c r="O5" s="54" t="n">
        <v>10.8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55</v>
      </c>
      <c r="C7" s="66" t="n">
        <v>45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20</v>
      </c>
      <c r="C9" s="86" t="n">
        <v>5</v>
      </c>
      <c r="D9" s="87"/>
      <c r="E9" s="87"/>
      <c r="F9" s="88" t="n">
        <f aca="false">($B9*$B$7+$C9*$C$7)/100</f>
        <v>13.25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 t="s">
        <v>54</v>
      </c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 t="s">
        <v>55</v>
      </c>
    </row>
    <row r="20" customFormat="false" ht="12.75" hidden="false" customHeight="false" outlineLevel="0" collapsed="false">
      <c r="A20" s="163" t="s">
        <v>56</v>
      </c>
      <c r="B20" s="164" t="n">
        <f aca="false">SUM(B23:B82)</f>
        <v>21.0599999986589</v>
      </c>
      <c r="C20" s="165" t="n">
        <f aca="false">SUM(C23:C82)</f>
        <v>5.00999999977648</v>
      </c>
      <c r="D20" s="166"/>
      <c r="E20" s="167" t="s">
        <v>53</v>
      </c>
      <c r="F20" s="168" t="n">
        <f aca="false">($B20*$B$7+$C20*$C$7)/100</f>
        <v>13.8374999991618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57</v>
      </c>
      <c r="R20" s="9"/>
      <c r="S20" s="9"/>
      <c r="T20" s="9"/>
      <c r="U20" s="9"/>
      <c r="V20" s="9"/>
      <c r="W20" s="149"/>
    </row>
    <row r="21" customFormat="false" ht="12.75" hidden="false" customHeight="false" outlineLevel="0" collapsed="false">
      <c r="A21" s="177" t="s">
        <v>58</v>
      </c>
      <c r="B21" s="178" t="n">
        <f aca="false">B20*B7/100</f>
        <v>11.5829999992624</v>
      </c>
      <c r="C21" s="178" t="n">
        <f aca="false">C20*C7/100</f>
        <v>2.25449999989942</v>
      </c>
      <c r="D21" s="110" t="str">
        <f aca="false">IF(F21=0,"",IF((ABS(F21-F19))&gt;(0.2*F21),CONCATENATE(" rec. par taxa (",F21," %) supérieur à 20 % !"),""))</f>
        <v> rec. par taxa (13,8374999991618 %)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13.8374999991618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59</v>
      </c>
      <c r="R21" s="9"/>
      <c r="S21" s="9"/>
      <c r="T21" s="9"/>
      <c r="U21" s="9"/>
      <c r="V21" s="9"/>
      <c r="W21" s="149"/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0.00549999987706542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CHIPOL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0.00549999987706542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>No</v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Newcod</v>
      </c>
      <c r="Z24" s="9" t="str">
        <f aca="false">IF(ISERROR(MATCH(A24,,0)),IF(ISERROR(MATCH(A24,,0)),"",(MATCH(A24,,0))),(MATCH(A24,,0)))</f>
        <v/>
      </c>
      <c r="AA24" s="218"/>
      <c r="AB24" s="220" t="s">
        <v>81</v>
      </c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82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0.00549999987706542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 t="s">
        <v>83</v>
      </c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FISRIV</v>
      </c>
      <c r="Z25" s="9" t="str">
        <f aca="false">IF(ISERROR(MATCH(A25,,0)),IF(ISERROR(MATCH(A25,,0)),"",(MATCH(A25,,0))),(MATCH(A25,,0)))</f>
        <v/>
      </c>
      <c r="AA25" s="218" t="s">
        <v>83</v>
      </c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84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0.00549999987706542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GLEHED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85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0.00549999987706542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PELEPI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86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0.00549999987706542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RHYRIP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87</v>
      </c>
      <c r="B29" s="221" t="n">
        <v>1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0.554499999899417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CLASPX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16</v>
      </c>
      <c r="B30" s="221" t="n">
        <v>20</v>
      </c>
      <c r="C30" s="222" t="n">
        <v>5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13.25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HILSPX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8" t="str">
        <f aca="false">IF(A31="","",IF(ISERROR(VLOOKUP($A31,,13,0)),IF(ISERROR(VLOOKUP($A31,,12,0)),"    -",VLOOKUP($A31,,12,0)),VLOOKUP($A31,,13,0)))</f>
        <v/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Morge</v>
      </c>
      <c r="B84" s="256" t="str">
        <f aca="false">C3</f>
        <v>MORGE à MONTCEL</v>
      </c>
      <c r="C84" s="257" t="n">
        <f aca="false">A4</f>
        <v>41824</v>
      </c>
      <c r="D84" s="258" t="str">
        <f aca="false">IF(ISERROR(SUM($T$23:$T$82)/SUM($U$23:$U$82)),"",SUM($T$23:$T$82)/SUM($U$23:$U$82))</f>
        <v/>
      </c>
      <c r="E84" s="259" t="n">
        <f aca="false">N13</f>
        <v>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13.8374999991618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96</v>
      </c>
      <c r="R93" s="9"/>
      <c r="S93" s="215" t="str">
        <f aca="false">INDEX($A$23:$A$82,$S$92)</f>
        <v>CHIPOL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4">
    <cfRule type="expression" priority="28" aboveAverage="0" equalAverage="0" bottom="0" percent="0" rank="0" text="" dxfId="26">
      <formula>ISTEXT($E24)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