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41760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'04041760'!$A$1:$O$82</definedName>
    <definedName function="false" hidden="false" localSheetId="0" name="Excel_BuiltIn__FilterDatabase" vbProcedure="false">'04041760'!$A$23:$J$84</definedName>
    <definedName function="false" hidden="false" localSheetId="0" name="NOM" vbProcedure="false">'04041760'!$H$1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<sst xmlns="http://schemas.openxmlformats.org/spreadsheetml/2006/main" count="101" uniqueCount="97">
  <si>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</si>
  <si>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</si>
  <si>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</si>
  <si>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Laetitia BLANCHARD, Rémy MARCEL</t>
  </si>
  <si>
    <t xml:space="preserve">conforme AFNOR T90-395 oct. 2003</t>
  </si>
  <si>
    <t xml:space="preserve">ruisseau de marnière</t>
  </si>
  <si>
    <t xml:space="preserve">SAUNADE à LANDOGNE</t>
  </si>
  <si>
    <t xml:space="preserve">04041760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</si>
  <si>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</si>
  <si>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</si>
  <si>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</si>
  <si>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</si>
  <si>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</si>
  <si>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</si>
  <si>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</si>
  <si>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</si>
  <si>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RANPEE</t>
  </si>
  <si>
    <t xml:space="preserve">Faciès dominant</t>
  </si>
  <si>
    <t xml:space="preserve">radier</t>
  </si>
  <si>
    <t xml:space="preserve">pl. courant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</si>
  <si>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</si>
  <si>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</si>
  <si>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</si>
  <si>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</si>
  <si>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</si>
  <si>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</si>
  <si>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</si>
  <si>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</si>
  <si>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</si>
  <si>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</si>
  <si>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</si>
  <si>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</si>
  <si>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</si>
  <si>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</si>
  <si>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</si>
  <si>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</si>
  <si>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</si>
  <si>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</si>
  <si>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</si>
  <si>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</si>
  <si>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</si>
  <si>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</si>
  <si>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</si>
  <si>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</si>
  <si>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</si>
  <si>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</si>
  <si>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</si>
  <si>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</si>
  <si>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</si>
  <si>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</si>
  <si>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</si>
  <si>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</si>
  <si>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</si>
  <si>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</si>
  <si>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</si>
  <si>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</si>
  <si>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</si>
  <si>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</si>
  <si>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</si>
  <si>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(1,71380001774058 %)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</si>
  <si>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</si>
  <si>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</si>
  <si>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</si>
  <si>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</si>
  <si>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</si>
  <si>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</si>
  <si>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</si>
  <si>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</si>
  <si>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</si>
  <si>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</si>
  <si>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</si>
  <si>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</si>
  <si>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</si>
  <si>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</si>
  <si>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</si>
  <si>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</si>
  <si>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</si>
  <si>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</si>
  <si>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</si>
  <si>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DERWEB</t>
  </si>
  <si>
    <t xml:space="preserve">CHIPOL</t>
  </si>
  <si>
    <t xml:space="preserve">FISCRA</t>
  </si>
  <si>
    <t xml:space="preserve">AGRSTO</t>
  </si>
  <si>
    <t xml:space="preserve">RANREP</t>
  </si>
  <si>
    <t xml:space="preserve">GLEHED</t>
  </si>
  <si>
    <t xml:space="preserve">FONANT</t>
  </si>
  <si>
    <t xml:space="preserve">AMBFLU</t>
  </si>
  <si>
    <t xml:space="preserve">RHYRIP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</si>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</sst>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0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6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41894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12.4444444444444</v>
      </c>
      <c r="M5" s="52"/>
      <c r="N5" s="53" t="s">
        <v>16</v>
      </c>
      <c r="O5" s="54" t="n">
        <v>12.5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 t="s">
        <v>19</v>
      </c>
      <c r="D6" s="45"/>
      <c r="E6" s="45"/>
      <c r="F6" s="46"/>
      <c r="G6" s="47"/>
      <c r="H6" s="45"/>
      <c r="I6" s="57" t="s">
        <v>20</v>
      </c>
      <c r="J6" s="58"/>
      <c r="K6" s="59"/>
      <c r="L6" s="60" t="s">
        <v>21</v>
      </c>
      <c r="M6" s="61"/>
      <c r="N6" s="62" t="s">
        <v>22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23</v>
      </c>
      <c r="B7" s="65" t="n">
        <v>59</v>
      </c>
      <c r="C7" s="66" t="n">
        <v>41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24</v>
      </c>
      <c r="O7" s="76" t="s">
        <v>25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26</v>
      </c>
      <c r="B8" s="78"/>
      <c r="C8" s="78"/>
      <c r="D8" s="67"/>
      <c r="E8" s="67"/>
      <c r="F8" s="79" t="s">
        <v>27</v>
      </c>
      <c r="G8" s="80"/>
      <c r="H8" s="81"/>
      <c r="I8" s="70"/>
      <c r="J8" s="71"/>
      <c r="K8" s="72"/>
      <c r="L8" s="73"/>
      <c r="M8" s="82" t="s">
        <v>28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29</v>
      </c>
      <c r="B9" s="85" t="n">
        <v>3</v>
      </c>
      <c r="C9" s="86" t="n">
        <v>0.00999999977648258</v>
      </c>
      <c r="D9" s="87"/>
      <c r="E9" s="87"/>
      <c r="F9" s="88" t="n">
        <f aca="false">($B9*$B$7+$C9*$C$7)/100</f>
        <v>1.77409999990836</v>
      </c>
      <c r="G9" s="89"/>
      <c r="H9" s="90"/>
      <c r="I9" s="91"/>
      <c r="J9" s="92"/>
      <c r="K9" s="72"/>
      <c r="L9" s="93"/>
      <c r="M9" s="82" t="s">
        <v>30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31</v>
      </c>
      <c r="B10" s="97"/>
      <c r="C10" s="98"/>
      <c r="D10" s="99"/>
      <c r="E10" s="99"/>
      <c r="F10" s="88"/>
      <c r="G10" s="89"/>
      <c r="H10" s="100"/>
      <c r="I10" s="101"/>
      <c r="J10" s="102" t="s">
        <v>32</v>
      </c>
      <c r="K10" s="102"/>
      <c r="L10" s="103"/>
      <c r="M10" s="104" t="s">
        <v>33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34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35</v>
      </c>
      <c r="J11" s="113"/>
      <c r="K11" s="114" t="n">
        <f aca="false">COUNTIF($G$23:$G$82,"=HET")</f>
        <v>0</v>
      </c>
      <c r="L11" s="115"/>
      <c r="M11" s="104" t="s">
        <v>36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37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38</v>
      </c>
      <c r="J12" s="120"/>
      <c r="K12" s="114" t="n">
        <f aca="false">COUNTIF($G$23:$G$82,"=ALG")</f>
        <v>0</v>
      </c>
      <c r="L12" s="121"/>
      <c r="M12" s="122"/>
      <c r="N12" s="123" t="s">
        <v>32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39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40</v>
      </c>
      <c r="J13" s="120"/>
      <c r="K13" s="114" t="n">
        <f aca="false">COUNTIF($G$23:$G$82,"=BRm")+COUNTIF($G$23:$G$82,"=BRh")</f>
        <v>0</v>
      </c>
      <c r="L13" s="115"/>
      <c r="M13" s="126" t="s">
        <v>41</v>
      </c>
      <c r="N13" s="127" t="n">
        <f aca="false">COUNTIF(F23:F82,"&gt;0")</f>
        <v>10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42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43</v>
      </c>
      <c r="J14" s="120"/>
      <c r="K14" s="114" t="n">
        <f aca="false">COUNTIF($G$23:$G$82,"=PTE")+COUNTIF($G$23:$G$82,"=LIC")</f>
        <v>0</v>
      </c>
      <c r="L14" s="115"/>
      <c r="M14" s="130" t="s">
        <v>44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45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46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47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48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49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50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51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52</v>
      </c>
      <c r="B18" s="144"/>
      <c r="C18" s="145"/>
      <c r="D18" s="110"/>
      <c r="E18" s="146" t="s">
        <v>53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54</v>
      </c>
      <c r="B20" s="164" t="n">
        <f aca="false">SUM(B23:B82)</f>
        <v>2.8700000308454</v>
      </c>
      <c r="C20" s="165" t="n">
        <f aca="false">SUM(C23:C82)</f>
        <v>0.0499999988824129</v>
      </c>
      <c r="D20" s="166"/>
      <c r="E20" s="167" t="s">
        <v>53</v>
      </c>
      <c r="F20" s="168" t="n">
        <f aca="false">($B20*$B$7+$C20*$C$7)/100</f>
        <v>1.71380001774058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55</v>
      </c>
      <c r="R20" s="9"/>
      <c r="S20" s="9"/>
      <c r="T20" s="9"/>
      <c r="U20" s="9"/>
      <c r="V20" s="9"/>
      <c r="W20" s="149" t="s">
        <v>56</v>
      </c>
    </row>
    <row r="21" customFormat="false" ht="12.75" hidden="false" customHeight="false" outlineLevel="0" collapsed="false">
      <c r="A21" s="177" t="s">
        <v>57</v>
      </c>
      <c r="B21" s="178" t="n">
        <f aca="false">B20*B7/100</f>
        <v>1.69330001819879</v>
      </c>
      <c r="C21" s="178" t="n">
        <f aca="false">C20*C7/100</f>
        <v>0.0204999995417893</v>
      </c>
      <c r="D21" s="110" t="str">
        <f aca="false">IF(F21=0,"",IF((ABS(F21-F19))&gt;(0.2*F21),CONCATENATE(" rec. par taxa (",F21," %) supérieur à 20 % !"),""))</f>
        <v> rec. par taxa (1,71380001774058 %)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1.71380001774058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58</v>
      </c>
      <c r="R21" s="9"/>
      <c r="S21" s="9"/>
      <c r="T21" s="9"/>
      <c r="U21" s="9"/>
      <c r="V21" s="9"/>
      <c r="W21" s="149" t="s">
        <v>59</v>
      </c>
    </row>
    <row r="22" customFormat="false" ht="12.75" hidden="false" customHeight="false" outlineLevel="0" collapsed="false">
      <c r="A22" s="188" t="s">
        <v>60</v>
      </c>
      <c r="B22" s="189" t="s">
        <v>61</v>
      </c>
      <c r="C22" s="190" t="s">
        <v>61</v>
      </c>
      <c r="D22" s="139"/>
      <c r="E22" s="139"/>
      <c r="F22" s="191" t="s">
        <v>62</v>
      </c>
      <c r="G22" s="192" t="s">
        <v>63</v>
      </c>
      <c r="H22" s="139"/>
      <c r="I22" s="193" t="s">
        <v>64</v>
      </c>
      <c r="J22" s="193" t="s">
        <v>65</v>
      </c>
      <c r="K22" s="194" t="s">
        <v>66</v>
      </c>
      <c r="L22" s="194"/>
      <c r="M22" s="194"/>
      <c r="N22" s="194"/>
      <c r="O22" s="194"/>
      <c r="P22" s="195" t="s">
        <v>67</v>
      </c>
      <c r="Q22" s="196" t="s">
        <v>68</v>
      </c>
      <c r="R22" s="197" t="s">
        <v>69</v>
      </c>
      <c r="S22" s="198" t="s">
        <v>70</v>
      </c>
      <c r="T22" s="199" t="s">
        <v>71</v>
      </c>
      <c r="U22" s="200" t="s">
        <v>72</v>
      </c>
      <c r="V22" s="198" t="s">
        <v>73</v>
      </c>
      <c r="Y22" s="9" t="s">
        <v>74</v>
      </c>
      <c r="Z22" s="9" t="s">
        <v>75</v>
      </c>
      <c r="AA22" s="201" t="s">
        <v>76</v>
      </c>
      <c r="AB22" s="201" t="s">
        <v>77</v>
      </c>
      <c r="AC22" s="201" t="s">
        <v>78</v>
      </c>
    </row>
    <row r="23" customFormat="false" ht="12.75" hidden="false" customHeight="false" outlineLevel="0" collapsed="false">
      <c r="A23" s="202" t="s">
        <v>79</v>
      </c>
      <c r="B23" s="203" t="n">
        <v>0.00999999977648258</v>
      </c>
      <c r="C23" s="204" t="n">
        <v>0.00999999977648258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0.00999999977648258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DERWEB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80</v>
      </c>
      <c r="B24" s="221" t="n">
        <v>0.00999999977648258</v>
      </c>
      <c r="C24" s="222" t="n">
        <v>0.00999999977648258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IF(D24="",0,VLOOKUP(D24,D$22:D23,1,0))</f>
        <v>0</v>
      </c>
      <c r="F24" s="224" t="n">
        <f aca="false">($B24*$B$7+$C24*$C$7)/100</f>
        <v>0.00999999977648258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CHIPOL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81</v>
      </c>
      <c r="B25" s="221" t="n">
        <v>0.00999999977648258</v>
      </c>
      <c r="C25" s="222" t="n">
        <v>0.00999999977648258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0.00999999977648258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FISCRA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82</v>
      </c>
      <c r="B26" s="221" t="n">
        <v>0.00999999977648258</v>
      </c>
      <c r="C26" s="222" t="n">
        <v>0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0.00589999986812472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AGRSTO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83</v>
      </c>
      <c r="B27" s="221" t="n">
        <v>0.00999999977648258</v>
      </c>
      <c r="C27" s="222" t="n">
        <v>0</v>
      </c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0.00589999986812472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5"/>
      <c r="M27" s="225"/>
      <c r="N27" s="225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27"/>
      <c r="Y27" s="215" t="str">
        <f aca="false">IF(A27="new.cod","NEWCOD",IF(AND((Z27=""),ISTEXT(A27)),A27,IF(Z27="","",INDEX(,Z27))))</f>
        <v>RANREP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84</v>
      </c>
      <c r="B28" s="221" t="n">
        <v>0.00999999977648258</v>
      </c>
      <c r="C28" s="222" t="n">
        <v>0</v>
      </c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0.00589999986812472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5"/>
      <c r="M28" s="225"/>
      <c r="N28" s="225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GLEHED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85</v>
      </c>
      <c r="B29" s="221" t="n">
        <v>0.400000005960465</v>
      </c>
      <c r="C29" s="222" t="n">
        <v>0</v>
      </c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0.236000003516674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5"/>
      <c r="M29" s="225"/>
      <c r="N29" s="225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X29" s="217"/>
      <c r="Y29" s="215" t="str">
        <f aca="false">IF(A29="new.cod","NEWCOD",IF(AND((Z29=""),ISTEXT(A29)),A29,IF(Z29="","",INDEX(,Z29))))</f>
        <v>FONANT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86</v>
      </c>
      <c r="B30" s="221" t="n">
        <v>0.5</v>
      </c>
      <c r="C30" s="222" t="n">
        <v>0.00999999977648258</v>
      </c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0.299099999908358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5"/>
      <c r="M30" s="225"/>
      <c r="N30" s="225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AMBFLU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 t="s">
        <v>16</v>
      </c>
      <c r="B31" s="221" t="n">
        <v>0.800000011920929</v>
      </c>
      <c r="C31" s="222" t="n">
        <v>0</v>
      </c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0.472000007033348</v>
      </c>
      <c r="G31" s="208" t="str">
        <f aca="false">IF(A31="","",IF(ISERROR(VLOOKUP($A31,,13,0)),IF(ISERROR(VLOOKUP($A31,,12,0)),"    -",VLOOKUP($A31,,12,0)),VLOOKUP($A31,,13,0)))</f>
        <v>    -</v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5"/>
      <c r="M31" s="225"/>
      <c r="N31" s="225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>RANPEE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B31" s="9" t="n">
        <f aca="false">IF(A31="","",1)</f>
        <v>1</v>
      </c>
    </row>
    <row r="32" customFormat="false" ht="12.75" hidden="false" customHeight="false" outlineLevel="0" collapsed="false">
      <c r="A32" s="220" t="s">
        <v>87</v>
      </c>
      <c r="B32" s="221" t="n">
        <v>1.11000001430511</v>
      </c>
      <c r="C32" s="222" t="n">
        <v>0.00999999977648258</v>
      </c>
      <c r="D32" s="205" t="str">
        <f aca="false">IF(ISERROR(VLOOKUP($A32,,2,0)),IF(ISERROR(VLOOKUP($A32,,1,0)),"",VLOOKUP($A32,,1,0)),VLOOKUP($A32,,2,0))</f>
        <v/>
      </c>
      <c r="E32" s="223" t="n">
        <f aca="false">IF(D32="",0,VLOOKUP(D32,D$22:D31,1,0))</f>
        <v>0</v>
      </c>
      <c r="F32" s="224" t="n">
        <f aca="false">($B32*$B$7+$C32*$C$7)/100</f>
        <v>0.659000008348376</v>
      </c>
      <c r="G32" s="208" t="str">
        <f aca="false">IF(A32="","",IF(ISERROR(VLOOKUP($A32,,13,0)),IF(ISERROR(VLOOKUP($A32,,12,0)),"    -",VLOOKUP($A32,,12,0)),VLOOKUP($A32,,13,0)))</f>
        <v>    -</v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5"/>
      <c r="M32" s="225"/>
      <c r="N32" s="225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>RHYRIP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B32" s="9" t="n">
        <f aca="false">IF(A32="","",1)</f>
        <v>1</v>
      </c>
    </row>
    <row r="33" customFormat="false" ht="12.75" hidden="false" customHeight="false" outlineLevel="0" collapsed="false">
      <c r="A33" s="220"/>
      <c r="B33" s="221"/>
      <c r="C33" s="222"/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0</v>
      </c>
      <c r="G33" s="208" t="str">
        <f aca="false">IF(A33="","",IF(ISERROR(VLOOKUP($A33,,13,0)),IF(ISERROR(VLOOKUP($A33,,12,0)),"    -",VLOOKUP($A33,,12,0)),VLOOKUP($A33,,13,0)))</f>
        <v/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/>
      </c>
      <c r="L33" s="225"/>
      <c r="M33" s="225"/>
      <c r="N33" s="225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/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B33" s="9" t="str">
        <f aca="false">IF(A33="","",1)</f>
        <v/>
      </c>
    </row>
    <row r="34" customFormat="false" ht="12.75" hidden="false" customHeight="false" outlineLevel="0" collapsed="false">
      <c r="A34" s="220"/>
      <c r="B34" s="221"/>
      <c r="C34" s="222"/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8" t="n">
        <f aca="false">($B34*$B$7+$C34*$C$7)/100</f>
        <v>0</v>
      </c>
      <c r="G34" s="208" t="str">
        <f aca="false">IF(A34="","",IF(ISERROR(VLOOKUP($A34,,13,0)),IF(ISERROR(VLOOKUP($A34,,12,0)),"    -",VLOOKUP($A34,,12,0)),VLOOKUP($A34,,13,0)))</f>
        <v/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/>
      </c>
      <c r="L34" s="225"/>
      <c r="M34" s="225"/>
      <c r="N34" s="225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/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B34" s="9" t="str">
        <f aca="false">IF(A34="","",1)</f>
        <v/>
      </c>
    </row>
    <row r="35" customFormat="false" ht="12.75" hidden="false" customHeight="false" outlineLevel="0" collapsed="false">
      <c r="A35" s="220"/>
      <c r="B35" s="221"/>
      <c r="C35" s="222"/>
      <c r="D35" s="205" t="str">
        <f aca="false">IF(ISERROR(VLOOKUP($A35,,2,0)),IF(ISERROR(VLOOKUP($A35,,1,0)),"",VLOOKUP($A35,,1,0)),VLOOKUP($A35,,2,0))</f>
        <v/>
      </c>
      <c r="E35" s="223" t="n">
        <f aca="false">IF(D35="",0,VLOOKUP(D35,D$22:D34,1,0))</f>
        <v>0</v>
      </c>
      <c r="F35" s="228" t="n">
        <f aca="false">($B35*$B$7+$C35*$C$7)/100</f>
        <v>0</v>
      </c>
      <c r="G35" s="208" t="str">
        <f aca="false">IF(A35="","",IF(ISERROR(VLOOKUP($A35,,13,0)),IF(ISERROR(VLOOKUP($A35,,12,0)),"    -",VLOOKUP($A35,,12,0)),VLOOKUP($A35,,13,0)))</f>
        <v/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/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/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B35" s="9" t="str">
        <f aca="false">IF(A35="","",1)</f>
        <v/>
      </c>
    </row>
    <row r="36" customFormat="false" ht="12.75" hidden="false" customHeight="false" outlineLevel="0" collapsed="false">
      <c r="A36" s="220"/>
      <c r="B36" s="221"/>
      <c r="C36" s="222"/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8" t="n">
        <f aca="false">($B36*$B$7+$C36*$C$7)/100</f>
        <v>0</v>
      </c>
      <c r="G36" s="208" t="str">
        <f aca="false">IF(A36="","",IF(ISERROR(VLOOKUP($A36,,13,0)),IF(ISERROR(VLOOKUP($A36,,12,0)),"    -",VLOOKUP($A36,,12,0)),VLOOKUP($A36,,13,0)))</f>
        <v/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/>
      </c>
      <c r="L36" s="225"/>
      <c r="M36" s="225"/>
      <c r="N36" s="225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/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B36" s="9" t="str">
        <f aca="false">IF(A36="","",1)</f>
        <v/>
      </c>
    </row>
    <row r="37" customFormat="false" ht="12.75" hidden="false" customHeight="false" outlineLevel="0" collapsed="false">
      <c r="A37" s="220"/>
      <c r="B37" s="221"/>
      <c r="C37" s="222"/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8" t="n">
        <f aca="false">($B37*$B$7+$C37*$C$7)/100</f>
        <v>0</v>
      </c>
      <c r="G37" s="208" t="str">
        <f aca="false">IF(A37="","",IF(ISERROR(VLOOKUP($A37,,13,0)),IF(ISERROR(VLOOKUP($A37,,12,0)),"    -",VLOOKUP($A37,,12,0)),VLOOKUP($A37,,13,0)))</f>
        <v/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/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/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B37" s="9" t="str">
        <f aca="false">IF(A37="","",1)</f>
        <v/>
      </c>
    </row>
    <row r="38" customFormat="false" ht="12.75" hidden="false" customHeight="false" outlineLevel="0" collapsed="false">
      <c r="A38" s="220"/>
      <c r="B38" s="221"/>
      <c r="C38" s="222"/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8" t="n">
        <f aca="false">($B38*$B$7+$C38*$C$7)/100</f>
        <v>0</v>
      </c>
      <c r="G38" s="208" t="str">
        <f aca="false">IF(A38="","",IF(ISERROR(VLOOKUP($A38,,13,0)),IF(ISERROR(VLOOKUP($A38,,12,0)),"    -",VLOOKUP($A38,,12,0)),VLOOKUP($A38,,13,0)))</f>
        <v/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/>
      </c>
      <c r="L38" s="225"/>
      <c r="M38" s="225"/>
      <c r="N38" s="225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/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B38" s="9" t="str">
        <f aca="false">IF(A38="","",1)</f>
        <v/>
      </c>
    </row>
    <row r="39" customFormat="false" ht="12.75" hidden="false" customHeight="false" outlineLevel="0" collapsed="false">
      <c r="A39" s="220"/>
      <c r="B39" s="221"/>
      <c r="C39" s="222"/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8" t="n">
        <f aca="false">($B39*$B$7+$C39*$C$7)/100</f>
        <v>0</v>
      </c>
      <c r="G39" s="208" t="str">
        <f aca="false">IF(A39="","",IF(ISERROR(VLOOKUP($A39,,13,0)),IF(ISERROR(VLOOKUP($A39,,12,0)),"    -",VLOOKUP($A39,,12,0)),VLOOKUP($A39,,13,0)))</f>
        <v/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/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/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B39" s="9" t="str">
        <f aca="false">IF(A39="","",1)</f>
        <v/>
      </c>
    </row>
    <row r="40" customFormat="false" ht="12.75" hidden="false" customHeight="false" outlineLevel="0" collapsed="false">
      <c r="A40" s="220"/>
      <c r="B40" s="221"/>
      <c r="C40" s="222"/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8" t="n">
        <f aca="false">($B40*$B$7+$C40*$C$7)/100</f>
        <v>0</v>
      </c>
      <c r="G40" s="208" t="str">
        <f aca="false">IF(A40="","",IF(ISERROR(VLOOKUP($A40,,13,0)),IF(ISERROR(VLOOKUP($A40,,12,0)),"    -",VLOOKUP($A40,,12,0)),VLOOKUP($A40,,13,0)))</f>
        <v/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/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/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B40" s="9" t="str">
        <f aca="false">IF(A40="","",1)</f>
        <v/>
      </c>
    </row>
    <row r="41" customFormat="false" ht="12.75" hidden="false" customHeight="false" outlineLevel="0" collapsed="false">
      <c r="A41" s="220"/>
      <c r="B41" s="221"/>
      <c r="C41" s="222"/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8" t="n">
        <f aca="false">($B41*$B$7+$C41*$C$7)/100</f>
        <v>0</v>
      </c>
      <c r="G41" s="208" t="str">
        <f aca="false">IF(A41="","",IF(ISERROR(VLOOKUP($A41,,13,0)),IF(ISERROR(VLOOKUP($A41,,12,0)),"    -",VLOOKUP($A41,,12,0)),VLOOKUP($A41,,13,0)))</f>
        <v/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/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/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B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8" t="n">
        <f aca="false">($B42*$B$7+$C42*$C$7)/100</f>
        <v>0</v>
      </c>
      <c r="G42" s="208" t="str">
        <f aca="false">IF(A42="","",IF(ISERROR(VLOOKUP($A42,,13,0)),IF(ISERROR(VLOOKUP($A42,,12,0)),"    -",VLOOKUP($A42,,12,0)),VLOOKUP($A42,,13,0)))</f>
        <v/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B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8" t="n">
        <f aca="false">($B43*$B$7+$C43*$C$7)/100</f>
        <v>0</v>
      </c>
      <c r="G43" s="208" t="str">
        <f aca="false">IF(A43="","",IF(ISERROR(VLOOKUP($A43,,13,0)),IF(ISERROR(VLOOKUP($A43,,12,0)),"    -",VLOOKUP($A43,,12,0)),VLOOKUP($A43,,13,0)))</f>
        <v/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5"/>
      <c r="M43" s="225"/>
      <c r="N43" s="225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B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8" t="n">
        <f aca="false">($B44*$B$7+$C44*$C$7)/100</f>
        <v>0</v>
      </c>
      <c r="G44" s="208" t="str">
        <f aca="false">IF(A44="","",IF(ISERROR(VLOOKUP($A44,,13,0)),IF(ISERROR(VLOOKUP($A44,,12,0)),"    -",VLOOKUP($A44,,12,0)),VLOOKUP($A44,,13,0)))</f>
        <v/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5"/>
      <c r="M44" s="225"/>
      <c r="N44" s="225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B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8" t="n">
        <f aca="false">($B45*$B$7+$C45*$C$7)/100</f>
        <v>0</v>
      </c>
      <c r="G45" s="208" t="str">
        <f aca="false">IF(A45="","",IF(ISERROR(VLOOKUP($A45,,13,0)),IF(ISERROR(VLOOKUP($A45,,12,0)),"    -",VLOOKUP($A45,,12,0)),VLOOKUP($A45,,13,0)))</f>
        <v/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B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05" t="str">
        <f aca="false">IF(ISERROR(VLOOKUP($A46,,2,0)),IF(ISERROR(VLOOKUP($A46,,1,0)),"",VLOOKUP($A46,,1,0)),VLOOKUP($A46,,2,0))</f>
        <v/>
      </c>
      <c r="E46" s="223" t="n">
        <f aca="false">IF(D46="",0,VLOOKUP(D46,D$22:D39,1,0))</f>
        <v>0</v>
      </c>
      <c r="F46" s="228" t="n">
        <f aca="false">($B46*$B$7+$C46*$C$7)/100</f>
        <v>0</v>
      </c>
      <c r="G46" s="208" t="str">
        <f aca="false">IF(A46="","",IF(ISERROR(VLOOKUP($A46,,13,0)),IF(ISERROR(VLOOKUP($A46,,12,0)),"    -",VLOOKUP($A46,,12,0)),VLOOKUP($A46,,13,0)))</f>
        <v/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B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05" t="str">
        <f aca="false">IF(ISERROR(VLOOKUP($A47,,2,0)),IF(ISERROR(VLOOKUP($A47,,1,0)),"",VLOOKUP($A47,,1,0)),VLOOKUP($A47,,2,0))</f>
        <v/>
      </c>
      <c r="E47" s="223" t="n">
        <f aca="false">IF(D47="",0,VLOOKUP(D47,D$22:D39,1,0))</f>
        <v>0</v>
      </c>
      <c r="F47" s="228" t="n">
        <f aca="false">($B47*$B$7+$C47*$C$7)/100</f>
        <v>0</v>
      </c>
      <c r="G47" s="208" t="str">
        <f aca="false">IF(A47="","",IF(ISERROR(VLOOKUP($A47,,13,0)),IF(ISERROR(VLOOKUP($A47,,12,0)),"    -",VLOOKUP($A47,,12,0)),VLOOKUP($A47,,13,0)))</f>
        <v/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B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IF(ISERROR(VLOOKUP($A48,,2,0)),IF(ISERROR(VLOOKUP($A48,,1,0)),"",VLOOKUP($A48,,1,0)),VLOOKUP($A48,,2,0))</f>
        <v/>
      </c>
      <c r="E48" s="223" t="n">
        <f aca="false">IF(D48="",0,VLOOKUP(D48,D$22:D40,1,0))</f>
        <v>0</v>
      </c>
      <c r="F48" s="228" t="n">
        <f aca="false">($B48*$B$7+$C48*$C$7)/100</f>
        <v>0</v>
      </c>
      <c r="G48" s="208" t="str">
        <f aca="false">IF(A48="","",IF(ISERROR(VLOOKUP($A48,,13,0)),IF(ISERROR(VLOOKUP($A48,,12,0)),"    -",VLOOKUP($A48,,12,0)),VLOOKUP($A48,,13,0)))</f>
        <v/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8" t="n">
        <f aca="false">($B49*$B$7+$C49*$C$7)/100</f>
        <v>0</v>
      </c>
      <c r="G49" s="208" t="str">
        <f aca="false">IF(A49="","",IF(ISERROR(VLOOKUP($A49,,13,0)),IF(ISERROR(VLOOKUP($A49,,12,0)),"    -",VLOOKUP($A49,,12,0)),VLOOKUP($A49,,13,0)))</f>
        <v/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8" t="n">
        <f aca="false">($B50*$B$7+$C50*$C$7)/100</f>
        <v>0</v>
      </c>
      <c r="G50" s="208" t="str">
        <f aca="false">IF(A50="","",IF(ISERROR(VLOOKUP($A50,,13,0)),IF(ISERROR(VLOOKUP($A50,,12,0)),"    -",VLOOKUP($A50,,12,0)),VLOOKUP($A50,,13,0)))</f>
        <v/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8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8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8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0"/>
      <c r="M59" s="230"/>
      <c r="N59" s="230"/>
      <c r="O59" s="213"/>
      <c r="P59" s="231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0"/>
      <c r="M60" s="230"/>
      <c r="N60" s="230"/>
      <c r="O60" s="213"/>
      <c r="P60" s="231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IF(A63="","",IF(ISERROR(VLOOKUP($A63,,13,0)),IF(ISERROR(VLOOKUP($A63,,12,0)),"    -",VLOOKUP($A63,,12,0)),VLOOKUP($A63,,13,0)))</f>
        <v/>
      </c>
      <c r="H63" s="233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IF(A64="","",IF(ISERROR(VLOOKUP($A64,,13,0)),IF(ISERROR(VLOOKUP($A64,,12,0)),"    -",VLOOKUP($A64,,12,0)),VLOOKUP($A64,,13,0)))</f>
        <v/>
      </c>
      <c r="H64" s="235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IF(A65="","",IF(ISERROR(VLOOKUP($A65,,13,0)),IF(ISERROR(VLOOKUP($A65,,12,0)),"    -",VLOOKUP($A65,,12,0)),VLOOKUP($A65,,13,0)))</f>
        <v/>
      </c>
      <c r="H65" s="235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IF(A66="","",IF(ISERROR(VLOOKUP($A66,,13,0)),IF(ISERROR(VLOOKUP($A66,,12,0)),"    -",VLOOKUP($A66,,12,0)),VLOOKUP($A66,,13,0)))</f>
        <v/>
      </c>
      <c r="H66" s="235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IF(A67="","",IF(ISERROR(VLOOKUP($A67,,13,0)),IF(ISERROR(VLOOKUP($A67,,12,0)),"    -",VLOOKUP($A67,,12,0)),VLOOKUP($A67,,13,0)))</f>
        <v/>
      </c>
      <c r="H67" s="235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IF(A68="","",IF(ISERROR(VLOOKUP($A68,,13,0)),IF(ISERROR(VLOOKUP($A68,,12,0)),"    -",VLOOKUP($A68,,12,0)),VLOOKUP($A68,,13,0)))</f>
        <v/>
      </c>
      <c r="H68" s="235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IF(A69="","",IF(ISERROR(VLOOKUP($A69,,13,0)),IF(ISERROR(VLOOKUP($A69,,12,0)),"    -",VLOOKUP($A69,,12,0)),VLOOKUP($A69,,13,0)))</f>
        <v/>
      </c>
      <c r="H69" s="235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IF(A70="","",IF(ISERROR(VLOOKUP($A70,,13,0)),IF(ISERROR(VLOOKUP($A70,,12,0)),"    -",VLOOKUP($A70,,12,0)),VLOOKUP($A70,,13,0)))</f>
        <v/>
      </c>
      <c r="H70" s="235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IF(A71="","",IF(ISERROR(VLOOKUP($A71,,13,0)),IF(ISERROR(VLOOKUP($A71,,12,0)),"    -",VLOOKUP($A71,,12,0)),VLOOKUP($A71,,13,0)))</f>
        <v/>
      </c>
      <c r="H71" s="235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IF(A72="","",IF(ISERROR(VLOOKUP($A72,,13,0)),IF(ISERROR(VLOOKUP($A72,,12,0)),"    -",VLOOKUP($A72,,12,0)),VLOOKUP($A72,,13,0)))</f>
        <v/>
      </c>
      <c r="H72" s="235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IF(A73="","",IF(ISERROR(VLOOKUP($A73,,13,0)),IF(ISERROR(VLOOKUP($A73,,12,0)),"    -",VLOOKUP($A73,,12,0)),VLOOKUP($A73,,13,0)))</f>
        <v/>
      </c>
      <c r="H73" s="235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IF(A74="","",IF(ISERROR(VLOOKUP($A74,,13,0)),IF(ISERROR(VLOOKUP($A74,,12,0)),"    -",VLOOKUP($A74,,12,0)),VLOOKUP($A74,,13,0)))</f>
        <v/>
      </c>
      <c r="H74" s="235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IF(A75="","",IF(ISERROR(VLOOKUP($A75,,13,0)),IF(ISERROR(VLOOKUP($A75,,12,0)),"    -",VLOOKUP($A75,,12,0)),VLOOKUP($A75,,13,0)))</f>
        <v/>
      </c>
      <c r="H75" s="235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IF(A76="","",IF(ISERROR(VLOOKUP($A76,,13,0)),IF(ISERROR(VLOOKUP($A76,,12,0)),"    -",VLOOKUP($A76,,12,0)),VLOOKUP($A76,,13,0)))</f>
        <v/>
      </c>
      <c r="H76" s="235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IF(A77="","",IF(ISERROR(VLOOKUP($A77,,13,0)),IF(ISERROR(VLOOKUP($A77,,12,0)),"    -",VLOOKUP($A77,,12,0)),VLOOKUP($A77,,13,0)))</f>
        <v/>
      </c>
      <c r="H77" s="235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IF(A78="","",IF(ISERROR(VLOOKUP($A78,,13,0)),IF(ISERROR(VLOOKUP($A78,,12,0)),"    -",VLOOKUP($A78,,12,0)),VLOOKUP($A78,,13,0)))</f>
        <v/>
      </c>
      <c r="H78" s="235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IF(A79="","",IF(ISERROR(VLOOKUP($A79,,13,0)),IF(ISERROR(VLOOKUP($A79,,12,0)),"    -",VLOOKUP($A79,,12,0)),VLOOKUP($A79,,13,0)))</f>
        <v/>
      </c>
      <c r="H79" s="235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IF(A80="","",IF(ISERROR(VLOOKUP($A80,,13,0)),IF(ISERROR(VLOOKUP($A80,,12,0)),"    -",VLOOKUP($A80,,12,0)),VLOOKUP($A80,,13,0)))</f>
        <v/>
      </c>
      <c r="H80" s="235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IF(A81="","",IF(ISERROR(VLOOKUP($A81,,13,0)),IF(ISERROR(VLOOKUP($A81,,12,0)),"    -",VLOOKUP($A81,,12,0)),VLOOKUP($A81,,13,0)))</f>
        <v/>
      </c>
      <c r="H81" s="235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0"/>
      <c r="M81" s="230"/>
      <c r="N81" s="230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IF(ISERROR(VLOOKUP($A82,,2,0)),IF(ISERROR(VLOOKUP($A82,,1,0)),"",VLOOKUP($A82,,1,0)),VLOOKUP($A82,,2,0))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IF(A82="","",IF(ISERROR(VLOOKUP($A82,,13,0)),IF(ISERROR(VLOOKUP($A82,,12,0)),"    -",VLOOKUP($A82,,12,0)),VLOOKUP($A82,,13,0)))</f>
        <v/>
      </c>
      <c r="H82" s="244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5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88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ruisseau de marnière</v>
      </c>
      <c r="B84" s="256" t="str">
        <f aca="false">C3</f>
        <v>SAUNADE à LANDOGNE</v>
      </c>
      <c r="C84" s="257" t="n">
        <f aca="false">A4</f>
        <v>41894</v>
      </c>
      <c r="D84" s="258" t="str">
        <f aca="false">IF(ISERROR(SUM($T$23:$T$82)/SUM($U$23:$U$82)),"",SUM($T$23:$T$82)/SUM($U$23:$U$82))</f>
        <v/>
      </c>
      <c r="E84" s="259" t="n">
        <f aca="false">N13</f>
        <v>10</v>
      </c>
      <c r="F84" s="256" t="n">
        <f aca="false">N14</f>
        <v>0</v>
      </c>
      <c r="G84" s="256" t="n">
        <f aca="false">N15</f>
        <v>0</v>
      </c>
      <c r="H84" s="256" t="n">
        <f aca="false">N16</f>
        <v>0</v>
      </c>
      <c r="I84" s="256" t="n">
        <f aca="false">N17</f>
        <v>0</v>
      </c>
      <c r="J84" s="260" t="str">
        <f aca="false">N8</f>
        <v>     -</v>
      </c>
      <c r="K84" s="258" t="str">
        <f aca="false">N9</f>
        <v>     -</v>
      </c>
      <c r="L84" s="259" t="n">
        <f aca="false">N10</f>
        <v>0</v>
      </c>
      <c r="M84" s="259" t="n">
        <f aca="false">N11</f>
        <v>0</v>
      </c>
      <c r="N84" s="258" t="str">
        <f aca="false">O8</f>
        <v>      -</v>
      </c>
      <c r="O84" s="258" t="str">
        <f aca="false">O9</f>
        <v>      -</v>
      </c>
      <c r="P84" s="259" t="n">
        <f aca="false">O10</f>
        <v>0</v>
      </c>
      <c r="Q84" s="259" t="n">
        <f aca="false">O11</f>
        <v>0</v>
      </c>
      <c r="R84" s="259" t="n">
        <f aca="false">F21</f>
        <v>1.71380001774058</v>
      </c>
      <c r="S84" s="259" t="n">
        <f aca="false">K11</f>
        <v>0</v>
      </c>
      <c r="T84" s="259" t="n">
        <f aca="false">K12</f>
        <v>0</v>
      </c>
      <c r="U84" s="259" t="n">
        <f aca="false">K13</f>
        <v>0</v>
      </c>
      <c r="V84" s="261" t="n">
        <f aca="false">K14</f>
        <v>0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89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90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91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92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93</v>
      </c>
      <c r="R90" s="9"/>
      <c r="S90" s="264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94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4"/>
    </row>
    <row r="92" customFormat="false" ht="12.75" hidden="false" customHeight="false" outlineLevel="0" collapsed="false">
      <c r="Q92" s="9" t="s">
        <v>95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96</v>
      </c>
      <c r="R93" s="9"/>
      <c r="S93" s="215" t="str">
        <f aca="false">INDEX($A$23:$A$82,$S$92)</f>
        <v>DERWEB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2024-04-16T07:12:47Z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