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100" sheetId="1" state="visible" r:id="rId3"/>
  </sheets>
  <definedNames>
    <definedName function="false" hidden="false" localSheetId="0" name="_xlnm.Print_Area" vbProcedure="false">'04043100'!$A$1:$Q$82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<sst xmlns="http://schemas.openxmlformats.org/spreadsheetml/2006/main" count="176" uniqueCount="111">
  <si>
    <t xml:space="preserve">Relevés floristiques aquatiques - IBMR</t>
  </si>
  <si>
    <t xml:space="preserve">AQUABIO</t>
  </si>
  <si>
    <t xml:space="preserve">Elsie MOUREU, Rémy MARCEL</t>
  </si>
  <si>
    <t xml:space="preserve">la Sioule</t>
  </si>
  <si>
    <t xml:space="preserve">SIOULE À CONTIGNY</t>
  </si>
  <si>
    <t xml:space="preserve">04043100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</si>
  <si>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</si>
  <si>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</si>
  <si>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</si>
  <si>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</si>
  <si>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</si>
  <si>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</si>
  <si>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</si>
  <si>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</si>
  <si>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</si>
  <si>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LYNSPX</t>
  </si>
  <si>
    <t xml:space="preserve">Faciès dominant</t>
  </si>
  <si>
    <t xml:space="preserve">radier</t>
  </si>
  <si>
    <t xml:space="preserve">pl. courant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</si>
  <si>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</si>
  <si>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</si>
  <si>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</si>
  <si>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</si>
  <si>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</si>
  <si>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</si>
  <si>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</si>
  <si>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</si>
  <si>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</si>
  <si>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</si>
  <si>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</si>
  <si>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</si>
  <si>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</si>
  <si>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</si>
  <si>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</si>
  <si>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</si>
  <si>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</si>
  <si>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</si>
  <si>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</si>
  <si>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</si>
  <si>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</si>
  <si>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</si>
  <si>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</si>
  <si>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</si>
  <si>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</si>
  <si>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</si>
  <si>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</si>
  <si>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</si>
  <si>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</si>
  <si>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</si>
  <si>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</si>
  <si>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</si>
  <si>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</si>
  <si>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</si>
  <si>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</si>
  <si>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</si>
  <si>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</si>
  <si>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</si>
  <si>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</si>
  <si>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</si>
  <si>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</si>
  <si>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</si>
  <si>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</si>
  <si>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</si>
  <si>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</si>
  <si>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</si>
  <si>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</si>
  <si>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</si>
  <si>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</si>
  <si>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</si>
  <si>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</si>
  <si>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</si>
  <si>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</si>
  <si>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</si>
  <si>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</si>
  <si>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</si>
  <si>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</si>
  <si>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</si>
  <si>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</si>
  <si>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</si>
  <si>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CERDEM</t>
  </si>
  <si>
    <t xml:space="preserve">LEORIP</t>
  </si>
  <si>
    <t xml:space="preserve">CLASPX</t>
  </si>
  <si>
    <t xml:space="preserve">OEDSPX</t>
  </si>
  <si>
    <t xml:space="preserve">SPRPOL</t>
  </si>
  <si>
    <t xml:space="preserve">MYRSPI</t>
  </si>
  <si>
    <t xml:space="preserve">RORAMP</t>
  </si>
  <si>
    <t xml:space="preserve">PHAARU</t>
  </si>
  <si>
    <t xml:space="preserve">SPISPX</t>
  </si>
  <si>
    <t xml:space="preserve">OSCSPX</t>
  </si>
  <si>
    <t xml:space="preserve">DIASPX</t>
  </si>
  <si>
    <t xml:space="preserve">RANPEU</t>
  </si>
  <si>
    <t xml:space="preserve">MOUSPX</t>
  </si>
  <si>
    <t xml:space="preserve">PHOSPX</t>
  </si>
  <si>
    <t xml:space="preserve">STISPX</t>
  </si>
  <si>
    <t xml:space="preserve">HILSPX</t>
  </si>
  <si>
    <t xml:space="preserve">GOMSPX</t>
  </si>
  <si>
    <t xml:space="preserve">LEMMIT</t>
  </si>
  <si>
    <t xml:space="preserve">LETSPX</t>
  </si>
  <si>
    <t xml:space="preserve">MIRSPX</t>
  </si>
  <si>
    <t xml:space="preserve">RANREP</t>
  </si>
  <si>
    <t xml:space="preserve">SOADUL</t>
  </si>
  <si>
    <t xml:space="preserve">NEWCOD</t>
  </si>
  <si>
    <t xml:space="preserve">Pleurosira laevis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</si>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</sst>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42956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9.875</v>
      </c>
      <c r="N5" s="48"/>
      <c r="O5" s="49" t="s">
        <v>15</v>
      </c>
      <c r="P5" s="50" t="n">
        <v>9.85714285714286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4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23</v>
      </c>
      <c r="C7" s="66" t="n">
        <v>77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14.1000003814697</v>
      </c>
      <c r="C9" s="66" t="n">
        <v>24.2000007629395</v>
      </c>
      <c r="D9" s="82"/>
      <c r="E9" s="82"/>
      <c r="F9" s="83" t="n">
        <f aca="false">($B9*$B$7+$C9*$C$7)/100</f>
        <v>21.8770006752014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25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14.2700001299381</v>
      </c>
      <c r="C20" s="155" t="n">
        <f aca="false">SUM(C23:C82)</f>
        <v>24.4299999698997</v>
      </c>
      <c r="D20" s="156"/>
      <c r="E20" s="157" t="s">
        <v>52</v>
      </c>
      <c r="F20" s="158" t="n">
        <f aca="false">($B20*$B$7+$C20*$C$7)/100</f>
        <v>22.0932000067085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3.28210002988577</v>
      </c>
      <c r="C21" s="166" t="n">
        <f aca="false">C20*C7/100</f>
        <v>18.8110999768227</v>
      </c>
      <c r="D21" s="167" t="s">
        <v>55</v>
      </c>
      <c r="E21" s="168"/>
      <c r="F21" s="169" t="n">
        <f aca="false">B21+C21</f>
        <v>22.0932000067085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CERDEM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0.00229999994859099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LEORIP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0.284999996423721</v>
      </c>
      <c r="C26" s="212" t="n">
        <v>3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2.37554999917746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CLASPX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OEDSPX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0.00769999982789159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SPRPOL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11.8000001907349</v>
      </c>
      <c r="C29" s="212" t="n">
        <v>5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6.56400004386902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MYRSPI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0.00769999982789159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RORAMP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0.349999994039536</v>
      </c>
      <c r="C31" s="212" t="n">
        <v>5.5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4.31549999862909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LYNSPX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PHAARU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87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SPISPX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88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OSCSPX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89</v>
      </c>
      <c r="B35" s="211" t="n">
        <v>0.0199999995529652</v>
      </c>
      <c r="C35" s="212" t="n">
        <v>0.0199999995529652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0.0199999995529652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DIASPX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0.5</v>
      </c>
      <c r="C36" s="212" t="n">
        <v>0.209999993443489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0.276699994951487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RANPEU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MOUSPX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1.04999995231628</v>
      </c>
      <c r="C38" s="212" t="n">
        <v>5.51999998092651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4.49189997434616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PHOSPX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0.125</v>
      </c>
      <c r="C39" s="212" t="n">
        <v>5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3.87875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STISPX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0.00999999977648258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0.00999999977648258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HILSPX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GOMSPX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0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0.00769999982789159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LEMMIT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0.0199999995529652</v>
      </c>
      <c r="C43" s="212" t="n">
        <v>0.0199999995529652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0.0199999995529652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LETSPX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0.00999999977648258</v>
      </c>
      <c r="C44" s="212" t="n">
        <v>0.00999999977648258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0.00999999977648258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MIRSPX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 t="s">
        <v>99</v>
      </c>
      <c r="B45" s="211" t="n">
        <v>0</v>
      </c>
      <c r="C45" s="212" t="n">
        <v>0.00999999977648258</v>
      </c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n">
        <f aca="false">IF(AND(OR(A45="",A45="!!!!!!"),B45="",C45=""),"",IF(OR(AND(B45="",C45=""),ISERROR(C45+B45)),"!!!",($B45*$B$7+$C45*$C$7)/100))</f>
        <v>0.00769999982789159</v>
      </c>
      <c r="G45" s="216" t="str">
        <f aca="false">IF(A45="","",IF(ISERROR(VLOOKUP($A45,,9,0)),IF(ISERROR(VLOOKUP($A45,,8,0)),"    -",VLOOKUP($A45,,8,0)),VLOOKUP($A45,,9,0)))</f>
        <v>    -</v>
      </c>
      <c r="H45" s="217" t="str">
        <f aca="false">IF(A45="","x",IF(ISERROR(VLOOKUP($A45,,10,0)),IF(ISERROR(VLOOKUP($A45,,9,0)),"x",VLOOKUP($A45,,9,0)),VLOOKUP($A45,,10,0)))</f>
        <v>x</v>
      </c>
      <c r="I45" s="6" t="n">
        <f aca="false">IF(A45="","",1)</f>
        <v>1</v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>non répertorié ou synonyme. Vérifiez !</v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>RANREP</v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 t="s">
        <v>100</v>
      </c>
      <c r="B46" s="211" t="n">
        <v>0</v>
      </c>
      <c r="C46" s="212" t="n">
        <v>0.00999999977648258</v>
      </c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n">
        <f aca="false">IF(AND(OR(A46="",A46="!!!!!!"),B46="",C46=""),"",IF(OR(AND(B46="",C46=""),ISERROR(C46+B46)),"!!!",($B46*$B$7+$C46*$C$7)/100))</f>
        <v>0.00769999982789159</v>
      </c>
      <c r="G46" s="216" t="str">
        <f aca="false">IF(A46="","",IF(ISERROR(VLOOKUP($A46,,9,0)),IF(ISERROR(VLOOKUP($A46,,8,0)),"    -",VLOOKUP($A46,,8,0)),VLOOKUP($A46,,9,0)))</f>
        <v>    -</v>
      </c>
      <c r="H46" s="217" t="str">
        <f aca="false">IF(A46="","x",IF(ISERROR(VLOOKUP($A46,,10,0)),IF(ISERROR(VLOOKUP($A46,,9,0)),"x",VLOOKUP($A46,,9,0)),VLOOKUP($A46,,10,0)))</f>
        <v>x</v>
      </c>
      <c r="I46" s="6" t="n">
        <f aca="false">IF(A46="","",1)</f>
        <v>1</v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>non répertorié ou synonyme. Vérifiez !</v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>SOADUL</v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 t="s">
        <v>101</v>
      </c>
      <c r="B47" s="211" t="n">
        <v>0.00999999977648258</v>
      </c>
      <c r="C47" s="212" t="n">
        <v>0.00999999977648258</v>
      </c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n">
        <f aca="false">IF(AND(OR(A47="",A47="!!!!!!"),B47="",C47=""),"",IF(OR(AND(B47="",C47=""),ISERROR(C47+B47)),"!!!",($B47*$B$7+$C47*$C$7)/100))</f>
        <v>0.00999999977648258</v>
      </c>
      <c r="G47" s="216" t="str">
        <f aca="false">IF(A47="","",IF(ISERROR(VLOOKUP($A47,,9,0)),IF(ISERROR(VLOOKUP($A47,,8,0)),"    -",VLOOKUP($A47,,8,0)),VLOOKUP($A47,,9,0)))</f>
        <v>    -</v>
      </c>
      <c r="H47" s="217" t="str">
        <f aca="false">IF(A47="","x",IF(ISERROR(VLOOKUP($A47,,10,0)),IF(ISERROR(VLOOKUP($A47,,9,0)),"x",VLOOKUP($A47,,9,0)),VLOOKUP($A47,,10,0)))</f>
        <v>x</v>
      </c>
      <c r="I47" s="6" t="n">
        <f aca="false">IF(A47="","",1)</f>
        <v>1</v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>Pleurosira laevis</v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>NoCod</v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 t="s">
        <v>102</v>
      </c>
      <c r="X47" s="224"/>
      <c r="Y47" s="207" t="str">
        <f aca="false">IF(AND(ISNUMBER(F47),OR(A47="",A47="!!!!!!")),"!!!!!!",IF(A47="new.cod","NEWCOD",IF(AND((Z47=""),ISTEXT(A47),A47&lt;&gt;"!!!!!!"),A47,IF(Z47="","",INDEX(,Z47)))))</f>
        <v>NEWCOD</v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22.0932000067085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SIOULE À CONTIGNY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25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22.0932000067085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103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104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105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106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107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108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109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110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