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Y:\services\EHN\02-LaboHydrobio_R\06-HB_LaboARA\Bancarisation-Valorisation\DonneesARALB+AG\Envoi_Donnees_SRC\2012\EnvoiN°2\"/>
    </mc:Choice>
  </mc:AlternateContent>
  <xr:revisionPtr revIDLastSave="0" documentId="8_{A9D3B9CC-99AE-4834-BB9B-C6609ED00C45}" xr6:coauthVersionLast="36" xr6:coauthVersionMax="36" xr10:uidLastSave="{00000000-0000-0000-0000-000000000000}"/>
  <bookViews>
    <workbookView xWindow="0" yWindow="0" windowWidth="20490" windowHeight="6345" xr2:uid="{02506201-CABD-4780-8791-286CDEA3B065}"/>
  </bookViews>
  <sheets>
    <sheet name="12" sheetId="1" r:id="rId1"/>
  </sheets>
  <externalReferences>
    <externalReference r:id="rId2"/>
  </externalReferences>
  <definedNames>
    <definedName name="_xlnm._FilterDatabase" localSheetId="0" hidden="1">'12'!$A$23:$J$84</definedName>
    <definedName name="Cf.">'[1]liste codes réf'!$F$29:$F$30</definedName>
    <definedName name="NOM" localSheetId="0">'12'!$H$1</definedName>
    <definedName name="noms_taxons">'[1]liste codes réf'!$B$8:$B$894</definedName>
    <definedName name="type_courant">'[1]liste codes réf'!$F$16:$F$25</definedName>
    <definedName name="_xlnm.Print_Area" localSheetId="0">'12'!$A$1:$O$37</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1" l="1"/>
  <c r="B84" i="1"/>
  <c r="A84" i="1"/>
  <c r="BC82" i="1"/>
  <c r="Z82" i="1"/>
  <c r="Y82" i="1" s="1"/>
  <c r="H82" i="1"/>
  <c r="J82" i="1" s="1"/>
  <c r="G82" i="1"/>
  <c r="F82" i="1"/>
  <c r="D82" i="1"/>
  <c r="E82" i="1" s="1"/>
  <c r="K82" i="1" s="1"/>
  <c r="BC81" i="1"/>
  <c r="Z81" i="1"/>
  <c r="Y81" i="1" s="1"/>
  <c r="Q81" i="1"/>
  <c r="H81" i="1"/>
  <c r="J81" i="1" s="1"/>
  <c r="G81" i="1"/>
  <c r="F81" i="1"/>
  <c r="E81" i="1"/>
  <c r="D81" i="1"/>
  <c r="BC80" i="1"/>
  <c r="Z80" i="1"/>
  <c r="Y80" i="1" s="1"/>
  <c r="R80" i="1"/>
  <c r="Q80" i="1"/>
  <c r="H80" i="1"/>
  <c r="J80" i="1" s="1"/>
  <c r="G80" i="1"/>
  <c r="F80" i="1"/>
  <c r="D80" i="1"/>
  <c r="E80" i="1" s="1"/>
  <c r="BC79" i="1"/>
  <c r="Z79" i="1"/>
  <c r="Y79" i="1" s="1"/>
  <c r="Q79" i="1"/>
  <c r="R79" i="1" s="1"/>
  <c r="H79" i="1"/>
  <c r="J79" i="1" s="1"/>
  <c r="G79" i="1"/>
  <c r="F79" i="1"/>
  <c r="E79" i="1"/>
  <c r="P79" i="1" s="1"/>
  <c r="D79" i="1"/>
  <c r="BC78" i="1"/>
  <c r="Z78" i="1"/>
  <c r="Y78" i="1" s="1"/>
  <c r="H78" i="1"/>
  <c r="G78" i="1"/>
  <c r="F78" i="1"/>
  <c r="D78" i="1"/>
  <c r="E78" i="1" s="1"/>
  <c r="BC77" i="1"/>
  <c r="Z77" i="1"/>
  <c r="Y77" i="1" s="1"/>
  <c r="U77" i="1"/>
  <c r="Q77" i="1"/>
  <c r="R77" i="1" s="1"/>
  <c r="I77" i="1"/>
  <c r="H77" i="1"/>
  <c r="J77" i="1" s="1"/>
  <c r="G77" i="1"/>
  <c r="F77" i="1"/>
  <c r="E77" i="1"/>
  <c r="P77" i="1" s="1"/>
  <c r="D77" i="1"/>
  <c r="BC76" i="1"/>
  <c r="Z76" i="1"/>
  <c r="Y76" i="1"/>
  <c r="J76" i="1"/>
  <c r="H76" i="1"/>
  <c r="I76" i="1" s="1"/>
  <c r="G76" i="1"/>
  <c r="F76" i="1"/>
  <c r="D76" i="1"/>
  <c r="E76" i="1" s="1"/>
  <c r="BC75" i="1"/>
  <c r="Z75" i="1"/>
  <c r="Y75" i="1" s="1"/>
  <c r="Q75" i="1"/>
  <c r="K75" i="1"/>
  <c r="I75" i="1"/>
  <c r="H75" i="1"/>
  <c r="J75" i="1" s="1"/>
  <c r="G75" i="1"/>
  <c r="F75" i="1"/>
  <c r="E75" i="1"/>
  <c r="P75" i="1" s="1"/>
  <c r="D75" i="1"/>
  <c r="BC74" i="1"/>
  <c r="Z74" i="1"/>
  <c r="Y74" i="1"/>
  <c r="P74" i="1"/>
  <c r="J74" i="1"/>
  <c r="H74" i="1"/>
  <c r="I74" i="1" s="1"/>
  <c r="G74" i="1"/>
  <c r="F74" i="1"/>
  <c r="D74" i="1"/>
  <c r="E74" i="1" s="1"/>
  <c r="K74" i="1" s="1"/>
  <c r="BC73" i="1"/>
  <c r="Z73" i="1"/>
  <c r="Y73" i="1" s="1"/>
  <c r="Q73" i="1"/>
  <c r="J73" i="1"/>
  <c r="I73" i="1"/>
  <c r="H73" i="1"/>
  <c r="R73" i="1" s="1"/>
  <c r="G73" i="1"/>
  <c r="F73" i="1"/>
  <c r="E73" i="1"/>
  <c r="D73" i="1"/>
  <c r="BC72" i="1"/>
  <c r="Z72" i="1"/>
  <c r="Y72" i="1" s="1"/>
  <c r="R72" i="1"/>
  <c r="Q72" i="1"/>
  <c r="H72" i="1"/>
  <c r="J72" i="1" s="1"/>
  <c r="G72" i="1"/>
  <c r="F72" i="1"/>
  <c r="D72" i="1"/>
  <c r="E72" i="1" s="1"/>
  <c r="BC71" i="1"/>
  <c r="Z71" i="1"/>
  <c r="Y71" i="1" s="1"/>
  <c r="Q71" i="1"/>
  <c r="R71" i="1" s="1"/>
  <c r="S71" i="1" s="1"/>
  <c r="J71" i="1"/>
  <c r="I71" i="1"/>
  <c r="H71" i="1"/>
  <c r="G71" i="1"/>
  <c r="F71" i="1"/>
  <c r="E71" i="1"/>
  <c r="P71" i="1" s="1"/>
  <c r="D71" i="1"/>
  <c r="BC70" i="1"/>
  <c r="Z70" i="1"/>
  <c r="Y70" i="1" s="1"/>
  <c r="H70" i="1"/>
  <c r="G70" i="1"/>
  <c r="F70" i="1"/>
  <c r="D70" i="1"/>
  <c r="E70" i="1" s="1"/>
  <c r="BC69" i="1"/>
  <c r="Z69" i="1"/>
  <c r="Y69" i="1" s="1"/>
  <c r="Q69" i="1"/>
  <c r="R69" i="1" s="1"/>
  <c r="I69" i="1"/>
  <c r="H69" i="1"/>
  <c r="J69" i="1" s="1"/>
  <c r="G69" i="1"/>
  <c r="F69" i="1"/>
  <c r="E69" i="1"/>
  <c r="P69" i="1" s="1"/>
  <c r="D69" i="1"/>
  <c r="BC68" i="1"/>
  <c r="Z68" i="1"/>
  <c r="Y68" i="1"/>
  <c r="J68" i="1"/>
  <c r="H68" i="1"/>
  <c r="I68" i="1" s="1"/>
  <c r="G68" i="1"/>
  <c r="F68" i="1"/>
  <c r="E68" i="1"/>
  <c r="P68" i="1" s="1"/>
  <c r="D68" i="1"/>
  <c r="BC67" i="1"/>
  <c r="Z67" i="1"/>
  <c r="Y67" i="1" s="1"/>
  <c r="K67" i="1"/>
  <c r="I67" i="1"/>
  <c r="H67" i="1"/>
  <c r="J67" i="1" s="1"/>
  <c r="G67" i="1"/>
  <c r="F67" i="1"/>
  <c r="E67" i="1"/>
  <c r="P67" i="1" s="1"/>
  <c r="D67" i="1"/>
  <c r="BC66" i="1"/>
  <c r="Z66" i="1"/>
  <c r="Y66" i="1"/>
  <c r="J66" i="1"/>
  <c r="H66" i="1"/>
  <c r="I66" i="1" s="1"/>
  <c r="G66" i="1"/>
  <c r="F66" i="1"/>
  <c r="D66" i="1"/>
  <c r="E66" i="1" s="1"/>
  <c r="K66" i="1" s="1"/>
  <c r="BC65" i="1"/>
  <c r="Z65" i="1"/>
  <c r="Y65" i="1" s="1"/>
  <c r="Q65" i="1"/>
  <c r="J65" i="1"/>
  <c r="I65" i="1"/>
  <c r="H65" i="1"/>
  <c r="R65" i="1" s="1"/>
  <c r="G65" i="1"/>
  <c r="F65" i="1"/>
  <c r="E65" i="1"/>
  <c r="D65" i="1"/>
  <c r="BC64" i="1"/>
  <c r="Z64" i="1"/>
  <c r="Y64" i="1" s="1"/>
  <c r="R64" i="1"/>
  <c r="Q64" i="1"/>
  <c r="J64" i="1"/>
  <c r="I64" i="1"/>
  <c r="H64" i="1"/>
  <c r="G64" i="1"/>
  <c r="F64" i="1"/>
  <c r="D64" i="1"/>
  <c r="E64" i="1" s="1"/>
  <c r="BC63" i="1"/>
  <c r="Z63" i="1"/>
  <c r="Y63" i="1" s="1"/>
  <c r="Q63" i="1"/>
  <c r="R63" i="1" s="1"/>
  <c r="J63" i="1"/>
  <c r="I63" i="1"/>
  <c r="H63" i="1"/>
  <c r="G63" i="1"/>
  <c r="F63" i="1"/>
  <c r="E63" i="1"/>
  <c r="P63" i="1" s="1"/>
  <c r="D63" i="1"/>
  <c r="BC62" i="1"/>
  <c r="Z62" i="1"/>
  <c r="Y62" i="1" s="1"/>
  <c r="H62" i="1"/>
  <c r="G62" i="1"/>
  <c r="F62" i="1"/>
  <c r="D62" i="1"/>
  <c r="E62" i="1" s="1"/>
  <c r="BC61" i="1"/>
  <c r="Z61" i="1"/>
  <c r="Y61" i="1" s="1"/>
  <c r="Q61" i="1"/>
  <c r="R61" i="1" s="1"/>
  <c r="I61" i="1"/>
  <c r="H61" i="1"/>
  <c r="J61" i="1" s="1"/>
  <c r="G61" i="1"/>
  <c r="F61" i="1"/>
  <c r="E61" i="1"/>
  <c r="P61" i="1" s="1"/>
  <c r="D61" i="1"/>
  <c r="BC60" i="1"/>
  <c r="Z60" i="1"/>
  <c r="Y60" i="1"/>
  <c r="J60" i="1"/>
  <c r="H60" i="1"/>
  <c r="I60" i="1" s="1"/>
  <c r="G60" i="1"/>
  <c r="F60" i="1"/>
  <c r="E60" i="1"/>
  <c r="P60" i="1" s="1"/>
  <c r="D60" i="1"/>
  <c r="BC59" i="1"/>
  <c r="Z59" i="1"/>
  <c r="Y59" i="1" s="1"/>
  <c r="K59" i="1"/>
  <c r="I59" i="1"/>
  <c r="H59" i="1"/>
  <c r="J59" i="1" s="1"/>
  <c r="G59" i="1"/>
  <c r="F59" i="1"/>
  <c r="E59" i="1"/>
  <c r="P59" i="1" s="1"/>
  <c r="D59" i="1"/>
  <c r="BC58" i="1"/>
  <c r="Z58" i="1"/>
  <c r="Y58" i="1"/>
  <c r="J58" i="1"/>
  <c r="H58" i="1"/>
  <c r="I58" i="1" s="1"/>
  <c r="G58" i="1"/>
  <c r="F58" i="1"/>
  <c r="D58" i="1"/>
  <c r="E58" i="1" s="1"/>
  <c r="K58" i="1" s="1"/>
  <c r="BC57" i="1"/>
  <c r="Z57" i="1"/>
  <c r="Y57" i="1" s="1"/>
  <c r="Q57" i="1"/>
  <c r="J57" i="1"/>
  <c r="I57" i="1"/>
  <c r="H57" i="1"/>
  <c r="G57" i="1"/>
  <c r="F57" i="1"/>
  <c r="E57" i="1"/>
  <c r="D57" i="1"/>
  <c r="BC56" i="1"/>
  <c r="Z56" i="1"/>
  <c r="Y56" i="1" s="1"/>
  <c r="R56" i="1"/>
  <c r="Q56" i="1"/>
  <c r="J56" i="1"/>
  <c r="I56" i="1"/>
  <c r="H56" i="1"/>
  <c r="G56" i="1"/>
  <c r="F56" i="1"/>
  <c r="D56" i="1"/>
  <c r="E56" i="1" s="1"/>
  <c r="BC55" i="1"/>
  <c r="Z55" i="1"/>
  <c r="Y55" i="1" s="1"/>
  <c r="Q55" i="1"/>
  <c r="R55" i="1" s="1"/>
  <c r="J55" i="1"/>
  <c r="I55" i="1"/>
  <c r="H55" i="1"/>
  <c r="G55" i="1"/>
  <c r="F55" i="1"/>
  <c r="E55" i="1"/>
  <c r="P55" i="1" s="1"/>
  <c r="D55" i="1"/>
  <c r="BC54" i="1"/>
  <c r="Z54" i="1"/>
  <c r="Y54" i="1" s="1"/>
  <c r="H54" i="1"/>
  <c r="G54" i="1"/>
  <c r="F54" i="1"/>
  <c r="D54" i="1"/>
  <c r="E54" i="1" s="1"/>
  <c r="BC53" i="1"/>
  <c r="Z53" i="1"/>
  <c r="Y53" i="1" s="1"/>
  <c r="Q53" i="1"/>
  <c r="R53" i="1" s="1"/>
  <c r="U53" i="1" s="1"/>
  <c r="I53" i="1"/>
  <c r="H53" i="1"/>
  <c r="J53" i="1" s="1"/>
  <c r="G53" i="1"/>
  <c r="F53" i="1"/>
  <c r="E53" i="1"/>
  <c r="P53" i="1" s="1"/>
  <c r="D53" i="1"/>
  <c r="BC52" i="1"/>
  <c r="Z52" i="1"/>
  <c r="Y52" i="1"/>
  <c r="J52" i="1"/>
  <c r="H52" i="1"/>
  <c r="I52" i="1" s="1"/>
  <c r="G52" i="1"/>
  <c r="F52" i="1"/>
  <c r="D52" i="1"/>
  <c r="E52" i="1" s="1"/>
  <c r="BC51" i="1"/>
  <c r="Z51" i="1"/>
  <c r="Y51" i="1" s="1"/>
  <c r="K51" i="1"/>
  <c r="I51" i="1"/>
  <c r="H51" i="1"/>
  <c r="J51" i="1" s="1"/>
  <c r="G51" i="1"/>
  <c r="F51" i="1"/>
  <c r="E51" i="1"/>
  <c r="P51" i="1" s="1"/>
  <c r="D51" i="1"/>
  <c r="BC50" i="1"/>
  <c r="Z50" i="1"/>
  <c r="Y50" i="1"/>
  <c r="J50" i="1"/>
  <c r="H50" i="1"/>
  <c r="I50" i="1" s="1"/>
  <c r="G50" i="1"/>
  <c r="F50" i="1"/>
  <c r="D50" i="1"/>
  <c r="E50" i="1" s="1"/>
  <c r="K50" i="1" s="1"/>
  <c r="BC49" i="1"/>
  <c r="Z49" i="1"/>
  <c r="Y49" i="1" s="1"/>
  <c r="Q49" i="1"/>
  <c r="J49" i="1"/>
  <c r="I49" i="1"/>
  <c r="H49" i="1"/>
  <c r="R49" i="1" s="1"/>
  <c r="G49" i="1"/>
  <c r="F49" i="1"/>
  <c r="E49" i="1"/>
  <c r="D49" i="1"/>
  <c r="BC48" i="1"/>
  <c r="Z48" i="1"/>
  <c r="Y48" i="1" s="1"/>
  <c r="R48" i="1"/>
  <c r="Q48" i="1"/>
  <c r="J48" i="1"/>
  <c r="H48" i="1"/>
  <c r="I48" i="1" s="1"/>
  <c r="G48" i="1"/>
  <c r="F48" i="1"/>
  <c r="D48" i="1"/>
  <c r="E48" i="1" s="1"/>
  <c r="BC47" i="1"/>
  <c r="Z47" i="1"/>
  <c r="Y47" i="1" s="1"/>
  <c r="S47" i="1"/>
  <c r="Q47" i="1"/>
  <c r="R47" i="1" s="1"/>
  <c r="J47" i="1"/>
  <c r="I47" i="1"/>
  <c r="H47" i="1"/>
  <c r="G47" i="1"/>
  <c r="F47" i="1"/>
  <c r="E47" i="1"/>
  <c r="P47" i="1" s="1"/>
  <c r="D47" i="1"/>
  <c r="BC46" i="1"/>
  <c r="Z46" i="1"/>
  <c r="Y46" i="1" s="1"/>
  <c r="H46" i="1"/>
  <c r="G46" i="1"/>
  <c r="F46" i="1"/>
  <c r="D46" i="1"/>
  <c r="E46" i="1" s="1"/>
  <c r="BC45" i="1"/>
  <c r="Z45" i="1"/>
  <c r="Y45" i="1" s="1"/>
  <c r="U45" i="1"/>
  <c r="Q45" i="1"/>
  <c r="R45" i="1" s="1"/>
  <c r="I45" i="1"/>
  <c r="H45" i="1"/>
  <c r="J45" i="1" s="1"/>
  <c r="G45" i="1"/>
  <c r="F45" i="1"/>
  <c r="E45" i="1"/>
  <c r="P45" i="1" s="1"/>
  <c r="D45" i="1"/>
  <c r="BC44" i="1"/>
  <c r="Z44" i="1"/>
  <c r="Y44" i="1"/>
  <c r="J44" i="1"/>
  <c r="H44" i="1"/>
  <c r="I44" i="1" s="1"/>
  <c r="G44" i="1"/>
  <c r="F44" i="1"/>
  <c r="D44" i="1"/>
  <c r="E44" i="1" s="1"/>
  <c r="BC43" i="1"/>
  <c r="Z43" i="1"/>
  <c r="Y43" i="1" s="1"/>
  <c r="K43" i="1"/>
  <c r="I43" i="1"/>
  <c r="H43" i="1"/>
  <c r="J43" i="1" s="1"/>
  <c r="G43" i="1"/>
  <c r="F43" i="1"/>
  <c r="E43" i="1"/>
  <c r="P43" i="1" s="1"/>
  <c r="D43" i="1"/>
  <c r="BC42" i="1"/>
  <c r="Z42" i="1"/>
  <c r="Y42" i="1"/>
  <c r="J42" i="1"/>
  <c r="H42" i="1"/>
  <c r="I42" i="1" s="1"/>
  <c r="G42" i="1"/>
  <c r="F42" i="1"/>
  <c r="D42" i="1"/>
  <c r="E42" i="1" s="1"/>
  <c r="K42" i="1" s="1"/>
  <c r="BC41" i="1"/>
  <c r="Z41" i="1"/>
  <c r="Y41" i="1" s="1"/>
  <c r="Q41" i="1"/>
  <c r="J41" i="1"/>
  <c r="I41" i="1"/>
  <c r="H41" i="1"/>
  <c r="R41" i="1" s="1"/>
  <c r="G41" i="1"/>
  <c r="F41" i="1"/>
  <c r="E41" i="1"/>
  <c r="D41" i="1"/>
  <c r="BC40" i="1"/>
  <c r="Z40" i="1"/>
  <c r="Y40" i="1"/>
  <c r="R40" i="1"/>
  <c r="Q40" i="1"/>
  <c r="J40" i="1"/>
  <c r="H40" i="1"/>
  <c r="I40" i="1" s="1"/>
  <c r="G40" i="1"/>
  <c r="F40" i="1"/>
  <c r="D40" i="1"/>
  <c r="E40" i="1" s="1"/>
  <c r="BC39" i="1"/>
  <c r="Z39" i="1"/>
  <c r="Y39" i="1" s="1"/>
  <c r="S39" i="1"/>
  <c r="Q39" i="1"/>
  <c r="R39" i="1" s="1"/>
  <c r="J39" i="1"/>
  <c r="I39" i="1"/>
  <c r="H39" i="1"/>
  <c r="G39" i="1"/>
  <c r="F39" i="1"/>
  <c r="E39" i="1"/>
  <c r="P39" i="1" s="1"/>
  <c r="D39" i="1"/>
  <c r="BC38" i="1"/>
  <c r="Z38" i="1"/>
  <c r="Y38" i="1" s="1"/>
  <c r="H38" i="1"/>
  <c r="G38" i="1"/>
  <c r="F38" i="1"/>
  <c r="D38" i="1"/>
  <c r="E38" i="1" s="1"/>
  <c r="BC37" i="1"/>
  <c r="Z37" i="1"/>
  <c r="Y37" i="1" s="1"/>
  <c r="I37" i="1"/>
  <c r="H37" i="1"/>
  <c r="G37" i="1"/>
  <c r="F37" i="1"/>
  <c r="D37" i="1"/>
  <c r="BC36" i="1"/>
  <c r="Z36" i="1"/>
  <c r="Y36" i="1"/>
  <c r="H36" i="1"/>
  <c r="G36" i="1"/>
  <c r="F36" i="1"/>
  <c r="D36" i="1"/>
  <c r="E36" i="1" s="1"/>
  <c r="BC35" i="1"/>
  <c r="Z35" i="1"/>
  <c r="Y35" i="1" s="1"/>
  <c r="I35" i="1"/>
  <c r="H35" i="1"/>
  <c r="J35" i="1" s="1"/>
  <c r="G35" i="1"/>
  <c r="F35" i="1"/>
  <c r="D35" i="1"/>
  <c r="BC34" i="1"/>
  <c r="Z34" i="1"/>
  <c r="Y34" i="1"/>
  <c r="J34" i="1"/>
  <c r="H34" i="1"/>
  <c r="I34" i="1" s="1"/>
  <c r="G34" i="1"/>
  <c r="F34" i="1"/>
  <c r="D34" i="1"/>
  <c r="BC33" i="1"/>
  <c r="Z33" i="1"/>
  <c r="Y33" i="1" s="1"/>
  <c r="Q33" i="1"/>
  <c r="H33" i="1"/>
  <c r="J33" i="1" s="1"/>
  <c r="G33" i="1"/>
  <c r="F33" i="1"/>
  <c r="D33" i="1"/>
  <c r="BC32" i="1"/>
  <c r="Z32" i="1"/>
  <c r="Y32" i="1" s="1"/>
  <c r="R32" i="1"/>
  <c r="Q32" i="1"/>
  <c r="H32" i="1"/>
  <c r="J32" i="1" s="1"/>
  <c r="G32" i="1"/>
  <c r="F32" i="1"/>
  <c r="D32" i="1"/>
  <c r="BC31" i="1"/>
  <c r="Z31" i="1"/>
  <c r="Y31" i="1"/>
  <c r="S31" i="1"/>
  <c r="Q31" i="1"/>
  <c r="R31" i="1" s="1"/>
  <c r="J31" i="1"/>
  <c r="I31" i="1"/>
  <c r="H31" i="1"/>
  <c r="G31" i="1"/>
  <c r="F31" i="1"/>
  <c r="D31" i="1"/>
  <c r="BC30" i="1"/>
  <c r="Z30" i="1"/>
  <c r="Y30" i="1" s="1"/>
  <c r="R30" i="1"/>
  <c r="Q30" i="1"/>
  <c r="J30" i="1"/>
  <c r="H30" i="1"/>
  <c r="I30" i="1" s="1"/>
  <c r="G30" i="1"/>
  <c r="F30" i="1"/>
  <c r="D30" i="1"/>
  <c r="BC29" i="1"/>
  <c r="Z29" i="1"/>
  <c r="Y29" i="1" s="1"/>
  <c r="H29" i="1"/>
  <c r="G29" i="1"/>
  <c r="K11" i="1" s="1"/>
  <c r="T84" i="1" s="1"/>
  <c r="F29" i="1"/>
  <c r="D29" i="1"/>
  <c r="BC28" i="1"/>
  <c r="Z28" i="1"/>
  <c r="Y28" i="1"/>
  <c r="H28" i="1"/>
  <c r="I28" i="1" s="1"/>
  <c r="G28" i="1"/>
  <c r="K15" i="1" s="1"/>
  <c r="X84" i="1" s="1"/>
  <c r="F28" i="1"/>
  <c r="E28" i="1"/>
  <c r="K28" i="1" s="1"/>
  <c r="D28" i="1"/>
  <c r="BC27" i="1"/>
  <c r="Z27" i="1"/>
  <c r="Y27" i="1" s="1"/>
  <c r="Q27" i="1"/>
  <c r="R27" i="1" s="1"/>
  <c r="J27" i="1"/>
  <c r="I27" i="1"/>
  <c r="H27" i="1"/>
  <c r="G27" i="1"/>
  <c r="F27" i="1"/>
  <c r="E27" i="1"/>
  <c r="P27" i="1" s="1"/>
  <c r="D27" i="1"/>
  <c r="BC26" i="1"/>
  <c r="Z26" i="1"/>
  <c r="Y26" i="1" s="1"/>
  <c r="R26" i="1"/>
  <c r="J26" i="1"/>
  <c r="I26" i="1"/>
  <c r="H26" i="1"/>
  <c r="Q26" i="1" s="1"/>
  <c r="G26" i="1"/>
  <c r="F26" i="1"/>
  <c r="D26" i="1"/>
  <c r="BC25" i="1"/>
  <c r="Z25" i="1"/>
  <c r="Y25" i="1" s="1"/>
  <c r="J25" i="1"/>
  <c r="H25" i="1"/>
  <c r="Q25" i="1" s="1"/>
  <c r="G25" i="1"/>
  <c r="F25" i="1"/>
  <c r="D25" i="1"/>
  <c r="E25" i="1" s="1"/>
  <c r="BC24" i="1"/>
  <c r="Z24" i="1"/>
  <c r="Y24" i="1" s="1"/>
  <c r="J24" i="1"/>
  <c r="H24" i="1"/>
  <c r="I24" i="1" s="1"/>
  <c r="G24" i="1"/>
  <c r="F24" i="1"/>
  <c r="D24" i="1"/>
  <c r="E24" i="1" s="1"/>
  <c r="BC23" i="1"/>
  <c r="Z23" i="1"/>
  <c r="Y23" i="1" s="1"/>
  <c r="J23" i="1"/>
  <c r="H23" i="1"/>
  <c r="I23" i="1" s="1"/>
  <c r="G23" i="1"/>
  <c r="K12" i="1" s="1"/>
  <c r="U84" i="1" s="1"/>
  <c r="F23" i="1"/>
  <c r="D23" i="1"/>
  <c r="E35" i="1" s="1"/>
  <c r="P35" i="1" s="1"/>
  <c r="C21" i="1"/>
  <c r="C20" i="1"/>
  <c r="B20" i="1"/>
  <c r="B21" i="1" s="1"/>
  <c r="F21" i="1" s="1"/>
  <c r="A19" i="1"/>
  <c r="C18" i="1"/>
  <c r="C17" i="1" s="1"/>
  <c r="B18" i="1"/>
  <c r="G18" i="1" s="1"/>
  <c r="G16" i="1"/>
  <c r="F16" i="1"/>
  <c r="B15" i="1"/>
  <c r="F14" i="1"/>
  <c r="N13" i="1"/>
  <c r="E84" i="1" s="1"/>
  <c r="F13" i="1"/>
  <c r="B13" i="1"/>
  <c r="C12" i="1"/>
  <c r="C15" i="1" s="1"/>
  <c r="F15" i="1" s="1"/>
  <c r="B12" i="1"/>
  <c r="F12" i="1" s="1"/>
  <c r="F11" i="1"/>
  <c r="F9" i="1"/>
  <c r="F7" i="1"/>
  <c r="F19" i="1" l="1"/>
  <c r="S84" i="1"/>
  <c r="D21" i="1"/>
  <c r="E21" i="1"/>
  <c r="S27" i="1"/>
  <c r="U27" i="1"/>
  <c r="T27" i="1"/>
  <c r="K25" i="1"/>
  <c r="P25" i="1"/>
  <c r="P24" i="1"/>
  <c r="K24" i="1"/>
  <c r="Q29" i="1"/>
  <c r="J29" i="1"/>
  <c r="E31" i="1"/>
  <c r="E37" i="1"/>
  <c r="P38" i="1"/>
  <c r="K38" i="1"/>
  <c r="U40" i="1"/>
  <c r="T40" i="1"/>
  <c r="S40" i="1"/>
  <c r="U41" i="1"/>
  <c r="T41" i="1"/>
  <c r="S41" i="1"/>
  <c r="P44" i="1"/>
  <c r="K44" i="1"/>
  <c r="U47" i="1"/>
  <c r="T47" i="1"/>
  <c r="P57" i="1"/>
  <c r="K57" i="1"/>
  <c r="P64" i="1"/>
  <c r="K64" i="1"/>
  <c r="U72" i="1"/>
  <c r="P76" i="1"/>
  <c r="K76" i="1"/>
  <c r="E26" i="1"/>
  <c r="T26" i="1"/>
  <c r="I29" i="1"/>
  <c r="N9" i="1" s="1"/>
  <c r="K84" i="1" s="1"/>
  <c r="U32" i="1"/>
  <c r="U49" i="1"/>
  <c r="T49" i="1"/>
  <c r="S49" i="1"/>
  <c r="P52" i="1"/>
  <c r="K52" i="1"/>
  <c r="U55" i="1"/>
  <c r="T55" i="1"/>
  <c r="R62" i="1"/>
  <c r="Q62" i="1"/>
  <c r="J62" i="1"/>
  <c r="I62" i="1"/>
  <c r="P66" i="1"/>
  <c r="P70" i="1"/>
  <c r="K70" i="1"/>
  <c r="I36" i="1"/>
  <c r="R36" i="1"/>
  <c r="Q36" i="1"/>
  <c r="P40" i="1"/>
  <c r="K40" i="1"/>
  <c r="P46" i="1"/>
  <c r="K46" i="1"/>
  <c r="U48" i="1"/>
  <c r="T48" i="1"/>
  <c r="S48" i="1"/>
  <c r="S55" i="1"/>
  <c r="T61" i="1"/>
  <c r="S61" i="1"/>
  <c r="P78" i="1"/>
  <c r="K78" i="1"/>
  <c r="P80" i="1"/>
  <c r="K80" i="1"/>
  <c r="T53" i="1"/>
  <c r="S53" i="1"/>
  <c r="U73" i="1"/>
  <c r="T73" i="1"/>
  <c r="S73" i="1"/>
  <c r="K14" i="1"/>
  <c r="W84" i="1" s="1"/>
  <c r="F18" i="1"/>
  <c r="E23" i="1"/>
  <c r="Q23" i="1"/>
  <c r="Q24" i="1"/>
  <c r="S26" i="1"/>
  <c r="S30" i="1"/>
  <c r="U30" i="1"/>
  <c r="B17" i="1"/>
  <c r="F20" i="1"/>
  <c r="R23" i="1"/>
  <c r="R24" i="1"/>
  <c r="U26" i="1"/>
  <c r="E30" i="1"/>
  <c r="T30" i="1"/>
  <c r="E32" i="1"/>
  <c r="K35" i="1"/>
  <c r="J36" i="1"/>
  <c r="O8" i="1" s="1"/>
  <c r="N84" i="1" s="1"/>
  <c r="Q38" i="1"/>
  <c r="R38" i="1" s="1"/>
  <c r="J38" i="1"/>
  <c r="I38" i="1"/>
  <c r="P42" i="1"/>
  <c r="P54" i="1"/>
  <c r="K54" i="1"/>
  <c r="R57" i="1"/>
  <c r="U61" i="1"/>
  <c r="P65" i="1"/>
  <c r="K65" i="1"/>
  <c r="P72" i="1"/>
  <c r="K72" i="1"/>
  <c r="P81" i="1"/>
  <c r="K81" i="1"/>
  <c r="P36" i="1"/>
  <c r="K36" i="1"/>
  <c r="U64" i="1"/>
  <c r="T64" i="1"/>
  <c r="S64" i="1"/>
  <c r="U80" i="1"/>
  <c r="S80" i="1"/>
  <c r="J28" i="1"/>
  <c r="N17" i="1" s="1"/>
  <c r="I84" i="1" s="1"/>
  <c r="R29" i="1"/>
  <c r="P48" i="1"/>
  <c r="K48" i="1"/>
  <c r="P50" i="1"/>
  <c r="U56" i="1"/>
  <c r="T56" i="1"/>
  <c r="S56" i="1"/>
  <c r="U63" i="1"/>
  <c r="T63" i="1"/>
  <c r="R70" i="1"/>
  <c r="Q70" i="1"/>
  <c r="J70" i="1"/>
  <c r="I70" i="1"/>
  <c r="P73" i="1"/>
  <c r="K73" i="1"/>
  <c r="R25" i="1"/>
  <c r="E29" i="1"/>
  <c r="E33" i="1"/>
  <c r="E34" i="1"/>
  <c r="P41" i="1"/>
  <c r="K41" i="1"/>
  <c r="Q46" i="1"/>
  <c r="R46" i="1" s="1"/>
  <c r="J46" i="1"/>
  <c r="I46" i="1"/>
  <c r="P56" i="1"/>
  <c r="K56" i="1"/>
  <c r="S63" i="1"/>
  <c r="T69" i="1"/>
  <c r="S69" i="1"/>
  <c r="R78" i="1"/>
  <c r="Q78" i="1"/>
  <c r="J78" i="1"/>
  <c r="I78" i="1"/>
  <c r="U71" i="1"/>
  <c r="T71" i="1"/>
  <c r="P28" i="1"/>
  <c r="K13" i="1"/>
  <c r="V84" i="1" s="1"/>
  <c r="I25" i="1"/>
  <c r="N11" i="1" s="1"/>
  <c r="M84" i="1" s="1"/>
  <c r="K27" i="1"/>
  <c r="Q28" i="1"/>
  <c r="R28" i="1" s="1"/>
  <c r="U31" i="1"/>
  <c r="T31" i="1"/>
  <c r="U39" i="1"/>
  <c r="T39" i="1"/>
  <c r="T45" i="1"/>
  <c r="S45" i="1"/>
  <c r="P49" i="1"/>
  <c r="K49" i="1"/>
  <c r="R54" i="1"/>
  <c r="Q54" i="1"/>
  <c r="J54" i="1"/>
  <c r="I54" i="1"/>
  <c r="P58" i="1"/>
  <c r="P62" i="1"/>
  <c r="K62" i="1"/>
  <c r="U65" i="1"/>
  <c r="T65" i="1"/>
  <c r="S65" i="1"/>
  <c r="U69" i="1"/>
  <c r="T77" i="1"/>
  <c r="S77" i="1"/>
  <c r="U79" i="1"/>
  <c r="T79" i="1"/>
  <c r="P82" i="1"/>
  <c r="R33" i="1"/>
  <c r="Q34" i="1"/>
  <c r="J37" i="1"/>
  <c r="Q42" i="1"/>
  <c r="Q50" i="1"/>
  <c r="R50" i="1" s="1"/>
  <c r="Q58" i="1"/>
  <c r="K60" i="1"/>
  <c r="Q66" i="1"/>
  <c r="K68" i="1"/>
  <c r="Q74" i="1"/>
  <c r="R74" i="1" s="1"/>
  <c r="R81" i="1"/>
  <c r="Q82" i="1"/>
  <c r="R34" i="1"/>
  <c r="Q35" i="1"/>
  <c r="R42" i="1"/>
  <c r="Q43" i="1"/>
  <c r="R43" i="1" s="1"/>
  <c r="K45" i="1"/>
  <c r="Q51" i="1"/>
  <c r="R51" i="1" s="1"/>
  <c r="K53" i="1"/>
  <c r="R58" i="1"/>
  <c r="Q59" i="1"/>
  <c r="R59" i="1" s="1"/>
  <c r="K61" i="1"/>
  <c r="R66" i="1"/>
  <c r="Q67" i="1"/>
  <c r="K69" i="1"/>
  <c r="K77" i="1"/>
  <c r="I79" i="1"/>
  <c r="S79" i="1" s="1"/>
  <c r="R82" i="1"/>
  <c r="I32" i="1"/>
  <c r="S32" i="1" s="1"/>
  <c r="R35" i="1"/>
  <c r="Q44" i="1"/>
  <c r="Q52" i="1"/>
  <c r="Q60" i="1"/>
  <c r="R60" i="1" s="1"/>
  <c r="R67" i="1"/>
  <c r="Q68" i="1"/>
  <c r="R68" i="1" s="1"/>
  <c r="I72" i="1"/>
  <c r="S72" i="1" s="1"/>
  <c r="R75" i="1"/>
  <c r="Q76" i="1"/>
  <c r="I80" i="1"/>
  <c r="T80" i="1" s="1"/>
  <c r="I33" i="1"/>
  <c r="Q37" i="1"/>
  <c r="R37" i="1" s="1"/>
  <c r="K39" i="1"/>
  <c r="R44" i="1"/>
  <c r="K47" i="1"/>
  <c r="R52" i="1"/>
  <c r="K55" i="1"/>
  <c r="K63" i="1"/>
  <c r="K71" i="1"/>
  <c r="R76" i="1"/>
  <c r="K79" i="1"/>
  <c r="I81" i="1"/>
  <c r="I82" i="1"/>
  <c r="U59" i="1" l="1"/>
  <c r="T59" i="1"/>
  <c r="S59" i="1"/>
  <c r="S46" i="1"/>
  <c r="U46" i="1"/>
  <c r="T46" i="1"/>
  <c r="U68" i="1"/>
  <c r="T68" i="1"/>
  <c r="S68" i="1"/>
  <c r="S38" i="1"/>
  <c r="U38" i="1"/>
  <c r="T38" i="1"/>
  <c r="U50" i="1"/>
  <c r="T50" i="1"/>
  <c r="S50" i="1"/>
  <c r="U51" i="1"/>
  <c r="T51" i="1"/>
  <c r="S51" i="1"/>
  <c r="T37" i="1"/>
  <c r="S37" i="1"/>
  <c r="U37" i="1"/>
  <c r="U60" i="1"/>
  <c r="T60" i="1"/>
  <c r="S60" i="1"/>
  <c r="U43" i="1"/>
  <c r="T43" i="1"/>
  <c r="S43" i="1"/>
  <c r="S28" i="1"/>
  <c r="T28" i="1"/>
  <c r="U28" i="1"/>
  <c r="P33" i="1"/>
  <c r="K33" i="1"/>
  <c r="U52" i="1"/>
  <c r="T52" i="1"/>
  <c r="S52" i="1"/>
  <c r="U75" i="1"/>
  <c r="T75" i="1"/>
  <c r="S75" i="1"/>
  <c r="U33" i="1"/>
  <c r="T33" i="1"/>
  <c r="S33" i="1"/>
  <c r="S54" i="1"/>
  <c r="U54" i="1"/>
  <c r="T54" i="1"/>
  <c r="N15" i="1"/>
  <c r="G84" i="1" s="1"/>
  <c r="K34" i="1"/>
  <c r="P34" i="1"/>
  <c r="T32" i="1"/>
  <c r="T72" i="1"/>
  <c r="U25" i="1"/>
  <c r="T25" i="1"/>
  <c r="S25" i="1"/>
  <c r="S24" i="1"/>
  <c r="U24" i="1"/>
  <c r="T24" i="1"/>
  <c r="P31" i="1"/>
  <c r="K31" i="1"/>
  <c r="N10" i="1"/>
  <c r="L84" i="1" s="1"/>
  <c r="U67" i="1"/>
  <c r="T67" i="1"/>
  <c r="S67" i="1"/>
  <c r="U82" i="1"/>
  <c r="T82" i="1"/>
  <c r="S82" i="1"/>
  <c r="U58" i="1"/>
  <c r="T58" i="1"/>
  <c r="S58" i="1"/>
  <c r="U34" i="1"/>
  <c r="T34" i="1"/>
  <c r="S34" i="1"/>
  <c r="S78" i="1"/>
  <c r="U78" i="1"/>
  <c r="T78" i="1"/>
  <c r="U57" i="1"/>
  <c r="T57" i="1"/>
  <c r="S57" i="1"/>
  <c r="T23" i="1"/>
  <c r="U23" i="1"/>
  <c r="S23" i="1"/>
  <c r="K26" i="1"/>
  <c r="P26" i="1"/>
  <c r="N14" i="1"/>
  <c r="F84" i="1" s="1"/>
  <c r="K23" i="1"/>
  <c r="P23" i="1"/>
  <c r="N8" i="1"/>
  <c r="J84" i="1" s="1"/>
  <c r="S70" i="1"/>
  <c r="U70" i="1"/>
  <c r="T70" i="1"/>
  <c r="P30" i="1"/>
  <c r="K30" i="1"/>
  <c r="O9" i="1"/>
  <c r="O84" i="1" s="1"/>
  <c r="U76" i="1"/>
  <c r="T76" i="1"/>
  <c r="S76" i="1"/>
  <c r="U44" i="1"/>
  <c r="T44" i="1"/>
  <c r="S44" i="1"/>
  <c r="T35" i="1"/>
  <c r="S35" i="1"/>
  <c r="U35" i="1"/>
  <c r="U42" i="1"/>
  <c r="T42" i="1"/>
  <c r="S42" i="1"/>
  <c r="U81" i="1"/>
  <c r="T81" i="1"/>
  <c r="S81" i="1"/>
  <c r="G17" i="1"/>
  <c r="G19" i="1" s="1"/>
  <c r="F17" i="1"/>
  <c r="O11" i="1"/>
  <c r="R84" i="1" s="1"/>
  <c r="U66" i="1"/>
  <c r="T66" i="1"/>
  <c r="S66" i="1"/>
  <c r="K29" i="1"/>
  <c r="P29" i="1"/>
  <c r="T29" i="1"/>
  <c r="S29" i="1"/>
  <c r="U29" i="1"/>
  <c r="P37" i="1"/>
  <c r="K37" i="1"/>
  <c r="U74" i="1"/>
  <c r="T74" i="1"/>
  <c r="S74" i="1"/>
  <c r="K32" i="1"/>
  <c r="P32" i="1"/>
  <c r="O10" i="1"/>
  <c r="Q84" i="1" s="1"/>
  <c r="N16" i="1"/>
  <c r="H84" i="1" s="1"/>
  <c r="U36" i="1"/>
  <c r="S36" i="1"/>
  <c r="T36" i="1"/>
  <c r="S62" i="1"/>
  <c r="U62" i="1"/>
  <c r="T62" i="1"/>
  <c r="D84" i="1" l="1"/>
  <c r="S87" i="1"/>
  <c r="E19" i="1"/>
  <c r="D19" i="1"/>
  <c r="S92" i="1" l="1"/>
  <c r="S93" i="1" s="1"/>
  <c r="T91" i="1" s="1"/>
  <c r="S91" i="1" s="1"/>
  <c r="S89" i="1"/>
  <c r="S88" i="1"/>
  <c r="S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Laplace-Treyture</author>
    <author>Christophe Laplace-Treyture</author>
    <author>C. CHAUVIN</author>
    <author xml:space="preserve"> C Chauvin</author>
  </authors>
  <commentList>
    <comment ref="A2" authorId="0" shapeId="0" xr:uid="{343EC0D5-8983-483C-BE6E-4274DBD4E4B4}">
      <text>
        <r>
          <rPr>
            <sz val="8"/>
            <color indexed="81"/>
            <rFont val="Tahoma"/>
            <family val="2"/>
          </rPr>
          <t>Renseigner éventuellement l'organisme qui a réalisé le relevé (pour édition ou archivage).</t>
        </r>
      </text>
    </comment>
    <comment ref="C2" authorId="1" shapeId="0" xr:uid="{D7EF7FA0-6600-40B9-8B79-D3A97E3C2FDC}">
      <text>
        <r>
          <rPr>
            <sz val="8"/>
            <color indexed="81"/>
            <rFont val="Tahoma"/>
            <family val="2"/>
          </rPr>
          <t xml:space="preserve">personnes ayant réalisées le relevé
</t>
        </r>
      </text>
    </comment>
    <comment ref="A3" authorId="2" shapeId="0" xr:uid="{B63E65E1-5709-45DE-8A2D-6E299D317F0C}">
      <text>
        <r>
          <rPr>
            <sz val="8"/>
            <color indexed="81"/>
            <rFont val="Tahoma"/>
            <family val="2"/>
          </rPr>
          <t>Cours d'eau</t>
        </r>
      </text>
    </comment>
    <comment ref="C3" authorId="1" shapeId="0" xr:uid="{BE729335-CCFC-4625-98B0-7916F765850C}">
      <text>
        <r>
          <rPr>
            <sz val="8"/>
            <color indexed="81"/>
            <rFont val="Tahoma"/>
            <family val="2"/>
          </rPr>
          <t>Nom de la station</t>
        </r>
      </text>
    </comment>
    <comment ref="K3" authorId="1" shapeId="0" xr:uid="{4E4232FD-B736-4FEC-97E5-AA3225702FA7}">
      <text>
        <r>
          <rPr>
            <sz val="8"/>
            <color indexed="81"/>
            <rFont val="Tahoma"/>
            <family val="2"/>
          </rPr>
          <t xml:space="preserve">N° de code de la station, code RNB de préférence.
</t>
        </r>
      </text>
    </comment>
    <comment ref="M3" authorId="3" shapeId="0" xr:uid="{49EF9178-C345-487B-B6E3-3519F4192F9E}">
      <text>
        <r>
          <rPr>
            <sz val="8"/>
            <color indexed="81"/>
            <rFont val="Tahoma"/>
            <family val="2"/>
          </rPr>
          <t>Référence de l'étude</t>
        </r>
      </text>
    </comment>
    <comment ref="A4" authorId="2" shapeId="0" xr:uid="{71AAC491-41B6-439D-A9A2-E7FD4C2E37D2}">
      <text>
        <r>
          <rPr>
            <sz val="8"/>
            <color indexed="81"/>
            <rFont val="Tahoma"/>
            <family val="2"/>
          </rPr>
          <t>date du relevé</t>
        </r>
      </text>
    </comment>
    <comment ref="B6" authorId="2" shapeId="0" xr:uid="{0644F63E-CF52-4B48-A8BD-FDFFEBB6EDDF}">
      <text>
        <r>
          <rPr>
            <sz val="8"/>
            <color indexed="81"/>
            <rFont val="Tahoma"/>
            <family val="2"/>
          </rPr>
          <t>Type de faciès:
- ch. lotique
- plat courant
- radier
- rapide
- cascade
- autre</t>
        </r>
      </text>
    </comment>
    <comment ref="C6" authorId="2" shapeId="0" xr:uid="{3E84351C-4491-4AFE-A51A-59D584B00F85}">
      <text>
        <r>
          <rPr>
            <sz val="8"/>
            <color indexed="81"/>
            <rFont val="Tahoma"/>
            <family val="2"/>
          </rPr>
          <t>Type de faciès:
- ch. lotique
- plat courant
- radier
- rapide
- cascade
- autre</t>
        </r>
      </text>
    </comment>
    <comment ref="B7" authorId="2" shapeId="0" xr:uid="{F177BB74-BCE4-46DB-9960-C5C60754AD7E}">
      <text>
        <r>
          <rPr>
            <sz val="8"/>
            <color indexed="81"/>
            <rFont val="Tahoma"/>
            <family val="2"/>
          </rPr>
          <t>part du faciès courant ou unique sur la station.</t>
        </r>
      </text>
    </comment>
    <comment ref="C7" authorId="2" shapeId="0" xr:uid="{E8D1273C-F78A-4410-8FB7-93EAAAB994B2}">
      <text>
        <r>
          <rPr>
            <sz val="8"/>
            <color indexed="81"/>
            <rFont val="Tahoma"/>
            <family val="2"/>
          </rPr>
          <t>part du faciès lent
sur la station.</t>
        </r>
      </text>
    </comment>
  </commentList>
</comments>
</file>

<file path=xl/sharedStrings.xml><?xml version="1.0" encoding="utf-8"?>
<sst xmlns="http://schemas.openxmlformats.org/spreadsheetml/2006/main" count="211" uniqueCount="104">
  <si>
    <t>Relevés floristiques aquatiques - IBMR</t>
  </si>
  <si>
    <t>Formulaire modèle GIS Macrophytes v_3.3 -mai 2012</t>
  </si>
  <si>
    <t>CARICAIE</t>
  </si>
  <si>
    <t>conforme AFNOR T90-395 oct. 2003</t>
  </si>
  <si>
    <t>AUTHRE</t>
  </si>
  <si>
    <t>JUSSAC</t>
  </si>
  <si>
    <t>Résultats</t>
  </si>
  <si>
    <t>Robustesse:</t>
  </si>
  <si>
    <t>Unité de relevé</t>
  </si>
  <si>
    <t>UR1</t>
  </si>
  <si>
    <t>UR2</t>
  </si>
  <si>
    <t>station</t>
  </si>
  <si>
    <t>IBMR:</t>
  </si>
  <si>
    <t>Faciès dominant</t>
  </si>
  <si>
    <t>pl. courant</t>
  </si>
  <si>
    <t>pl. lent</t>
  </si>
  <si>
    <t>niv. trophique:</t>
  </si>
  <si>
    <t>fort</t>
  </si>
  <si>
    <t>(fort)</t>
  </si>
  <si>
    <t xml:space="preserve">%UR/pt prélèvement </t>
  </si>
  <si>
    <t>cote sp.</t>
  </si>
  <si>
    <t>coef stén.</t>
  </si>
  <si>
    <t>VEGETALISATION</t>
  </si>
  <si>
    <t>tot. pondéré</t>
  </si>
  <si>
    <t>moyenne</t>
  </si>
  <si>
    <t>% surf. veg. / UR</t>
  </si>
  <si>
    <t>écart-type</t>
  </si>
  <si>
    <t>périphyton</t>
  </si>
  <si>
    <t>absent</t>
  </si>
  <si>
    <t>nb taxons</t>
  </si>
  <si>
    <t>mini</t>
  </si>
  <si>
    <t>% hétérotrophes</t>
  </si>
  <si>
    <t>hét.</t>
  </si>
  <si>
    <t>maxi</t>
  </si>
  <si>
    <t>% algues</t>
  </si>
  <si>
    <t>alg.</t>
  </si>
  <si>
    <t>% bryophytes</t>
  </si>
  <si>
    <t>bryo.</t>
  </si>
  <si>
    <t xml:space="preserve">total </t>
  </si>
  <si>
    <t>% ptérido. &amp; lichens</t>
  </si>
  <si>
    <t>pté.</t>
  </si>
  <si>
    <t>contribut.</t>
  </si>
  <si>
    <t>% phanérogames</t>
  </si>
  <si>
    <t>phan.</t>
  </si>
  <si>
    <t>sténo. 1</t>
  </si>
  <si>
    <t>% vég. flottante</t>
  </si>
  <si>
    <t>sténo. 2</t>
  </si>
  <si>
    <t>% vég. immergée</t>
  </si>
  <si>
    <t>sténo. 3</t>
  </si>
  <si>
    <t>% hélophytes</t>
  </si>
  <si>
    <t>Cal. Écart</t>
  </si>
  <si>
    <t>ATTENTION : le total par grp. floristiques doit être égal</t>
  </si>
  <si>
    <t/>
  </si>
  <si>
    <t>au total par grp. Fonctionnels !</t>
  </si>
  <si>
    <r>
      <t xml:space="preserve">LISTE     </t>
    </r>
    <r>
      <rPr>
        <i/>
        <sz val="10"/>
        <rFont val="Arial"/>
        <family val="2"/>
      </rPr>
      <t>rec / faciès</t>
    </r>
  </si>
  <si>
    <t>Détail du calcul IBMR (non imprimable, non exporté)</t>
  </si>
  <si>
    <t>ATTENTION : écart entre rec. par grp (100.000288372093 %) et</t>
  </si>
  <si>
    <t>rec. pondéré</t>
  </si>
  <si>
    <t>voir aussi colonne BB</t>
  </si>
  <si>
    <t xml:space="preserve"> rec. par taxa (15.8792 %) supérieur à 20 % !</t>
  </si>
  <si>
    <t>CODES</t>
  </si>
  <si>
    <t>%</t>
  </si>
  <si>
    <t>% sta.</t>
  </si>
  <si>
    <t>grp</t>
  </si>
  <si>
    <t>Csi</t>
  </si>
  <si>
    <t>Ei</t>
  </si>
  <si>
    <t xml:space="preserve">    noms</t>
  </si>
  <si>
    <t>cd_sandre</t>
  </si>
  <si>
    <t>r. station</t>
  </si>
  <si>
    <t>cl. rec.</t>
  </si>
  <si>
    <t>KixCsi</t>
  </si>
  <si>
    <t>Ei x Ki x Csi</t>
  </si>
  <si>
    <t>Ei x Ki</t>
  </si>
  <si>
    <t>vérif rec</t>
  </si>
  <si>
    <t>code taxa</t>
  </si>
  <si>
    <t>index ligne</t>
  </si>
  <si>
    <t>Confer</t>
  </si>
  <si>
    <t>Nouveaux taxa hors liste de référence</t>
  </si>
  <si>
    <t>cd_sandre du nouveau taxon</t>
  </si>
  <si>
    <t>CLASPX</t>
  </si>
  <si>
    <t>LEASPX</t>
  </si>
  <si>
    <t>MELSPX</t>
  </si>
  <si>
    <t>RHISPX</t>
  </si>
  <si>
    <t>VAUSPX</t>
  </si>
  <si>
    <t>AMBFLU</t>
  </si>
  <si>
    <t>AMBRIP</t>
  </si>
  <si>
    <t>FONANT</t>
  </si>
  <si>
    <t>CALHAM</t>
  </si>
  <si>
    <t>ELOCAN</t>
  </si>
  <si>
    <t>RANTRI</t>
  </si>
  <si>
    <t>AGRSTO</t>
  </si>
  <si>
    <t>GLYFLU</t>
  </si>
  <si>
    <t>IRIPSE</t>
  </si>
  <si>
    <t>PHAARU</t>
  </si>
  <si>
    <t>Ligne de préparation à l'exportation du récapitulatif des résultats. Non imprimable</t>
  </si>
  <si>
    <t>ROBUSTESSE</t>
  </si>
  <si>
    <t>rech. Max KixCsi</t>
  </si>
  <si>
    <t>rech. max EixKixCSi</t>
  </si>
  <si>
    <t>rech. max EixKi</t>
  </si>
  <si>
    <t>new IBMR</t>
  </si>
  <si>
    <t>code taxon à supp.</t>
  </si>
  <si>
    <t>index ligne corresp.</t>
  </si>
  <si>
    <t>taxon supp.</t>
  </si>
  <si>
    <t>05063950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</si>
</sst>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0.0"/>
    <numFmt numFmtId="166" formatCode="_-* #,##0\ _F_-;\-* #,##0\ _F_-;_-* &quot;-&quot;\ _F_-;_-@_-"/>
  </numFmts>
  <fonts count="29" x14ac:knownFonts="1">
    <font>
      <sz val="10"/>
      <name val="Arial"/>
    </font>
    <font>
      <b/>
      <i/>
      <sz val="11"/>
      <color indexed="9"/>
      <name val="Arial"/>
      <family val="2"/>
    </font>
    <font>
      <b/>
      <sz val="11"/>
      <color indexed="9"/>
      <name val="Arial"/>
      <family val="2"/>
    </font>
    <font>
      <i/>
      <sz val="8"/>
      <color indexed="9"/>
      <name val="Arial"/>
      <family val="2"/>
    </font>
    <font>
      <sz val="8"/>
      <color indexed="12"/>
      <name val="Arial"/>
      <family val="2"/>
    </font>
    <font>
      <b/>
      <sz val="10"/>
      <name val="Arial"/>
      <family val="2"/>
    </font>
    <font>
      <i/>
      <sz val="8"/>
      <name val="Arial"/>
      <family val="2"/>
    </font>
    <font>
      <b/>
      <sz val="8"/>
      <name val="Arial"/>
      <family val="2"/>
    </font>
    <font>
      <b/>
      <i/>
      <sz val="10"/>
      <color indexed="23"/>
      <name val="Arial"/>
      <family val="2"/>
    </font>
    <font>
      <b/>
      <i/>
      <sz val="10"/>
      <name val="Arial"/>
      <family val="2"/>
    </font>
    <font>
      <sz val="10"/>
      <name val="Arial"/>
      <family val="2"/>
    </font>
    <font>
      <b/>
      <i/>
      <sz val="11"/>
      <name val="Arial"/>
      <family val="2"/>
    </font>
    <font>
      <b/>
      <sz val="11"/>
      <name val="Arial"/>
      <family val="2"/>
    </font>
    <font>
      <i/>
      <sz val="10"/>
      <name val="Arial"/>
      <family val="2"/>
    </font>
    <font>
      <b/>
      <sz val="10"/>
      <color indexed="9"/>
      <name val="Arial"/>
      <family val="2"/>
    </font>
    <font>
      <b/>
      <i/>
      <sz val="10"/>
      <color indexed="9"/>
      <name val="Arial"/>
      <family val="2"/>
    </font>
    <font>
      <sz val="10"/>
      <color indexed="8"/>
      <name val="Arial"/>
      <family val="2"/>
    </font>
    <font>
      <b/>
      <i/>
      <sz val="12"/>
      <color indexed="9"/>
      <name val="Arial"/>
      <family val="2"/>
    </font>
    <font>
      <b/>
      <sz val="9"/>
      <name val="Arial"/>
      <family val="2"/>
    </font>
    <font>
      <b/>
      <i/>
      <sz val="9"/>
      <name val="Arial"/>
      <family val="2"/>
    </font>
    <font>
      <i/>
      <sz val="9"/>
      <name val="Arial"/>
      <family val="2"/>
    </font>
    <font>
      <sz val="9"/>
      <name val="Arial"/>
      <family val="2"/>
    </font>
    <font>
      <i/>
      <sz val="10"/>
      <color indexed="8"/>
      <name val="Arial"/>
      <family val="2"/>
    </font>
    <font>
      <sz val="8"/>
      <name val="Arial"/>
      <family val="2"/>
    </font>
    <font>
      <b/>
      <i/>
      <sz val="10"/>
      <color indexed="10"/>
      <name val="Arial"/>
      <family val="2"/>
    </font>
    <font>
      <sz val="10"/>
      <color indexed="10"/>
      <name val="Arial"/>
      <family val="2"/>
    </font>
    <font>
      <b/>
      <sz val="10"/>
      <color indexed="10"/>
      <name val="Arial"/>
      <family val="2"/>
    </font>
    <font>
      <sz val="7"/>
      <name val="Arial"/>
      <family val="2"/>
    </font>
    <font>
      <sz val="8"/>
      <color indexed="81"/>
      <name val="Tahoma"/>
      <family val="2"/>
    </font>
  </fonts>
  <fills count="11">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indexed="9"/>
        <bgColor indexed="64"/>
      </patternFill>
    </fill>
    <fill>
      <patternFill patternType="solid">
        <fgColor indexed="52"/>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ck">
        <color indexed="22"/>
      </left>
      <right/>
      <top style="thick">
        <color indexed="22"/>
      </top>
      <bottom/>
      <diagonal/>
    </border>
    <border>
      <left/>
      <right style="thick">
        <color indexed="22"/>
      </right>
      <top style="thick">
        <color indexed="22"/>
      </top>
      <bottom/>
      <diagonal/>
    </border>
    <border>
      <left/>
      <right style="thin">
        <color indexed="64"/>
      </right>
      <top style="thin">
        <color indexed="64"/>
      </top>
      <bottom style="thin">
        <color indexed="64"/>
      </bottom>
      <diagonal/>
    </border>
    <border>
      <left style="thick">
        <color indexed="22"/>
      </left>
      <right/>
      <top/>
      <bottom/>
      <diagonal/>
    </border>
    <border>
      <left/>
      <right style="thick">
        <color indexed="22"/>
      </right>
      <top/>
      <bottom/>
      <diagonal/>
    </border>
    <border>
      <left/>
      <right/>
      <top style="thin">
        <color indexed="64"/>
      </top>
      <bottom/>
      <diagonal/>
    </border>
    <border>
      <left style="thin">
        <color indexed="64"/>
      </left>
      <right/>
      <top style="thin">
        <color indexed="64"/>
      </top>
      <bottom style="medium">
        <color indexed="10"/>
      </bottom>
      <diagonal/>
    </border>
    <border>
      <left/>
      <right/>
      <top style="thin">
        <color indexed="64"/>
      </top>
      <bottom style="medium">
        <color indexed="1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10"/>
      </left>
      <right/>
      <top style="medium">
        <color indexed="10"/>
      </top>
      <bottom/>
      <diagonal/>
    </border>
    <border>
      <left/>
      <right/>
      <top style="medium">
        <color indexed="10"/>
      </top>
      <bottom style="thin">
        <color indexed="10"/>
      </bottom>
      <diagonal/>
    </border>
    <border>
      <left/>
      <right/>
      <top style="medium">
        <color indexed="10"/>
      </top>
      <bottom/>
      <diagonal/>
    </border>
    <border>
      <left style="medium">
        <color indexed="10"/>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10"/>
      </left>
      <right/>
      <top style="thin">
        <color indexed="10"/>
      </top>
      <bottom/>
      <diagonal/>
    </border>
    <border>
      <left/>
      <right/>
      <top style="thin">
        <color indexed="10"/>
      </top>
      <bottom/>
      <diagonal/>
    </border>
    <border>
      <left style="medium">
        <color indexed="10"/>
      </left>
      <right/>
      <top style="medium">
        <color indexed="10"/>
      </top>
      <bottom style="thin">
        <color indexed="10"/>
      </bottom>
      <diagonal/>
    </border>
    <border>
      <left/>
      <right style="double">
        <color indexed="10"/>
      </right>
      <top style="medium">
        <color indexed="10"/>
      </top>
      <bottom style="thin">
        <color indexed="10"/>
      </bottom>
      <diagonal/>
    </border>
    <border>
      <left/>
      <right style="thin">
        <color indexed="64"/>
      </right>
      <top/>
      <bottom style="thin">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style="thin">
        <color indexed="10"/>
      </top>
      <bottom style="medium">
        <color indexed="10"/>
      </bottom>
      <diagonal/>
    </border>
    <border>
      <left/>
      <right style="double">
        <color indexed="10"/>
      </right>
      <top/>
      <bottom style="medium">
        <color indexed="10"/>
      </bottom>
      <diagonal/>
    </border>
    <border>
      <left/>
      <right/>
      <top style="thin">
        <color indexed="10"/>
      </top>
      <bottom style="medium">
        <color indexed="10"/>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ck">
        <color indexed="22"/>
      </left>
      <right/>
      <top/>
      <bottom style="thick">
        <color indexed="22"/>
      </bottom>
      <diagonal/>
    </border>
    <border>
      <left/>
      <right style="thick">
        <color indexed="22"/>
      </right>
      <top/>
      <bottom style="thick">
        <color indexed="22"/>
      </bottom>
      <diagonal/>
    </border>
    <border>
      <left style="medium">
        <color indexed="10"/>
      </left>
      <right/>
      <top style="thin">
        <color indexed="8"/>
      </top>
      <bottom style="thin">
        <color indexed="8"/>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10"/>
      </left>
      <right/>
      <top style="thin">
        <color indexed="8"/>
      </top>
      <bottom/>
      <diagonal/>
    </border>
    <border>
      <left/>
      <right/>
      <top style="thin">
        <color indexed="8"/>
      </top>
      <bottom/>
      <diagonal/>
    </border>
    <border>
      <left/>
      <right style="thin">
        <color indexed="8"/>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10"/>
      </left>
      <right style="thin">
        <color indexed="8"/>
      </right>
      <top/>
      <bottom/>
      <diagonal/>
    </border>
    <border>
      <left style="thin">
        <color indexed="8"/>
      </left>
      <right/>
      <top style="thin">
        <color indexed="64"/>
      </top>
      <bottom/>
      <diagonal/>
    </border>
    <border>
      <left style="thin">
        <color indexed="8"/>
      </left>
      <right/>
      <top/>
      <bottom style="hair">
        <color indexed="8"/>
      </bottom>
      <diagonal/>
    </border>
    <border>
      <left/>
      <right/>
      <top/>
      <bottom style="hair">
        <color indexed="8"/>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8"/>
      </left>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8"/>
      </right>
      <top/>
      <bottom style="medium">
        <color indexed="10"/>
      </bottom>
      <diagonal/>
    </border>
    <border>
      <left style="thin">
        <color indexed="8"/>
      </left>
      <right/>
      <top/>
      <bottom style="medium">
        <color indexed="10"/>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cellStyleXfs>
  <cellXfs count="261">
    <xf numFmtId="0" fontId="0" fillId="0" borderId="0" xfId="0"/>
    <xf numFmtId="0" fontId="1" fillId="2" borderId="1" xfId="0" applyFont="1" applyFill="1" applyBorder="1" applyAlignment="1" applyProtection="1">
      <alignment horizontal="left"/>
      <protection hidden="1"/>
    </xf>
    <xf numFmtId="0" fontId="1" fillId="2" borderId="2" xfId="0" applyFont="1" applyFill="1" applyBorder="1" applyAlignment="1" applyProtection="1">
      <alignment horizontal="center"/>
      <protection hidden="1"/>
    </xf>
    <xf numFmtId="0" fontId="1" fillId="3" borderId="2" xfId="0" applyFont="1" applyFill="1" applyBorder="1" applyAlignment="1" applyProtection="1">
      <alignment horizontal="center"/>
      <protection hidden="1"/>
    </xf>
    <xf numFmtId="0" fontId="2" fillId="2" borderId="2" xfId="0" applyFont="1" applyFill="1" applyBorder="1" applyAlignment="1" applyProtection="1">
      <alignment horizontal="left"/>
      <protection hidden="1"/>
    </xf>
    <xf numFmtId="0" fontId="1" fillId="0" borderId="2" xfId="0" applyFont="1" applyFill="1" applyBorder="1" applyAlignment="1" applyProtection="1">
      <alignment horizontal="center"/>
      <protection locked="0"/>
    </xf>
    <xf numFmtId="0" fontId="3" fillId="2" borderId="2" xfId="0" applyFont="1" applyFill="1" applyBorder="1" applyAlignment="1" applyProtection="1">
      <alignment horizontal="right"/>
      <protection hidden="1"/>
    </xf>
    <xf numFmtId="0" fontId="3" fillId="4" borderId="3" xfId="0" applyFont="1" applyFill="1" applyBorder="1" applyAlignment="1" applyProtection="1">
      <alignment horizontal="right"/>
      <protection hidden="1"/>
    </xf>
    <xf numFmtId="0" fontId="0" fillId="3" borderId="0" xfId="0" applyFill="1" applyProtection="1">
      <protection hidden="1"/>
    </xf>
    <xf numFmtId="0" fontId="0" fillId="5" borderId="4" xfId="0" applyFill="1" applyBorder="1" applyProtection="1">
      <protection hidden="1"/>
    </xf>
    <xf numFmtId="0" fontId="4" fillId="5" borderId="5" xfId="0" applyFont="1" applyFill="1" applyBorder="1" applyAlignment="1" applyProtection="1">
      <alignment horizontal="center" vertical="center"/>
      <protection hidden="1"/>
    </xf>
    <xf numFmtId="0" fontId="0" fillId="0" borderId="0" xfId="0" applyProtection="1">
      <protection hidden="1"/>
    </xf>
    <xf numFmtId="0" fontId="5" fillId="6" borderId="1" xfId="0" applyFont="1" applyFill="1" applyBorder="1" applyAlignment="1" applyProtection="1">
      <alignment horizontal="left"/>
      <protection locked="0"/>
    </xf>
    <xf numFmtId="0" fontId="5" fillId="6" borderId="6" xfId="0" applyFont="1" applyFill="1" applyBorder="1" applyAlignment="1" applyProtection="1">
      <alignment horizontal="left"/>
    </xf>
    <xf numFmtId="0" fontId="5" fillId="6" borderId="2" xfId="0" applyFont="1" applyFill="1" applyBorder="1" applyAlignment="1" applyProtection="1">
      <alignment horizontal="left"/>
      <protection locked="0"/>
    </xf>
    <xf numFmtId="0" fontId="6" fillId="3" borderId="2" xfId="0" applyFont="1" applyFill="1" applyBorder="1" applyAlignment="1" applyProtection="1">
      <alignment horizontal="left"/>
      <protection locked="0"/>
    </xf>
    <xf numFmtId="0" fontId="7" fillId="6" borderId="2" xfId="0" applyFont="1" applyFill="1" applyBorder="1" applyAlignment="1" applyProtection="1">
      <alignment horizontal="left"/>
    </xf>
    <xf numFmtId="0" fontId="6" fillId="6" borderId="2" xfId="0" applyFont="1" applyFill="1" applyBorder="1" applyAlignment="1" applyProtection="1">
      <alignment horizontal="left"/>
    </xf>
    <xf numFmtId="0" fontId="5" fillId="6" borderId="2" xfId="0" applyFont="1" applyFill="1" applyBorder="1" applyAlignment="1" applyProtection="1">
      <alignment horizontal="left"/>
    </xf>
    <xf numFmtId="0" fontId="7" fillId="2" borderId="2" xfId="0" applyFont="1" applyFill="1" applyBorder="1" applyAlignment="1" applyProtection="1">
      <alignment horizontal="left"/>
      <protection locked="0"/>
    </xf>
    <xf numFmtId="0" fontId="3" fillId="2" borderId="0" xfId="0" applyFont="1" applyFill="1" applyAlignment="1" applyProtection="1">
      <alignment horizontal="right"/>
      <protection hidden="1"/>
    </xf>
    <xf numFmtId="0" fontId="0" fillId="5" borderId="7" xfId="0" applyFill="1" applyBorder="1" applyProtection="1">
      <protection hidden="1"/>
    </xf>
    <xf numFmtId="0" fontId="0" fillId="5" borderId="8" xfId="0" applyFill="1" applyBorder="1" applyProtection="1">
      <protection hidden="1"/>
    </xf>
    <xf numFmtId="0" fontId="5" fillId="3" borderId="9" xfId="0" applyFont="1" applyFill="1" applyBorder="1" applyAlignment="1" applyProtection="1">
      <protection hidden="1"/>
    </xf>
    <xf numFmtId="0" fontId="5" fillId="6" borderId="2" xfId="0" applyFont="1" applyFill="1" applyBorder="1" applyAlignment="1" applyProtection="1">
      <protection hidden="1"/>
    </xf>
    <xf numFmtId="0" fontId="5" fillId="6" borderId="9" xfId="0" applyFont="1" applyFill="1" applyBorder="1" applyAlignment="1" applyProtection="1">
      <protection hidden="1"/>
    </xf>
    <xf numFmtId="0" fontId="0" fillId="6" borderId="0" xfId="0" applyFill="1" applyProtection="1">
      <protection hidden="1"/>
    </xf>
    <xf numFmtId="49" fontId="5" fillId="6" borderId="10" xfId="0" applyNumberFormat="1" applyFont="1" applyFill="1" applyBorder="1" applyAlignment="1" applyProtection="1">
      <protection locked="0"/>
    </xf>
    <xf numFmtId="0" fontId="5" fillId="6" borderId="0" xfId="0" applyFont="1" applyFill="1" applyProtection="1">
      <protection hidden="1"/>
    </xf>
    <xf numFmtId="0" fontId="5" fillId="6" borderId="10" xfId="0" applyFont="1" applyFill="1" applyBorder="1" applyAlignment="1" applyProtection="1">
      <alignment horizontal="left"/>
      <protection locked="0"/>
    </xf>
    <xf numFmtId="0" fontId="5" fillId="6" borderId="11" xfId="0" applyFont="1" applyFill="1" applyBorder="1" applyAlignment="1" applyProtection="1">
      <alignment horizontal="right"/>
      <protection hidden="1"/>
    </xf>
    <xf numFmtId="0" fontId="5" fillId="4" borderId="3" xfId="0" applyFont="1" applyFill="1" applyBorder="1" applyAlignment="1" applyProtection="1">
      <alignment horizontal="right"/>
      <protection hidden="1"/>
    </xf>
    <xf numFmtId="15" fontId="5" fillId="6" borderId="12" xfId="0" applyNumberFormat="1" applyFont="1" applyFill="1" applyBorder="1" applyAlignment="1" applyProtection="1">
      <alignment horizontal="left"/>
      <protection locked="0"/>
    </xf>
    <xf numFmtId="0" fontId="5" fillId="7" borderId="13" xfId="0" applyFont="1" applyFill="1" applyBorder="1" applyAlignment="1" applyProtection="1">
      <alignment horizontal="left"/>
      <protection hidden="1"/>
    </xf>
    <xf numFmtId="0" fontId="5" fillId="7" borderId="13" xfId="0" applyFont="1" applyFill="1" applyBorder="1" applyProtection="1">
      <protection hidden="1"/>
    </xf>
    <xf numFmtId="0" fontId="5" fillId="3" borderId="13" xfId="0" applyFont="1" applyFill="1" applyBorder="1" applyProtection="1">
      <protection hidden="1"/>
    </xf>
    <xf numFmtId="0" fontId="8" fillId="8" borderId="14" xfId="0" applyFont="1" applyFill="1" applyBorder="1" applyProtection="1">
      <protection hidden="1"/>
    </xf>
    <xf numFmtId="0" fontId="0" fillId="8" borderId="15" xfId="0" applyFill="1" applyBorder="1" applyProtection="1">
      <protection hidden="1"/>
    </xf>
    <xf numFmtId="0" fontId="0" fillId="8" borderId="16" xfId="0" applyFill="1" applyBorder="1" applyProtection="1">
      <protection hidden="1"/>
    </xf>
    <xf numFmtId="0" fontId="9" fillId="8" borderId="16" xfId="0" applyFont="1" applyFill="1" applyBorder="1" applyProtection="1">
      <protection hidden="1"/>
    </xf>
    <xf numFmtId="0" fontId="9" fillId="4" borderId="17" xfId="0" applyFont="1" applyFill="1" applyBorder="1" applyProtection="1">
      <protection hidden="1"/>
    </xf>
    <xf numFmtId="0" fontId="4" fillId="5" borderId="8" xfId="0" applyFont="1" applyFill="1" applyBorder="1" applyAlignment="1" applyProtection="1">
      <alignment horizontal="center"/>
      <protection hidden="1"/>
    </xf>
    <xf numFmtId="0" fontId="10" fillId="9" borderId="18" xfId="0" applyFont="1" applyFill="1" applyBorder="1" applyProtection="1">
      <protection hidden="1"/>
    </xf>
    <xf numFmtId="0" fontId="5" fillId="9" borderId="19" xfId="0" applyFont="1" applyFill="1" applyBorder="1" applyAlignment="1" applyProtection="1">
      <alignment horizontal="center"/>
      <protection hidden="1"/>
    </xf>
    <xf numFmtId="0" fontId="5" fillId="9" borderId="20" xfId="0" applyFont="1" applyFill="1" applyBorder="1" applyAlignment="1" applyProtection="1">
      <alignment horizontal="center"/>
      <protection hidden="1"/>
    </xf>
    <xf numFmtId="0" fontId="5" fillId="3" borderId="0" xfId="0" applyFont="1" applyFill="1" applyBorder="1" applyAlignment="1" applyProtection="1">
      <alignment horizontal="center"/>
      <protection hidden="1"/>
    </xf>
    <xf numFmtId="0" fontId="5" fillId="9" borderId="2" xfId="0" applyFont="1" applyFill="1" applyBorder="1" applyAlignment="1" applyProtection="1">
      <alignment horizontal="center"/>
      <protection hidden="1"/>
    </xf>
    <xf numFmtId="0" fontId="5" fillId="7" borderId="0" xfId="0" applyFont="1" applyFill="1" applyBorder="1" applyAlignment="1" applyProtection="1">
      <alignment horizontal="center"/>
      <protection hidden="1"/>
    </xf>
    <xf numFmtId="0" fontId="5" fillId="8" borderId="21" xfId="0" applyFont="1" applyFill="1" applyBorder="1" applyAlignment="1" applyProtection="1">
      <alignment horizontal="left"/>
      <protection hidden="1"/>
    </xf>
    <xf numFmtId="0" fontId="5" fillId="8" borderId="22" xfId="0" applyFont="1" applyFill="1" applyBorder="1" applyAlignment="1" applyProtection="1">
      <alignment horizontal="center"/>
      <protection hidden="1"/>
    </xf>
    <xf numFmtId="0" fontId="11" fillId="8" borderId="22" xfId="0" applyFont="1" applyFill="1" applyBorder="1" applyAlignment="1" applyProtection="1">
      <alignment horizontal="center"/>
      <protection hidden="1"/>
    </xf>
    <xf numFmtId="2" fontId="12" fillId="5" borderId="23" xfId="0" applyNumberFormat="1" applyFont="1" applyFill="1" applyBorder="1" applyAlignment="1" applyProtection="1">
      <alignment horizontal="left" vertical="top"/>
      <protection hidden="1"/>
    </xf>
    <xf numFmtId="2" fontId="12" fillId="5" borderId="24" xfId="0" applyNumberFormat="1" applyFont="1" applyFill="1" applyBorder="1" applyAlignment="1" applyProtection="1">
      <alignment horizontal="left" vertical="top"/>
      <protection hidden="1"/>
    </xf>
    <xf numFmtId="2" fontId="13" fillId="5" borderId="15" xfId="0" applyNumberFormat="1" applyFont="1" applyFill="1" applyBorder="1" applyAlignment="1" applyProtection="1">
      <alignment horizontal="left" vertical="top"/>
      <protection hidden="1"/>
    </xf>
    <xf numFmtId="2" fontId="10" fillId="5" borderId="15" xfId="0" applyNumberFormat="1" applyFont="1" applyFill="1" applyBorder="1" applyAlignment="1" applyProtection="1">
      <alignment horizontal="center" vertical="top"/>
      <protection hidden="1"/>
    </xf>
    <xf numFmtId="2" fontId="13" fillId="4" borderId="17" xfId="0" applyNumberFormat="1" applyFont="1" applyFill="1" applyBorder="1" applyAlignment="1" applyProtection="1">
      <alignment horizontal="left" vertical="top"/>
      <protection hidden="1"/>
    </xf>
    <xf numFmtId="0" fontId="5" fillId="6" borderId="25" xfId="0" applyFont="1" applyFill="1" applyBorder="1" applyAlignment="1" applyProtection="1">
      <alignment horizontal="center"/>
      <protection locked="0"/>
    </xf>
    <xf numFmtId="0" fontId="5" fillId="9" borderId="0" xfId="0" applyFont="1" applyFill="1" applyBorder="1" applyAlignment="1" applyProtection="1">
      <alignment horizontal="center"/>
      <protection hidden="1"/>
    </xf>
    <xf numFmtId="0" fontId="9" fillId="8" borderId="26" xfId="0" applyFont="1" applyFill="1" applyBorder="1" applyAlignment="1" applyProtection="1">
      <alignment horizontal="left"/>
      <protection hidden="1"/>
    </xf>
    <xf numFmtId="0" fontId="5" fillId="8" borderId="27" xfId="0" applyFont="1" applyFill="1" applyBorder="1" applyAlignment="1" applyProtection="1">
      <alignment horizontal="center"/>
      <protection hidden="1"/>
    </xf>
    <xf numFmtId="0" fontId="0" fillId="8" borderId="27" xfId="0" applyFill="1" applyBorder="1" applyProtection="1">
      <protection hidden="1"/>
    </xf>
    <xf numFmtId="0" fontId="14" fillId="5" borderId="28" xfId="0" applyFont="1" applyFill="1" applyBorder="1" applyAlignment="1" applyProtection="1">
      <alignment horizontal="left"/>
      <protection hidden="1"/>
    </xf>
    <xf numFmtId="0" fontId="5" fillId="5" borderId="29" xfId="0" applyFont="1" applyFill="1" applyBorder="1" applyAlignment="1" applyProtection="1">
      <alignment horizontal="right" vertical="top"/>
      <protection hidden="1"/>
    </xf>
    <xf numFmtId="0" fontId="15" fillId="5" borderId="30" xfId="0" applyFont="1" applyFill="1" applyBorder="1" applyAlignment="1" applyProtection="1">
      <alignment horizontal="center" vertical="top"/>
      <protection hidden="1"/>
    </xf>
    <xf numFmtId="0" fontId="15" fillId="4" borderId="17" xfId="0" applyFont="1" applyFill="1" applyBorder="1" applyAlignment="1" applyProtection="1">
      <alignment horizontal="center" vertical="top"/>
      <protection hidden="1"/>
    </xf>
    <xf numFmtId="0" fontId="16" fillId="9" borderId="18" xfId="0" applyFont="1" applyFill="1" applyBorder="1" applyProtection="1">
      <protection hidden="1"/>
    </xf>
    <xf numFmtId="0" fontId="10" fillId="6" borderId="6" xfId="0" applyFont="1" applyFill="1" applyBorder="1" applyAlignment="1" applyProtection="1">
      <alignment horizontal="center"/>
      <protection locked="0"/>
    </xf>
    <xf numFmtId="0" fontId="10" fillId="6" borderId="12" xfId="0" applyFont="1" applyFill="1" applyBorder="1" applyAlignment="1" applyProtection="1">
      <alignment horizontal="center"/>
      <protection locked="0"/>
    </xf>
    <xf numFmtId="0" fontId="10" fillId="3" borderId="0"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5" fillId="7" borderId="0" xfId="0" applyFont="1" applyFill="1" applyBorder="1" applyAlignment="1" applyProtection="1">
      <alignment horizontal="left"/>
      <protection hidden="1"/>
    </xf>
    <xf numFmtId="0" fontId="10" fillId="8" borderId="17" xfId="0" applyFont="1" applyFill="1" applyBorder="1" applyAlignment="1" applyProtection="1">
      <alignment horizontal="center"/>
      <protection hidden="1"/>
    </xf>
    <xf numFmtId="0" fontId="10" fillId="8" borderId="0" xfId="0" applyFont="1" applyFill="1" applyBorder="1" applyAlignment="1" applyProtection="1">
      <alignment horizontal="center"/>
      <protection hidden="1"/>
    </xf>
    <xf numFmtId="0" fontId="17" fillId="8" borderId="0" xfId="0" applyFont="1" applyFill="1" applyBorder="1" applyAlignment="1" applyProtection="1">
      <alignment horizontal="center" textRotation="90"/>
      <protection hidden="1"/>
    </xf>
    <xf numFmtId="0" fontId="13" fillId="8" borderId="0" xfId="0" applyFont="1" applyFill="1" applyBorder="1" applyAlignment="1" applyProtection="1">
      <alignment horizontal="right"/>
      <protection hidden="1"/>
    </xf>
    <xf numFmtId="0" fontId="18" fillId="8" borderId="31" xfId="0" applyFont="1" applyFill="1" applyBorder="1" applyAlignment="1" applyProtection="1">
      <alignment horizontal="left" vertical="top"/>
      <protection hidden="1"/>
    </xf>
    <xf numFmtId="0" fontId="19" fillId="8" borderId="13" xfId="0" applyFont="1" applyFill="1" applyBorder="1" applyAlignment="1" applyProtection="1">
      <alignment horizontal="left" vertical="top"/>
      <protection hidden="1"/>
    </xf>
    <xf numFmtId="0" fontId="19" fillId="4" borderId="17" xfId="0" applyFont="1" applyFill="1" applyBorder="1" applyAlignment="1" applyProtection="1">
      <alignment horizontal="left" vertical="top"/>
      <protection hidden="1"/>
    </xf>
    <xf numFmtId="0" fontId="5" fillId="9" borderId="1" xfId="0" applyFont="1" applyFill="1" applyBorder="1" applyAlignment="1" applyProtection="1">
      <alignment horizontal="center"/>
      <protection hidden="1"/>
    </xf>
    <xf numFmtId="0" fontId="5" fillId="9" borderId="2" xfId="0" applyFont="1" applyFill="1" applyBorder="1" applyAlignment="1" applyProtection="1">
      <alignment horizontal="center"/>
      <protection hidden="1"/>
    </xf>
    <xf numFmtId="0" fontId="13" fillId="7" borderId="0" xfId="0" applyFont="1" applyFill="1" applyAlignment="1" applyProtection="1">
      <alignment horizontal="left"/>
      <protection hidden="1"/>
    </xf>
    <xf numFmtId="0" fontId="13" fillId="7" borderId="0" xfId="0" applyFont="1" applyFill="1" applyAlignment="1" applyProtection="1">
      <alignment horizontal="right"/>
      <protection hidden="1"/>
    </xf>
    <xf numFmtId="0" fontId="10" fillId="3" borderId="0" xfId="0" applyFont="1" applyFill="1" applyAlignment="1" applyProtection="1">
      <alignment horizontal="center"/>
      <protection hidden="1"/>
    </xf>
    <xf numFmtId="0" fontId="20" fillId="8" borderId="32" xfId="0" applyFont="1" applyFill="1" applyBorder="1" applyAlignment="1" applyProtection="1">
      <alignment horizontal="right" vertical="top"/>
      <protection hidden="1"/>
    </xf>
    <xf numFmtId="164" fontId="10" fillId="8" borderId="0" xfId="0" applyNumberFormat="1" applyFont="1" applyFill="1" applyBorder="1" applyAlignment="1" applyProtection="1">
      <alignment horizontal="left" vertical="top"/>
      <protection hidden="1"/>
    </xf>
    <xf numFmtId="164" fontId="10" fillId="4" borderId="17" xfId="0" applyNumberFormat="1" applyFont="1" applyFill="1" applyBorder="1" applyAlignment="1" applyProtection="1">
      <alignment horizontal="left" vertical="top"/>
      <protection hidden="1"/>
    </xf>
    <xf numFmtId="2" fontId="5" fillId="6" borderId="6" xfId="0" applyNumberFormat="1" applyFont="1" applyFill="1" applyBorder="1" applyAlignment="1" applyProtection="1">
      <alignment horizontal="center"/>
      <protection locked="0"/>
    </xf>
    <xf numFmtId="2" fontId="5" fillId="6" borderId="12" xfId="0" applyNumberFormat="1" applyFont="1" applyFill="1" applyBorder="1" applyAlignment="1" applyProtection="1">
      <alignment horizontal="center"/>
      <protection locked="0"/>
    </xf>
    <xf numFmtId="165" fontId="5" fillId="3" borderId="2" xfId="0" applyNumberFormat="1" applyFont="1" applyFill="1" applyBorder="1" applyAlignment="1" applyProtection="1">
      <alignment horizontal="center"/>
      <protection hidden="1"/>
    </xf>
    <xf numFmtId="2" fontId="21" fillId="7" borderId="2" xfId="0" applyNumberFormat="1" applyFont="1" applyFill="1" applyBorder="1" applyAlignment="1" applyProtection="1">
      <alignment horizontal="right"/>
      <protection hidden="1"/>
    </xf>
    <xf numFmtId="165" fontId="21" fillId="7" borderId="0" xfId="0" applyNumberFormat="1" applyFont="1" applyFill="1" applyBorder="1" applyAlignment="1" applyProtection="1">
      <alignment horizontal="right"/>
      <protection hidden="1"/>
    </xf>
    <xf numFmtId="0" fontId="5" fillId="3" borderId="2" xfId="0" applyFont="1" applyFill="1" applyBorder="1" applyAlignment="1" applyProtection="1">
      <alignment horizontal="center"/>
      <protection hidden="1"/>
    </xf>
    <xf numFmtId="0" fontId="5" fillId="8" borderId="17" xfId="0" applyFont="1" applyFill="1" applyBorder="1" applyAlignment="1" applyProtection="1">
      <alignment horizontal="center"/>
      <protection hidden="1"/>
    </xf>
    <xf numFmtId="0" fontId="5" fillId="8" borderId="0" xfId="0" applyFont="1" applyFill="1" applyBorder="1" applyAlignment="1" applyProtection="1">
      <alignment horizontal="center"/>
      <protection hidden="1"/>
    </xf>
    <xf numFmtId="2" fontId="10" fillId="8" borderId="33" xfId="0" applyNumberFormat="1" applyFont="1" applyFill="1" applyBorder="1" applyAlignment="1" applyProtection="1">
      <alignment horizontal="left"/>
      <protection hidden="1"/>
    </xf>
    <xf numFmtId="0" fontId="0" fillId="5" borderId="34" xfId="0" applyFill="1" applyBorder="1" applyProtection="1">
      <protection hidden="1"/>
    </xf>
    <xf numFmtId="0" fontId="0" fillId="5" borderId="35" xfId="0" applyFill="1" applyBorder="1" applyProtection="1">
      <protection hidden="1"/>
    </xf>
    <xf numFmtId="0" fontId="22" fillId="9" borderId="18" xfId="0" applyFont="1" applyFill="1" applyBorder="1" applyProtection="1">
      <protection hidden="1"/>
    </xf>
    <xf numFmtId="2" fontId="10" fillId="10" borderId="6"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hidden="1"/>
    </xf>
    <xf numFmtId="0" fontId="10" fillId="3" borderId="2" xfId="0" applyFont="1" applyFill="1" applyBorder="1" applyAlignment="1" applyProtection="1">
      <alignment horizontal="center"/>
      <protection hidden="1"/>
    </xf>
    <xf numFmtId="0" fontId="10" fillId="8" borderId="36" xfId="0" applyFont="1" applyFill="1" applyBorder="1" applyAlignment="1" applyProtection="1">
      <alignment horizontal="center"/>
      <protection hidden="1"/>
    </xf>
    <xf numFmtId="2" fontId="9" fillId="8" borderId="2" xfId="0" applyNumberFormat="1" applyFont="1" applyFill="1" applyBorder="1" applyAlignment="1" applyProtection="1">
      <alignment horizontal="left"/>
      <protection hidden="1"/>
    </xf>
    <xf numFmtId="2" fontId="10" fillId="8" borderId="6" xfId="0" applyNumberFormat="1" applyFont="1" applyFill="1" applyBorder="1" applyAlignment="1" applyProtection="1">
      <alignment horizontal="center"/>
      <protection hidden="1"/>
    </xf>
    <xf numFmtId="0" fontId="20" fillId="8" borderId="0" xfId="0" applyFont="1" applyFill="1" applyBorder="1" applyAlignment="1" applyProtection="1">
      <alignment horizontal="right" vertical="top"/>
      <protection hidden="1"/>
    </xf>
    <xf numFmtId="166" fontId="10" fillId="8" borderId="0" xfId="0" applyNumberFormat="1" applyFont="1" applyFill="1" applyBorder="1" applyAlignment="1" applyProtection="1">
      <alignment horizontal="left" vertical="top"/>
      <protection hidden="1"/>
    </xf>
    <xf numFmtId="166" fontId="10" fillId="4" borderId="17" xfId="0" applyNumberFormat="1" applyFont="1" applyFill="1" applyBorder="1" applyAlignment="1" applyProtection="1">
      <alignment horizontal="left" vertical="top"/>
      <protection hidden="1"/>
    </xf>
    <xf numFmtId="0" fontId="13" fillId="9" borderId="37" xfId="0" applyFont="1" applyFill="1" applyBorder="1" applyProtection="1">
      <protection hidden="1"/>
    </xf>
    <xf numFmtId="2" fontId="10" fillId="10" borderId="38" xfId="0" applyNumberFormat="1" applyFont="1" applyFill="1" applyBorder="1" applyAlignment="1" applyProtection="1">
      <alignment horizontal="center"/>
      <protection locked="0"/>
    </xf>
    <xf numFmtId="2" fontId="10" fillId="10" borderId="39"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hidden="1"/>
    </xf>
    <xf numFmtId="2" fontId="23" fillId="7" borderId="0" xfId="0" applyNumberFormat="1" applyFont="1" applyFill="1" applyProtection="1">
      <protection hidden="1"/>
    </xf>
    <xf numFmtId="165" fontId="23" fillId="7" borderId="0" xfId="0" applyNumberFormat="1" applyFont="1" applyFill="1" applyBorder="1" applyProtection="1">
      <protection hidden="1"/>
    </xf>
    <xf numFmtId="1" fontId="10" fillId="8" borderId="40" xfId="0" applyNumberFormat="1" applyFont="1" applyFill="1" applyBorder="1" applyAlignment="1" applyProtection="1">
      <alignment horizontal="center"/>
      <protection hidden="1"/>
    </xf>
    <xf numFmtId="1" fontId="10" fillId="8" borderId="41" xfId="0" applyNumberFormat="1" applyFont="1" applyFill="1" applyBorder="1" applyAlignment="1" applyProtection="1">
      <alignment horizontal="center"/>
      <protection hidden="1"/>
    </xf>
    <xf numFmtId="166" fontId="10" fillId="8" borderId="0" xfId="0" applyNumberFormat="1" applyFont="1" applyFill="1" applyBorder="1" applyAlignment="1" applyProtection="1">
      <alignment horizontal="center"/>
      <protection hidden="1"/>
    </xf>
    <xf numFmtId="1" fontId="10" fillId="8" borderId="42" xfId="0" applyNumberFormat="1" applyFont="1" applyFill="1" applyBorder="1" applyAlignment="1" applyProtection="1">
      <alignment horizontal="left"/>
      <protection hidden="1"/>
    </xf>
    <xf numFmtId="0" fontId="13" fillId="9" borderId="43" xfId="0" applyFont="1" applyFill="1" applyBorder="1" applyProtection="1">
      <protection hidden="1"/>
    </xf>
    <xf numFmtId="2" fontId="10" fillId="10" borderId="44" xfId="0" applyNumberFormat="1" applyFont="1" applyFill="1" applyBorder="1" applyAlignment="1" applyProtection="1">
      <alignment horizontal="center"/>
      <protection locked="0"/>
    </xf>
    <xf numFmtId="2" fontId="10" fillId="10" borderId="45" xfId="0" applyNumberFormat="1" applyFont="1" applyFill="1" applyBorder="1" applyAlignment="1" applyProtection="1">
      <alignment horizontal="center"/>
      <protection locked="0"/>
    </xf>
    <xf numFmtId="165" fontId="23" fillId="7" borderId="0" xfId="0" applyNumberFormat="1" applyFont="1" applyFill="1" applyProtection="1">
      <protection hidden="1"/>
    </xf>
    <xf numFmtId="1" fontId="10" fillId="8" borderId="17" xfId="0" applyNumberFormat="1" applyFont="1" applyFill="1" applyBorder="1" applyAlignment="1" applyProtection="1">
      <alignment horizontal="center"/>
      <protection hidden="1"/>
    </xf>
    <xf numFmtId="1" fontId="10" fillId="8" borderId="0" xfId="0" applyNumberFormat="1" applyFont="1" applyFill="1" applyBorder="1" applyAlignment="1" applyProtection="1">
      <alignment horizontal="center"/>
      <protection hidden="1"/>
    </xf>
    <xf numFmtId="1" fontId="10" fillId="8" borderId="0" xfId="0" applyNumberFormat="1" applyFont="1" applyFill="1" applyBorder="1" applyAlignment="1" applyProtection="1">
      <alignment horizontal="left"/>
      <protection hidden="1"/>
    </xf>
    <xf numFmtId="0" fontId="18" fillId="8" borderId="1" xfId="0" applyFont="1" applyFill="1" applyBorder="1" applyAlignment="1" applyProtection="1">
      <alignment horizontal="left" vertical="top"/>
      <protection hidden="1"/>
    </xf>
    <xf numFmtId="0" fontId="9" fillId="8" borderId="2" xfId="0" applyFont="1" applyFill="1" applyBorder="1" applyAlignment="1" applyProtection="1">
      <alignment horizontal="left" vertical="top"/>
      <protection hidden="1"/>
    </xf>
    <xf numFmtId="0" fontId="19" fillId="8" borderId="2" xfId="0" applyFont="1" applyFill="1" applyBorder="1" applyAlignment="1" applyProtection="1">
      <alignment horizontal="left" vertical="top"/>
      <protection hidden="1"/>
    </xf>
    <xf numFmtId="0" fontId="9" fillId="4" borderId="17" xfId="0" applyFont="1" applyFill="1" applyBorder="1" applyAlignment="1" applyProtection="1">
      <alignment horizontal="left" vertical="top"/>
      <protection hidden="1"/>
    </xf>
    <xf numFmtId="1" fontId="10" fillId="8" borderId="46" xfId="0" applyNumberFormat="1" applyFont="1" applyFill="1" applyBorder="1" applyAlignment="1" applyProtection="1">
      <alignment horizontal="center"/>
      <protection hidden="1"/>
    </xf>
    <xf numFmtId="0" fontId="13" fillId="8" borderId="47" xfId="0" applyFont="1" applyFill="1" applyBorder="1" applyAlignment="1" applyProtection="1">
      <alignment horizontal="right" vertical="top"/>
      <protection hidden="1"/>
    </xf>
    <xf numFmtId="166" fontId="10" fillId="8" borderId="9" xfId="0" applyNumberFormat="1" applyFont="1" applyFill="1" applyBorder="1" applyAlignment="1" applyProtection="1">
      <alignment horizontal="right" vertical="top"/>
      <protection hidden="1"/>
    </xf>
    <xf numFmtId="0" fontId="10" fillId="8" borderId="9" xfId="0" applyFont="1" applyFill="1" applyBorder="1" applyAlignment="1" applyProtection="1">
      <alignment horizontal="left" vertical="top"/>
      <protection hidden="1"/>
    </xf>
    <xf numFmtId="166" fontId="10" fillId="4" borderId="17" xfId="0" applyNumberFormat="1" applyFont="1" applyFill="1" applyBorder="1" applyAlignment="1" applyProtection="1">
      <alignment horizontal="right" vertical="top"/>
      <protection hidden="1"/>
    </xf>
    <xf numFmtId="0" fontId="13" fillId="8" borderId="48" xfId="0" applyFont="1" applyFill="1" applyBorder="1" applyAlignment="1" applyProtection="1">
      <alignment horizontal="right" vertical="top"/>
      <protection hidden="1"/>
    </xf>
    <xf numFmtId="166" fontId="10" fillId="8" borderId="49" xfId="0" applyNumberFormat="1" applyFont="1" applyFill="1" applyBorder="1" applyAlignment="1" applyProtection="1">
      <alignment horizontal="right" vertical="top"/>
      <protection hidden="1"/>
    </xf>
    <xf numFmtId="0" fontId="10" fillId="8" borderId="49" xfId="0" applyFont="1" applyFill="1" applyBorder="1" applyAlignment="1" applyProtection="1">
      <alignment horizontal="left" vertical="top"/>
      <protection hidden="1"/>
    </xf>
    <xf numFmtId="0" fontId="13" fillId="9" borderId="50" xfId="0" applyFont="1" applyFill="1" applyBorder="1" applyProtection="1">
      <protection hidden="1"/>
    </xf>
    <xf numFmtId="2" fontId="10" fillId="10" borderId="51" xfId="0" applyNumberFormat="1" applyFont="1" applyFill="1" applyBorder="1" applyAlignment="1" applyProtection="1">
      <alignment horizontal="center"/>
      <protection locked="0"/>
    </xf>
    <xf numFmtId="2" fontId="10" fillId="10" borderId="52" xfId="0" applyNumberFormat="1" applyFont="1" applyFill="1" applyBorder="1" applyAlignment="1" applyProtection="1">
      <alignment horizontal="center"/>
      <protection locked="0"/>
    </xf>
    <xf numFmtId="0" fontId="13" fillId="8" borderId="53" xfId="0" applyFont="1" applyFill="1" applyBorder="1" applyAlignment="1" applyProtection="1">
      <alignment horizontal="right" vertical="top"/>
      <protection hidden="1"/>
    </xf>
    <xf numFmtId="166" fontId="10" fillId="8" borderId="0" xfId="0" applyNumberFormat="1" applyFont="1" applyFill="1" applyBorder="1" applyAlignment="1" applyProtection="1">
      <alignment horizontal="right" vertical="top"/>
      <protection hidden="1"/>
    </xf>
    <xf numFmtId="0" fontId="10" fillId="8" borderId="0" xfId="0" applyFont="1" applyFill="1" applyBorder="1" applyAlignment="1" applyProtection="1">
      <alignment horizontal="left" vertical="top"/>
      <protection hidden="1"/>
    </xf>
    <xf numFmtId="165" fontId="10" fillId="3" borderId="9" xfId="0" applyNumberFormat="1" applyFont="1" applyFill="1" applyBorder="1" applyAlignment="1" applyProtection="1">
      <alignment horizontal="center"/>
      <protection hidden="1"/>
    </xf>
    <xf numFmtId="2" fontId="23" fillId="7" borderId="9" xfId="0" applyNumberFormat="1" applyFont="1" applyFill="1" applyBorder="1" applyProtection="1">
      <protection hidden="1"/>
    </xf>
    <xf numFmtId="1" fontId="10" fillId="8" borderId="17" xfId="0" applyNumberFormat="1" applyFont="1" applyFill="1" applyBorder="1" applyAlignment="1" applyProtection="1">
      <alignment horizontal="center"/>
      <protection hidden="1"/>
    </xf>
    <xf numFmtId="1" fontId="10" fillId="8" borderId="0" xfId="0" applyNumberFormat="1" applyFont="1" applyFill="1" applyBorder="1" applyAlignment="1" applyProtection="1">
      <alignment horizontal="center"/>
      <protection hidden="1"/>
    </xf>
    <xf numFmtId="0" fontId="0" fillId="7" borderId="0" xfId="0" applyFill="1" applyProtection="1">
      <protection hidden="1"/>
    </xf>
    <xf numFmtId="0" fontId="0" fillId="0" borderId="0" xfId="0" applyFill="1" applyProtection="1">
      <protection hidden="1"/>
    </xf>
    <xf numFmtId="0" fontId="13" fillId="9" borderId="54" xfId="0" applyFont="1" applyFill="1" applyBorder="1" applyProtection="1">
      <protection hidden="1"/>
    </xf>
    <xf numFmtId="2" fontId="10" fillId="10" borderId="55" xfId="0" applyNumberFormat="1" applyFont="1" applyFill="1" applyBorder="1" applyAlignment="1" applyProtection="1">
      <alignment horizontal="center"/>
      <protection locked="0"/>
    </xf>
    <xf numFmtId="2" fontId="10" fillId="10" borderId="56"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hidden="1"/>
    </xf>
    <xf numFmtId="0" fontId="0" fillId="8" borderId="0" xfId="0" applyFill="1" applyProtection="1">
      <protection hidden="1"/>
    </xf>
    <xf numFmtId="0" fontId="0" fillId="4" borderId="17" xfId="0" applyFill="1" applyBorder="1" applyProtection="1">
      <protection hidden="1"/>
    </xf>
    <xf numFmtId="0" fontId="24" fillId="0" borderId="0" xfId="0" applyFont="1" applyProtection="1">
      <protection hidden="1"/>
    </xf>
    <xf numFmtId="0" fontId="24" fillId="7" borderId="1" xfId="0" applyFont="1" applyFill="1" applyBorder="1" applyProtection="1">
      <protection hidden="1"/>
    </xf>
    <xf numFmtId="0" fontId="24" fillId="7" borderId="2" xfId="0" applyFont="1" applyFill="1" applyBorder="1" applyAlignment="1" applyProtection="1">
      <alignment horizontal="center"/>
      <protection hidden="1"/>
    </xf>
    <xf numFmtId="0" fontId="13" fillId="7" borderId="6" xfId="0" applyFont="1" applyFill="1" applyBorder="1" applyProtection="1">
      <protection hidden="1"/>
    </xf>
    <xf numFmtId="0" fontId="25" fillId="3" borderId="26" xfId="0" applyFont="1" applyFill="1" applyBorder="1" applyProtection="1">
      <protection hidden="1"/>
    </xf>
    <xf numFmtId="0" fontId="16" fillId="3" borderId="26" xfId="0" applyFont="1" applyFill="1" applyBorder="1" applyProtection="1">
      <protection hidden="1"/>
    </xf>
    <xf numFmtId="2" fontId="7" fillId="9" borderId="2" xfId="0" applyNumberFormat="1" applyFont="1" applyFill="1" applyBorder="1" applyAlignment="1" applyProtection="1">
      <alignment horizontal="right"/>
      <protection hidden="1"/>
    </xf>
    <xf numFmtId="0" fontId="13" fillId="3" borderId="0" xfId="0" applyFont="1" applyFill="1" applyBorder="1" applyProtection="1">
      <protection hidden="1"/>
    </xf>
    <xf numFmtId="0" fontId="0" fillId="8" borderId="26" xfId="0" applyFill="1" applyBorder="1" applyProtection="1">
      <protection hidden="1"/>
    </xf>
    <xf numFmtId="0" fontId="13" fillId="8" borderId="27" xfId="0" applyFont="1" applyFill="1" applyBorder="1" applyProtection="1">
      <protection hidden="1"/>
    </xf>
    <xf numFmtId="2" fontId="5" fillId="8" borderId="27" xfId="0" applyNumberFormat="1" applyFont="1" applyFill="1" applyBorder="1" applyAlignment="1" applyProtection="1">
      <alignment horizontal="left"/>
      <protection hidden="1"/>
    </xf>
    <xf numFmtId="2" fontId="5" fillId="8" borderId="57" xfId="0" applyNumberFormat="1" applyFont="1" applyFill="1" applyBorder="1" applyAlignment="1" applyProtection="1">
      <alignment horizontal="left"/>
      <protection hidden="1"/>
    </xf>
    <xf numFmtId="0" fontId="0" fillId="8" borderId="58" xfId="0" applyFill="1" applyBorder="1" applyProtection="1">
      <protection hidden="1"/>
    </xf>
    <xf numFmtId="0" fontId="10" fillId="8" borderId="27" xfId="0" applyFont="1" applyFill="1" applyBorder="1" applyAlignment="1" applyProtection="1">
      <alignment horizontal="left" vertical="top"/>
      <protection hidden="1"/>
    </xf>
    <xf numFmtId="0" fontId="5" fillId="9" borderId="18" xfId="0" applyFont="1" applyFill="1" applyBorder="1" applyProtection="1">
      <protection hidden="1"/>
    </xf>
    <xf numFmtId="0" fontId="10" fillId="9" borderId="6" xfId="0" applyFont="1" applyFill="1" applyBorder="1" applyAlignment="1" applyProtection="1">
      <alignment horizontal="center"/>
      <protection hidden="1"/>
    </xf>
    <xf numFmtId="2" fontId="10" fillId="9" borderId="12" xfId="0" applyNumberFormat="1" applyFont="1" applyFill="1" applyBorder="1" applyAlignment="1" applyProtection="1">
      <alignment horizontal="center"/>
      <protection hidden="1"/>
    </xf>
    <xf numFmtId="0" fontId="10" fillId="3" borderId="59" xfId="0" applyFont="1" applyFill="1" applyBorder="1" applyAlignment="1" applyProtection="1">
      <alignment horizontal="center"/>
      <protection hidden="1"/>
    </xf>
    <xf numFmtId="0" fontId="9" fillId="3" borderId="59" xfId="0" applyFont="1" applyFill="1" applyBorder="1" applyAlignment="1" applyProtection="1">
      <alignment horizontal="center"/>
      <protection hidden="1"/>
    </xf>
    <xf numFmtId="2" fontId="23" fillId="9" borderId="0" xfId="0" applyNumberFormat="1" applyFont="1" applyFill="1" applyProtection="1">
      <protection hidden="1"/>
    </xf>
    <xf numFmtId="1" fontId="5" fillId="9" borderId="59" xfId="0" applyNumberFormat="1" applyFont="1" applyFill="1" applyBorder="1" applyAlignment="1" applyProtection="1">
      <alignment horizontal="center"/>
      <protection hidden="1"/>
    </xf>
    <xf numFmtId="1" fontId="5" fillId="3" borderId="9" xfId="0" applyNumberFormat="1" applyFont="1" applyFill="1" applyBorder="1" applyAlignment="1" applyProtection="1">
      <alignment horizontal="center"/>
      <protection hidden="1"/>
    </xf>
    <xf numFmtId="1" fontId="5" fillId="9" borderId="0" xfId="0" applyNumberFormat="1" applyFont="1" applyFill="1" applyBorder="1" applyAlignment="1" applyProtection="1">
      <alignment horizontal="center"/>
      <protection hidden="1"/>
    </xf>
    <xf numFmtId="0" fontId="5" fillId="9" borderId="9" xfId="0" applyFont="1" applyFill="1" applyBorder="1" applyAlignment="1" applyProtection="1">
      <alignment horizontal="center"/>
      <protection hidden="1"/>
    </xf>
    <xf numFmtId="0" fontId="13" fillId="9" borderId="0" xfId="0" applyFont="1" applyFill="1" applyBorder="1" applyAlignment="1" applyProtection="1">
      <alignment horizontal="left"/>
      <protection hidden="1"/>
    </xf>
    <xf numFmtId="0" fontId="13" fillId="9" borderId="16" xfId="0" applyFont="1" applyFill="1" applyBorder="1" applyAlignment="1" applyProtection="1">
      <alignment horizontal="left"/>
      <protection hidden="1"/>
    </xf>
    <xf numFmtId="0" fontId="13" fillId="4" borderId="32" xfId="0" applyFont="1" applyFill="1" applyBorder="1" applyAlignment="1" applyProtection="1">
      <alignment horizontal="left"/>
      <protection hidden="1"/>
    </xf>
    <xf numFmtId="0" fontId="9" fillId="3" borderId="0" xfId="0" applyFont="1" applyFill="1" applyAlignment="1" applyProtection="1">
      <alignment horizontal="left"/>
      <protection hidden="1"/>
    </xf>
    <xf numFmtId="0" fontId="13" fillId="9" borderId="18" xfId="0" applyFont="1" applyFill="1" applyBorder="1" applyAlignment="1" applyProtection="1">
      <alignment horizontal="right"/>
      <protection hidden="1"/>
    </xf>
    <xf numFmtId="2" fontId="10" fillId="9" borderId="6" xfId="0" applyNumberFormat="1" applyFont="1" applyFill="1" applyBorder="1" applyAlignment="1" applyProtection="1">
      <alignment horizontal="center"/>
      <protection hidden="1"/>
    </xf>
    <xf numFmtId="165" fontId="16" fillId="3" borderId="0" xfId="0" applyNumberFormat="1" applyFont="1" applyFill="1" applyBorder="1" applyAlignment="1" applyProtection="1">
      <alignment horizontal="left"/>
      <protection hidden="1"/>
    </xf>
    <xf numFmtId="2" fontId="5" fillId="9" borderId="25" xfId="0" applyNumberFormat="1" applyFont="1" applyFill="1" applyBorder="1" applyAlignment="1" applyProtection="1">
      <alignment horizontal="center"/>
      <protection hidden="1"/>
    </xf>
    <xf numFmtId="165" fontId="24" fillId="9" borderId="0" xfId="0" applyNumberFormat="1" applyFont="1" applyFill="1" applyBorder="1" applyAlignment="1" applyProtection="1">
      <alignment horizontal="left"/>
      <protection hidden="1"/>
    </xf>
    <xf numFmtId="165" fontId="10" fillId="9" borderId="0" xfId="0" applyNumberFormat="1" applyFont="1" applyFill="1" applyBorder="1" applyAlignment="1" applyProtection="1">
      <alignment horizontal="center"/>
      <protection hidden="1"/>
    </xf>
    <xf numFmtId="165" fontId="5" fillId="9" borderId="0" xfId="0" applyNumberFormat="1" applyFont="1" applyFill="1" applyBorder="1" applyAlignment="1" applyProtection="1">
      <alignment horizontal="center"/>
      <protection hidden="1"/>
    </xf>
    <xf numFmtId="0" fontId="26" fillId="9" borderId="0" xfId="0" applyFont="1" applyFill="1" applyBorder="1" applyProtection="1">
      <protection hidden="1"/>
    </xf>
    <xf numFmtId="0" fontId="26" fillId="9" borderId="13" xfId="0" applyFont="1" applyFill="1" applyBorder="1" applyProtection="1">
      <protection hidden="1"/>
    </xf>
    <xf numFmtId="0" fontId="26" fillId="4" borderId="31" xfId="0" applyFont="1" applyFill="1" applyBorder="1" applyProtection="1">
      <protection hidden="1"/>
    </xf>
    <xf numFmtId="0" fontId="9" fillId="3" borderId="0" xfId="0" applyFont="1" applyFill="1" applyProtection="1">
      <protection hidden="1"/>
    </xf>
    <xf numFmtId="0" fontId="16" fillId="9" borderId="18" xfId="0" applyFont="1" applyFill="1" applyBorder="1" applyAlignment="1" applyProtection="1">
      <alignment horizontal="center"/>
      <protection hidden="1"/>
    </xf>
    <xf numFmtId="165" fontId="16" fillId="9" borderId="60" xfId="0" applyNumberFormat="1" applyFont="1" applyFill="1" applyBorder="1" applyAlignment="1" applyProtection="1">
      <alignment horizontal="center"/>
      <protection hidden="1"/>
    </xf>
    <xf numFmtId="165" fontId="10" fillId="9" borderId="60" xfId="0" applyNumberFormat="1" applyFont="1" applyFill="1" applyBorder="1" applyAlignment="1" applyProtection="1">
      <alignment horizontal="center"/>
      <protection hidden="1"/>
    </xf>
    <xf numFmtId="165" fontId="10" fillId="9" borderId="9" xfId="0" applyNumberFormat="1" applyFont="1" applyFill="1" applyBorder="1" applyAlignment="1" applyProtection="1">
      <alignment horizontal="center"/>
      <protection hidden="1"/>
    </xf>
    <xf numFmtId="165" fontId="10" fillId="9" borderId="59" xfId="0" applyNumberFormat="1" applyFont="1" applyFill="1" applyBorder="1" applyAlignment="1" applyProtection="1">
      <alignment horizontal="center"/>
      <protection hidden="1"/>
    </xf>
    <xf numFmtId="165" fontId="18" fillId="9" borderId="2" xfId="0" applyNumberFormat="1" applyFont="1" applyFill="1" applyBorder="1" applyAlignment="1" applyProtection="1">
      <alignment horizontal="center"/>
      <protection hidden="1"/>
    </xf>
    <xf numFmtId="0" fontId="10" fillId="9" borderId="2" xfId="0" applyFont="1" applyFill="1" applyBorder="1" applyAlignment="1" applyProtection="1">
      <alignment horizontal="center"/>
      <protection hidden="1"/>
    </xf>
    <xf numFmtId="0" fontId="10" fillId="9" borderId="6" xfId="0" applyFont="1" applyFill="1" applyBorder="1" applyAlignment="1" applyProtection="1">
      <alignment horizontal="center"/>
      <protection hidden="1"/>
    </xf>
    <xf numFmtId="0" fontId="10" fillId="9" borderId="25" xfId="0" applyFont="1" applyFill="1" applyBorder="1" applyAlignment="1" applyProtection="1">
      <alignment horizontal="center"/>
      <protection hidden="1"/>
    </xf>
    <xf numFmtId="0" fontId="7" fillId="3" borderId="59" xfId="0" applyFont="1" applyFill="1" applyBorder="1" applyProtection="1">
      <protection hidden="1"/>
    </xf>
    <xf numFmtId="0" fontId="7" fillId="3" borderId="9" xfId="0" applyFont="1" applyFill="1" applyBorder="1" applyProtection="1">
      <protection hidden="1"/>
    </xf>
    <xf numFmtId="0" fontId="7" fillId="3" borderId="0" xfId="0" applyFont="1" applyFill="1" applyBorder="1" applyAlignment="1" applyProtection="1">
      <alignment horizontal="center"/>
      <protection hidden="1"/>
    </xf>
    <xf numFmtId="0" fontId="7" fillId="3" borderId="9" xfId="0" applyFont="1" applyFill="1" applyBorder="1" applyAlignment="1" applyProtection="1">
      <alignment horizontal="center"/>
      <protection hidden="1"/>
    </xf>
    <xf numFmtId="0" fontId="7" fillId="3" borderId="61" xfId="0" applyFont="1" applyFill="1" applyBorder="1" applyAlignment="1" applyProtection="1">
      <alignment horizontal="center"/>
      <protection hidden="1"/>
    </xf>
    <xf numFmtId="0" fontId="0" fillId="9" borderId="12" xfId="0" applyFill="1" applyBorder="1" applyAlignment="1" applyProtection="1">
      <alignment horizontal="center"/>
      <protection hidden="1"/>
    </xf>
    <xf numFmtId="0" fontId="10" fillId="9" borderId="12" xfId="0" applyFont="1" applyFill="1" applyBorder="1" applyAlignment="1" applyProtection="1">
      <alignment horizontal="center"/>
      <protection hidden="1"/>
    </xf>
    <xf numFmtId="0" fontId="10" fillId="6" borderId="43" xfId="0" applyNumberFormat="1" applyFont="1" applyFill="1" applyBorder="1" applyAlignment="1" applyProtection="1">
      <protection locked="0"/>
    </xf>
    <xf numFmtId="2" fontId="10" fillId="6" borderId="62" xfId="0" applyNumberFormat="1" applyFont="1" applyFill="1" applyBorder="1" applyAlignment="1" applyProtection="1">
      <protection locked="0"/>
    </xf>
    <xf numFmtId="2" fontId="10" fillId="6" borderId="45" xfId="0" applyNumberFormat="1" applyFont="1" applyFill="1" applyBorder="1" applyAlignment="1" applyProtection="1">
      <protection locked="0"/>
    </xf>
    <xf numFmtId="0" fontId="10" fillId="3" borderId="45" xfId="0" applyNumberFormat="1" applyFont="1" applyFill="1" applyBorder="1" applyAlignment="1" applyProtection="1">
      <protection hidden="1"/>
    </xf>
    <xf numFmtId="0" fontId="10" fillId="9" borderId="63" xfId="0" applyNumberFormat="1" applyFont="1" applyFill="1" applyBorder="1" applyAlignment="1" applyProtection="1">
      <protection hidden="1"/>
    </xf>
    <xf numFmtId="0" fontId="23" fillId="7" borderId="63" xfId="0" applyNumberFormat="1" applyFont="1" applyFill="1" applyBorder="1" applyAlignment="1" applyProtection="1">
      <protection hidden="1"/>
    </xf>
    <xf numFmtId="1" fontId="27" fillId="3" borderId="64" xfId="0" applyNumberFormat="1" applyFont="1" applyFill="1" applyBorder="1" applyAlignment="1" applyProtection="1">
      <alignment horizontal="center"/>
      <protection hidden="1"/>
    </xf>
    <xf numFmtId="1" fontId="7" fillId="9" borderId="65" xfId="0" applyNumberFormat="1" applyFont="1" applyFill="1" applyBorder="1" applyAlignment="1" applyProtection="1">
      <alignment horizontal="center"/>
      <protection hidden="1"/>
    </xf>
    <xf numFmtId="1" fontId="7" fillId="9" borderId="66" xfId="0" applyNumberFormat="1" applyFont="1" applyFill="1" applyBorder="1" applyAlignment="1" applyProtection="1">
      <alignment horizontal="center"/>
      <protection hidden="1"/>
    </xf>
    <xf numFmtId="0" fontId="0" fillId="7" borderId="65" xfId="0" applyFill="1" applyBorder="1" applyAlignment="1"/>
    <xf numFmtId="0" fontId="10" fillId="7" borderId="65" xfId="0" applyFont="1" applyFill="1" applyBorder="1" applyAlignment="1" applyProtection="1">
      <alignment horizontal="left"/>
      <protection hidden="1"/>
    </xf>
    <xf numFmtId="0" fontId="16" fillId="7" borderId="62" xfId="0" applyFont="1" applyFill="1" applyBorder="1" applyAlignment="1" applyProtection="1">
      <alignment horizontal="right"/>
      <protection hidden="1"/>
    </xf>
    <xf numFmtId="0" fontId="0" fillId="3" borderId="32" xfId="0" applyFill="1" applyBorder="1" applyProtection="1">
      <protection hidden="1"/>
    </xf>
    <xf numFmtId="0" fontId="0" fillId="3" borderId="0" xfId="0" applyFill="1" applyBorder="1" applyProtection="1">
      <protection hidden="1"/>
    </xf>
    <xf numFmtId="0" fontId="16" fillId="3" borderId="0" xfId="0" applyFont="1" applyFill="1" applyProtection="1">
      <protection hidden="1"/>
    </xf>
    <xf numFmtId="0" fontId="26" fillId="0" borderId="0" xfId="0" applyFont="1" applyProtection="1">
      <protection hidden="1"/>
    </xf>
    <xf numFmtId="0" fontId="0" fillId="3" borderId="0" xfId="0" applyNumberFormat="1" applyFill="1" applyBorder="1" applyProtection="1">
      <protection hidden="1"/>
    </xf>
    <xf numFmtId="0" fontId="0" fillId="6" borderId="12" xfId="0" applyFill="1" applyBorder="1" applyAlignment="1" applyProtection="1">
      <alignment horizontal="center"/>
      <protection locked="0"/>
    </xf>
    <xf numFmtId="0" fontId="13" fillId="6" borderId="12" xfId="0" applyFont="1" applyFill="1" applyBorder="1" applyProtection="1">
      <protection locked="0"/>
    </xf>
    <xf numFmtId="0" fontId="0" fillId="3" borderId="33" xfId="0" applyFill="1" applyBorder="1" applyProtection="1">
      <protection hidden="1"/>
    </xf>
    <xf numFmtId="1" fontId="26" fillId="0" borderId="0" xfId="0" applyNumberFormat="1" applyFont="1" applyProtection="1">
      <protection hidden="1"/>
    </xf>
    <xf numFmtId="0" fontId="4" fillId="0" borderId="0" xfId="0" applyFont="1" applyFill="1" applyBorder="1" applyAlignment="1" applyProtection="1">
      <alignment horizontal="center" vertical="center"/>
      <protection hidden="1"/>
    </xf>
    <xf numFmtId="0" fontId="16" fillId="7" borderId="62" xfId="0" applyFont="1" applyFill="1" applyBorder="1" applyAlignment="1">
      <alignment horizontal="right"/>
    </xf>
    <xf numFmtId="1" fontId="0" fillId="0" borderId="0" xfId="0" applyNumberFormat="1" applyProtection="1">
      <protection hidden="1"/>
    </xf>
    <xf numFmtId="0" fontId="10" fillId="6" borderId="54" xfId="0" applyNumberFormat="1" applyFont="1" applyFill="1" applyBorder="1" applyAlignment="1" applyProtection="1">
      <protection locked="0"/>
    </xf>
    <xf numFmtId="2" fontId="10" fillId="6" borderId="67" xfId="0" applyNumberFormat="1" applyFont="1" applyFill="1" applyBorder="1" applyAlignment="1" applyProtection="1">
      <protection locked="0"/>
    </xf>
    <xf numFmtId="2" fontId="10" fillId="6" borderId="56" xfId="0" applyNumberFormat="1" applyFont="1" applyFill="1" applyBorder="1" applyAlignment="1" applyProtection="1">
      <protection locked="0"/>
    </xf>
    <xf numFmtId="0" fontId="10" fillId="3" borderId="56" xfId="0" applyNumberFormat="1" applyFont="1" applyFill="1" applyBorder="1" applyAlignment="1" applyProtection="1">
      <protection hidden="1"/>
    </xf>
    <xf numFmtId="0" fontId="10" fillId="9" borderId="68" xfId="0" applyNumberFormat="1" applyFont="1" applyFill="1" applyBorder="1" applyAlignment="1" applyProtection="1">
      <protection hidden="1"/>
    </xf>
    <xf numFmtId="0" fontId="23" fillId="7" borderId="68" xfId="0" applyNumberFormat="1" applyFont="1" applyFill="1" applyBorder="1" applyAlignment="1" applyProtection="1">
      <protection hidden="1"/>
    </xf>
    <xf numFmtId="1" fontId="7" fillId="9" borderId="69" xfId="0" applyNumberFormat="1" applyFont="1" applyFill="1" applyBorder="1" applyAlignment="1" applyProtection="1">
      <alignment horizontal="center"/>
      <protection hidden="1"/>
    </xf>
    <xf numFmtId="0" fontId="0" fillId="7" borderId="69" xfId="0" applyFill="1" applyBorder="1" applyAlignment="1"/>
    <xf numFmtId="0" fontId="16" fillId="7" borderId="67" xfId="0" applyFont="1" applyFill="1" applyBorder="1" applyAlignment="1">
      <alignment horizontal="right"/>
    </xf>
    <xf numFmtId="0" fontId="26" fillId="0" borderId="0"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3" fillId="3" borderId="32" xfId="0" applyFont="1" applyFill="1" applyBorder="1" applyProtection="1">
      <protection hidden="1"/>
    </xf>
    <xf numFmtId="0" fontId="0" fillId="3" borderId="9" xfId="0" applyFill="1" applyBorder="1" applyProtection="1">
      <protection hidden="1"/>
    </xf>
    <xf numFmtId="2" fontId="12" fillId="0" borderId="0" xfId="0" applyNumberFormat="1" applyFont="1" applyFill="1" applyBorder="1" applyAlignment="1" applyProtection="1">
      <alignment horizontal="center" vertical="top"/>
      <protection hidden="1"/>
    </xf>
    <xf numFmtId="2" fontId="12" fillId="0" borderId="0" xfId="0" applyNumberFormat="1" applyFont="1" applyFill="1" applyBorder="1" applyAlignment="1" applyProtection="1">
      <alignment horizontal="center" vertical="top"/>
      <protection hidden="1"/>
    </xf>
    <xf numFmtId="0" fontId="0" fillId="0" borderId="0" xfId="0" applyFill="1" applyBorder="1" applyProtection="1">
      <protection hidden="1"/>
    </xf>
    <xf numFmtId="0" fontId="0" fillId="3" borderId="31" xfId="0" applyFill="1" applyBorder="1" applyProtection="1">
      <protection hidden="1"/>
    </xf>
    <xf numFmtId="0" fontId="0" fillId="3" borderId="13" xfId="0" applyFill="1" applyBorder="1" applyProtection="1">
      <protection hidden="1"/>
    </xf>
    <xf numFmtId="15" fontId="0" fillId="3" borderId="13" xfId="0" applyNumberFormat="1" applyFill="1" applyBorder="1" applyProtection="1">
      <protection hidden="1"/>
    </xf>
    <xf numFmtId="2" fontId="0" fillId="3" borderId="13" xfId="0" applyNumberFormat="1" applyFill="1" applyBorder="1" applyProtection="1">
      <protection hidden="1"/>
    </xf>
    <xf numFmtId="1" fontId="0" fillId="3" borderId="13" xfId="0" applyNumberFormat="1" applyFill="1" applyBorder="1" applyProtection="1">
      <protection hidden="1"/>
    </xf>
    <xf numFmtId="2" fontId="0" fillId="3" borderId="0" xfId="0" applyNumberFormat="1" applyFill="1" applyProtection="1">
      <protection hidden="1"/>
    </xf>
    <xf numFmtId="165" fontId="0" fillId="3" borderId="13" xfId="0" applyNumberFormat="1" applyFill="1" applyBorder="1" applyProtection="1">
      <protection hidden="1"/>
    </xf>
    <xf numFmtId="1" fontId="0" fillId="3" borderId="25" xfId="0" applyNumberFormat="1" applyFill="1" applyBorder="1" applyProtection="1">
      <protection hidden="1"/>
    </xf>
    <xf numFmtId="1" fontId="0" fillId="3" borderId="0" xfId="0" applyNumberFormat="1" applyFill="1" applyProtection="1">
      <protection hidden="1"/>
    </xf>
    <xf numFmtId="1" fontId="0" fillId="0" borderId="0" xfId="0" applyNumberFormat="1" applyFill="1" applyProtection="1">
      <protection hidden="1"/>
    </xf>
    <xf numFmtId="0" fontId="5" fillId="3" borderId="0" xfId="0" applyFont="1" applyFill="1" applyProtection="1">
      <protection hidden="1"/>
    </xf>
    <xf numFmtId="2" fontId="5" fillId="3" borderId="13" xfId="0" applyNumberFormat="1" applyFont="1" applyFill="1" applyBorder="1" applyProtection="1">
      <protection hidden="1"/>
    </xf>
  </cellXfs>
  <cellStyles count="1">
    <cellStyle name="Normal" xfId="0" builtinId="0"/>
  </cellStyles>
  <dxfs count="26">
    <dxf>
      <font>
        <condense val="0"/>
        <extend val="0"/>
        <color indexed="10"/>
      </font>
    </dxf>
    <dxf>
      <font>
        <condense val="0"/>
        <extend val="0"/>
        <color indexed="23"/>
      </font>
    </dxf>
    <dxf>
      <font>
        <condense val="0"/>
        <extend val="0"/>
        <color indexed="57"/>
      </font>
    </dxf>
    <dxf>
      <font>
        <color indexed="10"/>
      </font>
      <fill>
        <patternFill>
          <bgColor indexed="55"/>
        </patternFill>
      </fill>
    </dxf>
    <dxf>
      <font>
        <b/>
        <i val="0"/>
        <condense val="0"/>
        <extend val="0"/>
      </font>
    </dxf>
    <dxf>
      <font>
        <b val="0"/>
        <i val="0"/>
        <condense val="0"/>
        <extend val="0"/>
        <color indexed="23"/>
      </font>
    </dxf>
    <dxf>
      <font>
        <b/>
        <i val="0"/>
        <condense val="0"/>
        <extend val="0"/>
      </font>
    </dxf>
    <dxf>
      <font>
        <b val="0"/>
        <i val="0"/>
        <condense val="0"/>
        <extend val="0"/>
        <color indexed="23"/>
      </font>
    </dxf>
    <dxf>
      <font>
        <b/>
        <i val="0"/>
        <condense val="0"/>
        <extend val="0"/>
      </font>
    </dxf>
    <dxf>
      <font>
        <b val="0"/>
        <i val="0"/>
        <condense val="0"/>
        <extend val="0"/>
        <color indexed="23"/>
      </font>
    </dxf>
    <dxf>
      <font>
        <b/>
        <i val="0"/>
        <condense val="0"/>
        <extend val="0"/>
      </font>
    </dxf>
    <dxf>
      <font>
        <b val="0"/>
        <i val="0"/>
        <condense val="0"/>
        <extend val="0"/>
        <color indexed="23"/>
      </font>
    </dxf>
    <dxf>
      <font>
        <b/>
        <i val="0"/>
        <condense val="0"/>
        <extend val="0"/>
      </font>
    </dxf>
    <dxf>
      <font>
        <b val="0"/>
        <i val="0"/>
        <condense val="0"/>
        <extend val="0"/>
        <color indexed="23"/>
      </font>
    </dxf>
    <dxf>
      <font>
        <b/>
        <i val="0"/>
        <condense val="0"/>
        <extend val="0"/>
      </font>
    </dxf>
    <dxf>
      <font>
        <b val="0"/>
        <i val="0"/>
        <condense val="0"/>
        <extend val="0"/>
        <color indexed="23"/>
      </font>
    </dxf>
    <dxf>
      <font>
        <b/>
        <i val="0"/>
        <condense val="0"/>
        <extend val="0"/>
      </font>
    </dxf>
    <dxf>
      <font>
        <b val="0"/>
        <i val="0"/>
        <condense val="0"/>
        <extend val="0"/>
        <color indexed="23"/>
      </font>
    </dxf>
    <dxf>
      <font>
        <condense val="0"/>
        <extend val="0"/>
        <color indexed="10"/>
      </font>
    </dxf>
    <dxf>
      <font>
        <condense val="0"/>
        <extend val="0"/>
        <color indexed="23"/>
      </font>
    </dxf>
    <dxf>
      <font>
        <condense val="0"/>
        <extend val="0"/>
        <color indexed="57"/>
      </font>
    </dxf>
    <dxf>
      <font>
        <condense val="0"/>
        <extend val="0"/>
        <color indexed="23"/>
      </font>
    </dxf>
    <dxf>
      <font>
        <b val="0"/>
        <i val="0"/>
        <condense val="0"/>
        <extend val="0"/>
        <color indexed="57"/>
      </font>
    </dxf>
    <dxf>
      <font>
        <condense val="0"/>
        <extend val="0"/>
        <color indexed="10"/>
      </font>
    </dxf>
    <dxf>
      <font>
        <condense val="0"/>
        <extend val="0"/>
        <color indexed="2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xdr:colOff>
          <xdr:row>6</xdr:row>
          <xdr:rowOff>19050</xdr:rowOff>
        </xdr:from>
        <xdr:to>
          <xdr:col>22</xdr:col>
          <xdr:colOff>1647825</xdr:colOff>
          <xdr:row>9</xdr:row>
          <xdr:rowOff>9525</xdr:rowOff>
        </xdr:to>
        <xdr:grpSp>
          <xdr:nvGrpSpPr>
            <xdr:cNvPr id="2" name="Group 25">
              <a:extLst>
                <a:ext uri="{FF2B5EF4-FFF2-40B4-BE49-F238E27FC236}">
                  <a16:creationId xmlns:a16="http://schemas.microsoft.com/office/drawing/2014/main" id="{BC243AEF-7DFB-457E-8505-5C57D5C3BA69}"/>
                </a:ext>
              </a:extLst>
            </xdr:cNvPr>
            <xdr:cNvGrpSpPr>
              <a:grpSpLocks/>
            </xdr:cNvGrpSpPr>
          </xdr:nvGrpSpPr>
          <xdr:grpSpPr bwMode="auto">
            <a:xfrm>
              <a:off x="6700838" y="1066800"/>
              <a:ext cx="1638300" cy="490538"/>
              <a:chOff x="787" y="70"/>
              <a:chExt cx="94" cy="51"/>
            </a:xfrm>
          </xdr:grpSpPr>
          <xdr:sp macro="" textlink="">
            <xdr:nvSpPr>
              <xdr:cNvPr id="1025" name="Affichage" hidden="1">
                <a:extLst>
                  <a:ext uri="{63B3BB69-23CF-44E3-9099-C40C66FF867C}">
                    <a14:compatExt spid="_x0000_s1025"/>
                  </a:ext>
                  <a:ext uri="{FF2B5EF4-FFF2-40B4-BE49-F238E27FC236}">
                    <a16:creationId xmlns:a16="http://schemas.microsoft.com/office/drawing/2014/main" id="{9352A1B3-6780-4CDD-A34A-31392139C768}"/>
                  </a:ext>
                </a:extLst>
              </xdr:cNvPr>
              <xdr:cNvSpPr/>
            </xdr:nvSpPr>
            <xdr:spPr bwMode="auto">
              <a:xfrm>
                <a:off x="787" y="95"/>
                <a:ext cx="94" cy="26"/>
              </a:xfrm>
              <a:prstGeom prst="rect">
                <a:avLst/>
              </a:prstGeom>
              <a:noFill/>
              <a:ln>
                <a:noFill/>
              </a:ln>
              <a:extLst>
                <a:ext uri="{91240B29-F687-4F45-9708-019B960494DF}">
                  <a14:hiddenLine w="9525">
                    <a:noFill/>
                    <a:miter lim="800000"/>
                    <a:headEnd/>
                    <a:tailEnd/>
                  </a14:hiddenLine>
                </a:ext>
              </a:extLst>
            </xdr:spPr>
          </xdr:sp>
          <xdr:sp macro="" textlink="">
            <xdr:nvSpPr>
              <xdr:cNvPr id="1026" name="Retournotice" hidden="1">
                <a:extLst>
                  <a:ext uri="{63B3BB69-23CF-44E3-9099-C40C66FF867C}">
                    <a14:compatExt spid="_x0000_s1026"/>
                  </a:ext>
                  <a:ext uri="{FF2B5EF4-FFF2-40B4-BE49-F238E27FC236}">
                    <a16:creationId xmlns:a16="http://schemas.microsoft.com/office/drawing/2014/main" id="{05858B89-F3D8-4859-AE74-1374CBACB481}"/>
                  </a:ext>
                </a:extLst>
              </xdr:cNvPr>
              <xdr:cNvSpPr/>
            </xdr:nvSpPr>
            <xdr:spPr bwMode="auto">
              <a:xfrm>
                <a:off x="787" y="70"/>
                <a:ext cx="94" cy="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0</xdr:row>
          <xdr:rowOff>9525</xdr:rowOff>
        </xdr:from>
        <xdr:to>
          <xdr:col>22</xdr:col>
          <xdr:colOff>1657350</xdr:colOff>
          <xdr:row>1</xdr:row>
          <xdr:rowOff>66675</xdr:rowOff>
        </xdr:to>
        <xdr:sp macro="" textlink="">
          <xdr:nvSpPr>
            <xdr:cNvPr id="1027" name="Newfeuille" hidden="1">
              <a:extLst>
                <a:ext uri="{63B3BB69-23CF-44E3-9099-C40C66FF867C}">
                  <a14:compatExt spid="_x0000_s1027"/>
                </a:ext>
                <a:ext uri="{FF2B5EF4-FFF2-40B4-BE49-F238E27FC236}">
                  <a16:creationId xmlns:a16="http://schemas.microsoft.com/office/drawing/2014/main" id="{2AA07673-E47E-4835-8C03-2A6B5113CD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1</xdr:row>
          <xdr:rowOff>57150</xdr:rowOff>
        </xdr:from>
        <xdr:to>
          <xdr:col>22</xdr:col>
          <xdr:colOff>1657350</xdr:colOff>
          <xdr:row>2</xdr:row>
          <xdr:rowOff>133350</xdr:rowOff>
        </xdr:to>
        <xdr:sp macro="" textlink="">
          <xdr:nvSpPr>
            <xdr:cNvPr id="1028" name="Recapitu" hidden="1">
              <a:extLst>
                <a:ext uri="{63B3BB69-23CF-44E3-9099-C40C66FF867C}">
                  <a14:compatExt spid="_x0000_s1028"/>
                </a:ext>
                <a:ext uri="{FF2B5EF4-FFF2-40B4-BE49-F238E27FC236}">
                  <a16:creationId xmlns:a16="http://schemas.microsoft.com/office/drawing/2014/main" id="{C24176A0-34D1-4C7F-98C5-1DD6B25C05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0</xdr:row>
          <xdr:rowOff>38100</xdr:rowOff>
        </xdr:from>
        <xdr:to>
          <xdr:col>26</xdr:col>
          <xdr:colOff>19050</xdr:colOff>
          <xdr:row>2</xdr:row>
          <xdr:rowOff>114300</xdr:rowOff>
        </xdr:to>
        <xdr:grpSp>
          <xdr:nvGrpSpPr>
            <xdr:cNvPr id="7" name="Group 32">
              <a:extLst>
                <a:ext uri="{FF2B5EF4-FFF2-40B4-BE49-F238E27FC236}">
                  <a16:creationId xmlns:a16="http://schemas.microsoft.com/office/drawing/2014/main" id="{CDDEEEF0-69BB-4C96-98B2-B54E6E8E45AF}"/>
                </a:ext>
              </a:extLst>
            </xdr:cNvPr>
            <xdr:cNvGrpSpPr>
              <a:grpSpLocks/>
            </xdr:cNvGrpSpPr>
          </xdr:nvGrpSpPr>
          <xdr:grpSpPr bwMode="auto">
            <a:xfrm>
              <a:off x="8458200" y="38100"/>
              <a:ext cx="1681163" cy="445294"/>
              <a:chOff x="788" y="1"/>
              <a:chExt cx="95" cy="45"/>
            </a:xfrm>
          </xdr:grpSpPr>
          <xdr:sp macro="" textlink="">
            <xdr:nvSpPr>
              <xdr:cNvPr id="1029" name="Calcul" hidden="1">
                <a:extLst>
                  <a:ext uri="{63B3BB69-23CF-44E3-9099-C40C66FF867C}">
                    <a14:compatExt spid="_x0000_s1029"/>
                  </a:ext>
                  <a:ext uri="{FF2B5EF4-FFF2-40B4-BE49-F238E27FC236}">
                    <a16:creationId xmlns:a16="http://schemas.microsoft.com/office/drawing/2014/main" id="{84F039BB-B4F8-4DF8-909F-A4C1DCDECE6B}"/>
                  </a:ext>
                </a:extLst>
              </xdr:cNvPr>
              <xdr:cNvSpPr/>
            </xdr:nvSpPr>
            <xdr:spPr bwMode="auto">
              <a:xfrm>
                <a:off x="788" y="1"/>
                <a:ext cx="94" cy="25"/>
              </a:xfrm>
              <a:prstGeom prst="rect">
                <a:avLst/>
              </a:prstGeom>
              <a:noFill/>
              <a:ln>
                <a:noFill/>
              </a:ln>
              <a:extLst>
                <a:ext uri="{91240B29-F687-4F45-9708-019B960494DF}">
                  <a14:hiddenLine w="9525">
                    <a:noFill/>
                    <a:miter lim="800000"/>
                    <a:headEnd/>
                    <a:tailEnd/>
                  </a14:hiddenLine>
                </a:ext>
              </a:extLst>
            </xdr:spPr>
          </xdr:sp>
          <xdr:sp macro="" textlink="">
            <xdr:nvSpPr>
              <xdr:cNvPr id="1030" name="robust" hidden="1">
                <a:extLst>
                  <a:ext uri="{63B3BB69-23CF-44E3-9099-C40C66FF867C}">
                    <a14:compatExt spid="_x0000_s1030"/>
                  </a:ext>
                  <a:ext uri="{FF2B5EF4-FFF2-40B4-BE49-F238E27FC236}">
                    <a16:creationId xmlns:a16="http://schemas.microsoft.com/office/drawing/2014/main" id="{9A098E1F-893C-417F-B37D-FE44D5DBC3C8}"/>
                  </a:ext>
                </a:extLst>
              </xdr:cNvPr>
              <xdr:cNvSpPr/>
            </xdr:nvSpPr>
            <xdr:spPr bwMode="auto">
              <a:xfrm>
                <a:off x="788" y="21"/>
                <a:ext cx="95" cy="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xdr:row>
          <xdr:rowOff>0</xdr:rowOff>
        </xdr:from>
        <xdr:to>
          <xdr:col>24</xdr:col>
          <xdr:colOff>0</xdr:colOff>
          <xdr:row>8</xdr:row>
          <xdr:rowOff>76200</xdr:rowOff>
        </xdr:to>
        <xdr:grpSp>
          <xdr:nvGrpSpPr>
            <xdr:cNvPr id="10" name="Group 38">
              <a:extLst>
                <a:ext uri="{FF2B5EF4-FFF2-40B4-BE49-F238E27FC236}">
                  <a16:creationId xmlns:a16="http://schemas.microsoft.com/office/drawing/2014/main" id="{C0B2B400-1217-46B4-B119-007D9A859BE4}"/>
                </a:ext>
              </a:extLst>
            </xdr:cNvPr>
            <xdr:cNvGrpSpPr>
              <a:grpSpLocks/>
            </xdr:cNvGrpSpPr>
          </xdr:nvGrpSpPr>
          <xdr:grpSpPr bwMode="auto">
            <a:xfrm>
              <a:off x="8458200" y="535781"/>
              <a:ext cx="1662113" cy="921544"/>
              <a:chOff x="957" y="52"/>
              <a:chExt cx="94" cy="97"/>
            </a:xfrm>
          </xdr:grpSpPr>
          <xdr:sp macro="" textlink="">
            <xdr:nvSpPr>
              <xdr:cNvPr id="1031" name="Trinom" hidden="1">
                <a:extLst>
                  <a:ext uri="{63B3BB69-23CF-44E3-9099-C40C66FF867C}">
                    <a14:compatExt spid="_x0000_s1031"/>
                  </a:ext>
                  <a:ext uri="{FF2B5EF4-FFF2-40B4-BE49-F238E27FC236}">
                    <a16:creationId xmlns:a16="http://schemas.microsoft.com/office/drawing/2014/main" id="{75BCE173-947A-4FB6-947B-8048D233D5F6}"/>
                  </a:ext>
                </a:extLst>
              </xdr:cNvPr>
              <xdr:cNvSpPr/>
            </xdr:nvSpPr>
            <xdr:spPr bwMode="auto">
              <a:xfrm>
                <a:off x="957" y="52"/>
                <a:ext cx="94" cy="26"/>
              </a:xfrm>
              <a:prstGeom prst="rect">
                <a:avLst/>
              </a:prstGeom>
              <a:noFill/>
              <a:ln>
                <a:noFill/>
              </a:ln>
              <a:extLst>
                <a:ext uri="{91240B29-F687-4F45-9708-019B960494DF}">
                  <a14:hiddenLine w="9525">
                    <a:noFill/>
                    <a:miter lim="800000"/>
                    <a:headEnd/>
                    <a:tailEnd/>
                  </a14:hiddenLine>
                </a:ext>
              </a:extLst>
            </xdr:spPr>
          </xdr:sp>
          <xdr:sp macro="" textlink="">
            <xdr:nvSpPr>
              <xdr:cNvPr id="1032" name="Trigroupe" hidden="1">
                <a:extLst>
                  <a:ext uri="{63B3BB69-23CF-44E3-9099-C40C66FF867C}">
                    <a14:compatExt spid="_x0000_s1032"/>
                  </a:ext>
                  <a:ext uri="{FF2B5EF4-FFF2-40B4-BE49-F238E27FC236}">
                    <a16:creationId xmlns:a16="http://schemas.microsoft.com/office/drawing/2014/main" id="{91773FF0-EC50-47C1-9E6F-00A2831DC403}"/>
                  </a:ext>
                </a:extLst>
              </xdr:cNvPr>
              <xdr:cNvSpPr/>
            </xdr:nvSpPr>
            <xdr:spPr bwMode="auto">
              <a:xfrm>
                <a:off x="957" y="75"/>
                <a:ext cx="94" cy="26"/>
              </a:xfrm>
              <a:prstGeom prst="rect">
                <a:avLst/>
              </a:prstGeom>
              <a:noFill/>
              <a:ln>
                <a:noFill/>
              </a:ln>
              <a:extLst>
                <a:ext uri="{91240B29-F687-4F45-9708-019B960494DF}">
                  <a14:hiddenLine w="9525">
                    <a:noFill/>
                    <a:miter lim="800000"/>
                    <a:headEnd/>
                    <a:tailEnd/>
                  </a14:hiddenLine>
                </a:ext>
              </a:extLst>
            </xdr:spPr>
          </xdr:sp>
          <xdr:sp macro="" textlink="">
            <xdr:nvSpPr>
              <xdr:cNvPr id="1033" name="TriCSi" hidden="1">
                <a:extLst>
                  <a:ext uri="{63B3BB69-23CF-44E3-9099-C40C66FF867C}">
                    <a14:compatExt spid="_x0000_s1033"/>
                  </a:ext>
                  <a:ext uri="{FF2B5EF4-FFF2-40B4-BE49-F238E27FC236}">
                    <a16:creationId xmlns:a16="http://schemas.microsoft.com/office/drawing/2014/main" id="{93324D24-C94E-4E77-B693-129A50B1598F}"/>
                  </a:ext>
                </a:extLst>
              </xdr:cNvPr>
              <xdr:cNvSpPr/>
            </xdr:nvSpPr>
            <xdr:spPr bwMode="auto">
              <a:xfrm>
                <a:off x="957" y="99"/>
                <a:ext cx="94" cy="26"/>
              </a:xfrm>
              <a:prstGeom prst="rect">
                <a:avLst/>
              </a:prstGeom>
              <a:noFill/>
              <a:ln>
                <a:noFill/>
              </a:ln>
              <a:extLst>
                <a:ext uri="{91240B29-F687-4F45-9708-019B960494DF}">
                  <a14:hiddenLine w="9525">
                    <a:noFill/>
                    <a:miter lim="800000"/>
                    <a:headEnd/>
                    <a:tailEnd/>
                  </a14:hiddenLine>
                </a:ext>
              </a:extLst>
            </xdr:spPr>
          </xdr:sp>
          <xdr:sp macro="" textlink="">
            <xdr:nvSpPr>
              <xdr:cNvPr id="1034" name="TriEi" hidden="1">
                <a:extLst>
                  <a:ext uri="{63B3BB69-23CF-44E3-9099-C40C66FF867C}">
                    <a14:compatExt spid="_x0000_s1034"/>
                  </a:ext>
                  <a:ext uri="{FF2B5EF4-FFF2-40B4-BE49-F238E27FC236}">
                    <a16:creationId xmlns:a16="http://schemas.microsoft.com/office/drawing/2014/main" id="{5114CEB4-0545-470D-8509-BB806D816D87}"/>
                  </a:ext>
                </a:extLst>
              </xdr:cNvPr>
              <xdr:cNvSpPr/>
            </xdr:nvSpPr>
            <xdr:spPr bwMode="auto">
              <a:xfrm>
                <a:off x="957" y="123"/>
                <a:ext cx="94" cy="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933450</xdr:colOff>
          <xdr:row>61</xdr:row>
          <xdr:rowOff>66675</xdr:rowOff>
        </xdr:from>
        <xdr:to>
          <xdr:col>23</xdr:col>
          <xdr:colOff>819150</xdr:colOff>
          <xdr:row>62</xdr:row>
          <xdr:rowOff>152400</xdr:rowOff>
        </xdr:to>
        <xdr:sp macro="" textlink="">
          <xdr:nvSpPr>
            <xdr:cNvPr id="1035" name="ajout" hidden="1">
              <a:extLst>
                <a:ext uri="{63B3BB69-23CF-44E3-9099-C40C66FF867C}">
                  <a14:compatExt spid="_x0000_s1035"/>
                </a:ext>
                <a:ext uri="{FF2B5EF4-FFF2-40B4-BE49-F238E27FC236}">
                  <a16:creationId xmlns:a16="http://schemas.microsoft.com/office/drawing/2014/main" id="{BFD7413F-19B1-4B36-A9A4-0F362945AE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933450</xdr:colOff>
          <xdr:row>63</xdr:row>
          <xdr:rowOff>76200</xdr:rowOff>
        </xdr:from>
        <xdr:to>
          <xdr:col>23</xdr:col>
          <xdr:colOff>819150</xdr:colOff>
          <xdr:row>65</xdr:row>
          <xdr:rowOff>0</xdr:rowOff>
        </xdr:to>
        <xdr:sp macro="" textlink="">
          <xdr:nvSpPr>
            <xdr:cNvPr id="1036" name="supprime" hidden="1">
              <a:extLst>
                <a:ext uri="{63B3BB69-23CF-44E3-9099-C40C66FF867C}">
                  <a14:compatExt spid="_x0000_s1036"/>
                </a:ext>
                <a:ext uri="{FF2B5EF4-FFF2-40B4-BE49-F238E27FC236}">
                  <a16:creationId xmlns:a16="http://schemas.microsoft.com/office/drawing/2014/main" id="{6ECD89B8-D4DA-49D2-8759-663A1F0D9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xdr:row>
          <xdr:rowOff>123825</xdr:rowOff>
        </xdr:from>
        <xdr:to>
          <xdr:col>22</xdr:col>
          <xdr:colOff>1657350</xdr:colOff>
          <xdr:row>4</xdr:row>
          <xdr:rowOff>28575</xdr:rowOff>
        </xdr:to>
        <xdr:sp macro="" textlink="">
          <xdr:nvSpPr>
            <xdr:cNvPr id="1037" name="ArchivageSandre" hidden="1">
              <a:extLst>
                <a:ext uri="{63B3BB69-23CF-44E3-9099-C40C66FF867C}">
                  <a14:compatExt spid="_x0000_s1037"/>
                </a:ext>
                <a:ext uri="{FF2B5EF4-FFF2-40B4-BE49-F238E27FC236}">
                  <a16:creationId xmlns:a16="http://schemas.microsoft.com/office/drawing/2014/main" id="{97126A7F-FBAA-4330-A623-2E6D48D8AC9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xdr:row>
          <xdr:rowOff>19050</xdr:rowOff>
        </xdr:from>
        <xdr:to>
          <xdr:col>22</xdr:col>
          <xdr:colOff>1657350</xdr:colOff>
          <xdr:row>5</xdr:row>
          <xdr:rowOff>85725</xdr:rowOff>
        </xdr:to>
        <xdr:sp macro="" textlink="">
          <xdr:nvSpPr>
            <xdr:cNvPr id="1038" name="ArchivageSansCdSandre" hidden="1">
              <a:extLst>
                <a:ext uri="{63B3BB69-23CF-44E3-9099-C40C66FF867C}">
                  <a14:compatExt spid="_x0000_s1038"/>
                </a:ext>
                <a:ext uri="{FF2B5EF4-FFF2-40B4-BE49-F238E27FC236}">
                  <a16:creationId xmlns:a16="http://schemas.microsoft.com/office/drawing/2014/main" id="{86F1560A-16BD-4441-A8D5-F4A70EF004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2-LaboHydrobio_R/06-HB_LaboARA/Bancarisation-Valorisation/DonneesARALB+AG/2012/Marches_Agences/AG/IBMR/12.18_IBMR-ADOUR30_JMI_calcul_$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station"/>
      <sheetName val="1"/>
      <sheetName val="2"/>
      <sheetName val="3"/>
      <sheetName val="4"/>
      <sheetName val="5"/>
      <sheetName val="6"/>
      <sheetName val="7"/>
      <sheetName val="8"/>
      <sheetName val="9"/>
      <sheetName val="10"/>
      <sheetName val="11"/>
      <sheetName val="12"/>
      <sheetName val="13"/>
      <sheetName val="14"/>
      <sheetName val="modele"/>
      <sheetName val="liste codes réf"/>
    </sheetNames>
    <sheetDataSet>
      <sheetData sheetId="0"/>
      <sheetData sheetId="1">
        <row r="1">
          <cell r="A1" t="str">
            <v>LISTE DES TAXA AQUATIQUES POTENTIELLEMENT RENCONTRES EN FRANCE</v>
          </cell>
          <cell r="E1" t="str">
            <v>nom / code recherché ?</v>
          </cell>
        </row>
        <row r="2">
          <cell r="A2" t="str">
            <v xml:space="preserve">notes spécifiques et coefficients de sténoécie                                      </v>
          </cell>
        </row>
        <row r="3">
          <cell r="B3" t="str">
            <v>version 2.6 - février 2012</v>
          </cell>
          <cell r="D3">
            <v>2</v>
          </cell>
        </row>
        <row r="4">
          <cell r="B4" t="str">
            <v>Conforme à la norme NF T90-395 (octobre 2003)</v>
          </cell>
        </row>
        <row r="5">
          <cell r="A5" t="str">
            <v>CODE</v>
          </cell>
          <cell r="B5" t="str">
            <v>NOM</v>
          </cell>
          <cell r="C5" t="str">
            <v>cote spéc.</v>
          </cell>
          <cell r="D5" t="str">
            <v>coef. sténo.</v>
          </cell>
          <cell r="E5" t="str">
            <v>NOM D'AUTEUR</v>
          </cell>
          <cell r="F5" t="str">
            <v>SYNONYME 1</v>
          </cell>
          <cell r="G5" t="str">
            <v>SYNONYME 2</v>
          </cell>
          <cell r="H5" t="str">
            <v>SYNONYME 3</v>
          </cell>
          <cell r="I5" t="str">
            <v>SYNONYME 4</v>
          </cell>
          <cell r="J5" t="str">
            <v>SYNONYME 5</v>
          </cell>
          <cell r="K5" t="str">
            <v>SYNONYME 6</v>
          </cell>
          <cell r="L5" t="str">
            <v>SYNONYME 7</v>
          </cell>
          <cell r="M5" t="str">
            <v>grp</v>
          </cell>
          <cell r="O5" t="str">
            <v xml:space="preserve"> type</v>
          </cell>
          <cell r="P5" t="str">
            <v>IBMR</v>
          </cell>
          <cell r="Q5" t="str">
            <v>MONO/DICOT</v>
          </cell>
          <cell r="S5" t="str">
            <v>cd_sandre</v>
          </cell>
        </row>
        <row r="6">
          <cell r="B6" t="str">
            <v>- ORGANISMES HETEROTROPHES -</v>
          </cell>
          <cell r="C6" t="str">
            <v/>
          </cell>
          <cell r="M6" t="str">
            <v>HE</v>
          </cell>
          <cell r="N6">
            <v>1</v>
          </cell>
          <cell r="P6" t="str">
            <v>IBMR</v>
          </cell>
          <cell r="R6">
            <v>1</v>
          </cell>
        </row>
        <row r="7">
          <cell r="A7" t="str">
            <v>LEPSPX</v>
          </cell>
          <cell r="B7" t="str">
            <v>Leptomitus sp.</v>
          </cell>
          <cell r="C7">
            <v>0</v>
          </cell>
          <cell r="D7">
            <v>3</v>
          </cell>
          <cell r="E7" t="str">
            <v xml:space="preserve">      </v>
          </cell>
          <cell r="M7" t="str">
            <v>HET</v>
          </cell>
          <cell r="N7">
            <v>1</v>
          </cell>
          <cell r="P7" t="str">
            <v>IBMR</v>
          </cell>
          <cell r="R7">
            <v>0</v>
          </cell>
          <cell r="S7">
            <v>1097</v>
          </cell>
        </row>
        <row r="8">
          <cell r="A8" t="str">
            <v>SPTSPX</v>
          </cell>
          <cell r="B8" t="str">
            <v>Sphaerotilus sp.</v>
          </cell>
          <cell r="C8">
            <v>0</v>
          </cell>
          <cell r="D8">
            <v>3</v>
          </cell>
          <cell r="E8" t="str">
            <v xml:space="preserve">      </v>
          </cell>
          <cell r="M8" t="str">
            <v>HET</v>
          </cell>
          <cell r="N8">
            <v>1</v>
          </cell>
          <cell r="P8" t="str">
            <v>IBMR</v>
          </cell>
          <cell r="R8">
            <v>0</v>
          </cell>
          <cell r="S8">
            <v>1093</v>
          </cell>
        </row>
        <row r="9">
          <cell r="B9" t="str">
            <v>- ALGUES -</v>
          </cell>
          <cell r="C9" t="str">
            <v/>
          </cell>
          <cell r="D9" t="str">
            <v/>
          </cell>
          <cell r="E9" t="str">
            <v xml:space="preserve">      </v>
          </cell>
          <cell r="M9" t="str">
            <v>AL</v>
          </cell>
          <cell r="N9">
            <v>1.9</v>
          </cell>
          <cell r="P9" t="str">
            <v>IBMR</v>
          </cell>
          <cell r="R9">
            <v>1</v>
          </cell>
        </row>
        <row r="10">
          <cell r="A10" t="str">
            <v>ANASPX</v>
          </cell>
          <cell r="B10" t="str">
            <v>Anabaena sp.</v>
          </cell>
          <cell r="C10" t="str">
            <v/>
          </cell>
          <cell r="D10" t="str">
            <v/>
          </cell>
          <cell r="E10" t="str">
            <v xml:space="preserve">Bory de St Vincent   </v>
          </cell>
          <cell r="M10" t="str">
            <v>ALG</v>
          </cell>
          <cell r="N10">
            <v>2</v>
          </cell>
          <cell r="R10">
            <v>0</v>
          </cell>
          <cell r="S10">
            <v>1101</v>
          </cell>
        </row>
        <row r="11">
          <cell r="A11" t="str">
            <v>APHSPX</v>
          </cell>
          <cell r="B11" t="str">
            <v>Aphanizomenon sp.</v>
          </cell>
          <cell r="C11" t="str">
            <v/>
          </cell>
          <cell r="D11" t="str">
            <v/>
          </cell>
          <cell r="E11" t="str">
            <v xml:space="preserve">Morren      </v>
          </cell>
          <cell r="M11" t="str">
            <v>ALG</v>
          </cell>
          <cell r="N11">
            <v>2</v>
          </cell>
          <cell r="R11">
            <v>0</v>
          </cell>
          <cell r="S11">
            <v>1103</v>
          </cell>
        </row>
        <row r="12">
          <cell r="A12" t="str">
            <v>AUDSPX</v>
          </cell>
          <cell r="B12" t="str">
            <v>Audouinella sp.</v>
          </cell>
          <cell r="C12">
            <v>13</v>
          </cell>
          <cell r="D12">
            <v>2</v>
          </cell>
          <cell r="E12" t="str">
            <v xml:space="preserve">Bory de St Vincent   </v>
          </cell>
          <cell r="F12" t="str">
            <v>Chantransia (DC.) Fr.</v>
          </cell>
          <cell r="G12" t="str">
            <v>Rhodochorton Nägeli pro parte</v>
          </cell>
          <cell r="M12" t="str">
            <v>ALG</v>
          </cell>
          <cell r="N12">
            <v>2</v>
          </cell>
          <cell r="P12" t="str">
            <v>IBMR</v>
          </cell>
          <cell r="R12">
            <v>0</v>
          </cell>
          <cell r="S12">
            <v>6076</v>
          </cell>
        </row>
        <row r="13">
          <cell r="A13" t="str">
            <v>BANSPX</v>
          </cell>
          <cell r="B13" t="str">
            <v>Bangia sp.</v>
          </cell>
          <cell r="C13">
            <v>10</v>
          </cell>
          <cell r="D13">
            <v>2</v>
          </cell>
          <cell r="E13" t="str">
            <v xml:space="preserve">Lyngbye      </v>
          </cell>
          <cell r="F13" t="str">
            <v>Bangia atropurpurea (Roth) C. Agardh</v>
          </cell>
          <cell r="G13" t="str">
            <v>Conferva atropurpurea Roth</v>
          </cell>
          <cell r="H13" t="str">
            <v>Bangiella Gaillon</v>
          </cell>
          <cell r="M13" t="str">
            <v>ALG</v>
          </cell>
          <cell r="N13">
            <v>2</v>
          </cell>
          <cell r="P13" t="str">
            <v>IBMR</v>
          </cell>
          <cell r="R13">
            <v>0</v>
          </cell>
          <cell r="S13">
            <v>1153</v>
          </cell>
        </row>
        <row r="14">
          <cell r="A14" t="str">
            <v>BATSPX</v>
          </cell>
          <cell r="B14" t="str">
            <v>Batrachospermum sp.</v>
          </cell>
          <cell r="C14">
            <v>16</v>
          </cell>
          <cell r="D14">
            <v>2</v>
          </cell>
          <cell r="E14" t="str">
            <v xml:space="preserve">Roth      </v>
          </cell>
          <cell r="F14" t="str">
            <v>Batrachospermella Gaillon</v>
          </cell>
          <cell r="G14" t="str">
            <v>Charospermum Link in Nees</v>
          </cell>
          <cell r="M14" t="str">
            <v>ALG</v>
          </cell>
          <cell r="N14">
            <v>2</v>
          </cell>
          <cell r="P14" t="str">
            <v>IBMR</v>
          </cell>
          <cell r="R14">
            <v>0</v>
          </cell>
          <cell r="S14">
            <v>1155</v>
          </cell>
        </row>
        <row r="15">
          <cell r="A15" t="str">
            <v>BINSPX</v>
          </cell>
          <cell r="B15" t="str">
            <v>Binuclearia sp.</v>
          </cell>
          <cell r="C15">
            <v>14</v>
          </cell>
          <cell r="D15">
            <v>2</v>
          </cell>
          <cell r="E15" t="str">
            <v xml:space="preserve">Wittrock      </v>
          </cell>
          <cell r="M15" t="str">
            <v>ALG</v>
          </cell>
          <cell r="N15">
            <v>2</v>
          </cell>
          <cell r="P15" t="str">
            <v>IBMR</v>
          </cell>
          <cell r="R15">
            <v>0</v>
          </cell>
          <cell r="S15">
            <v>5987</v>
          </cell>
        </row>
        <row r="16">
          <cell r="A16" t="str">
            <v>CHESPX</v>
          </cell>
          <cell r="B16" t="str">
            <v>Chaetophora sp.</v>
          </cell>
          <cell r="C16">
            <v>12</v>
          </cell>
          <cell r="D16">
            <v>2</v>
          </cell>
          <cell r="E16" t="str">
            <v xml:space="preserve">Schrank      </v>
          </cell>
          <cell r="M16" t="str">
            <v>ALG</v>
          </cell>
          <cell r="N16">
            <v>2</v>
          </cell>
          <cell r="P16" t="str">
            <v>IBMR</v>
          </cell>
          <cell r="R16">
            <v>0</v>
          </cell>
          <cell r="S16">
            <v>1117</v>
          </cell>
        </row>
        <row r="17">
          <cell r="A17" t="str">
            <v>CHAACU</v>
          </cell>
          <cell r="B17" t="str">
            <v>Chara aculeolata</v>
          </cell>
          <cell r="C17" t="str">
            <v/>
          </cell>
          <cell r="D17" t="str">
            <v/>
          </cell>
          <cell r="E17" t="str">
            <v xml:space="preserve">Kützing      </v>
          </cell>
          <cell r="F17" t="str">
            <v>Chara pedunculata Kûtz.</v>
          </cell>
          <cell r="G17" t="str">
            <v>Chara polyacantha A. Braun</v>
          </cell>
          <cell r="M17" t="str">
            <v>ALG</v>
          </cell>
          <cell r="N17">
            <v>2</v>
          </cell>
          <cell r="P17" t="str">
            <v/>
          </cell>
          <cell r="R17">
            <v>0</v>
          </cell>
          <cell r="S17">
            <v>5252</v>
          </cell>
        </row>
        <row r="18">
          <cell r="A18" t="str">
            <v>CHAASP</v>
          </cell>
          <cell r="B18" t="str">
            <v>Chara aspera</v>
          </cell>
          <cell r="C18" t="str">
            <v/>
          </cell>
          <cell r="D18" t="str">
            <v/>
          </cell>
          <cell r="E18" t="str">
            <v xml:space="preserve">Deth. Ex Wild.    </v>
          </cell>
          <cell r="F18" t="str">
            <v xml:space="preserve">Chara delicatula Desv. non Agardh </v>
          </cell>
          <cell r="M18" t="str">
            <v>ALG</v>
          </cell>
          <cell r="N18">
            <v>2</v>
          </cell>
          <cell r="P18" t="str">
            <v/>
          </cell>
          <cell r="R18">
            <v>0</v>
          </cell>
          <cell r="S18">
            <v>5253</v>
          </cell>
        </row>
        <row r="19">
          <cell r="A19" t="str">
            <v>CHABRA</v>
          </cell>
          <cell r="B19" t="str">
            <v>Chara braunii</v>
          </cell>
          <cell r="C19" t="str">
            <v/>
          </cell>
          <cell r="D19" t="str">
            <v/>
          </cell>
          <cell r="E19" t="str">
            <v>C.C.Gmelin</v>
          </cell>
          <cell r="M19" t="str">
            <v>ALG</v>
          </cell>
          <cell r="N19">
            <v>2</v>
          </cell>
          <cell r="P19" t="str">
            <v/>
          </cell>
          <cell r="R19">
            <v>0</v>
          </cell>
          <cell r="S19">
            <v>5254</v>
          </cell>
        </row>
        <row r="20">
          <cell r="A20" t="str">
            <v>CHACAN</v>
          </cell>
          <cell r="B20" t="str">
            <v>Chara canescens</v>
          </cell>
          <cell r="C20" t="str">
            <v/>
          </cell>
          <cell r="D20" t="str">
            <v/>
          </cell>
          <cell r="E20" t="str">
            <v xml:space="preserve">Desv. &amp; Lois    </v>
          </cell>
          <cell r="M20" t="str">
            <v>ALG</v>
          </cell>
          <cell r="N20">
            <v>2</v>
          </cell>
          <cell r="P20" t="str">
            <v/>
          </cell>
          <cell r="R20">
            <v>0</v>
          </cell>
          <cell r="S20">
            <v>5255</v>
          </cell>
        </row>
        <row r="21">
          <cell r="A21" t="str">
            <v>CHACON</v>
          </cell>
          <cell r="B21" t="str">
            <v>Chara contraria</v>
          </cell>
          <cell r="C21" t="str">
            <v/>
          </cell>
          <cell r="D21" t="str">
            <v/>
          </cell>
          <cell r="E21" t="str">
            <v xml:space="preserve">A. Braun     </v>
          </cell>
          <cell r="M21" t="str">
            <v>ALG</v>
          </cell>
          <cell r="N21">
            <v>2</v>
          </cell>
          <cell r="P21" t="str">
            <v/>
          </cell>
          <cell r="R21">
            <v>0</v>
          </cell>
          <cell r="S21">
            <v>5256</v>
          </cell>
        </row>
        <row r="22">
          <cell r="A22" t="str">
            <v>CHAGLO</v>
          </cell>
          <cell r="B22" t="str">
            <v>Chara globularis</v>
          </cell>
          <cell r="C22">
            <v>13</v>
          </cell>
          <cell r="D22">
            <v>1</v>
          </cell>
          <cell r="E22" t="str">
            <v xml:space="preserve">Thuill.      </v>
          </cell>
          <cell r="F22" t="str">
            <v>Chara fragilis Desv.</v>
          </cell>
          <cell r="M22" t="str">
            <v>ALG</v>
          </cell>
          <cell r="N22">
            <v>2</v>
          </cell>
          <cell r="P22" t="str">
            <v>IBMR</v>
          </cell>
          <cell r="R22">
            <v>0</v>
          </cell>
          <cell r="S22">
            <v>5257</v>
          </cell>
        </row>
        <row r="23">
          <cell r="A23" t="str">
            <v>CHAHIS</v>
          </cell>
          <cell r="B23" t="str">
            <v>Chara hispida</v>
          </cell>
          <cell r="C23">
            <v>15</v>
          </cell>
          <cell r="D23">
            <v>2</v>
          </cell>
          <cell r="E23" t="str">
            <v>(L.) Vaillant</v>
          </cell>
          <cell r="M23" t="str">
            <v>ALG</v>
          </cell>
          <cell r="N23">
            <v>2</v>
          </cell>
          <cell r="P23" t="str">
            <v>IBMR</v>
          </cell>
          <cell r="R23">
            <v>0</v>
          </cell>
          <cell r="S23">
            <v>5258</v>
          </cell>
        </row>
        <row r="24">
          <cell r="A24" t="str">
            <v>CHAINT</v>
          </cell>
          <cell r="B24" t="str">
            <v>Chara intermedia</v>
          </cell>
          <cell r="C24" t="str">
            <v/>
          </cell>
          <cell r="D24" t="str">
            <v/>
          </cell>
          <cell r="E24" t="str">
            <v xml:space="preserve">A. Braun     </v>
          </cell>
          <cell r="M24" t="str">
            <v>ALG</v>
          </cell>
          <cell r="N24">
            <v>2</v>
          </cell>
          <cell r="P24" t="str">
            <v/>
          </cell>
          <cell r="R24">
            <v>0</v>
          </cell>
          <cell r="S24">
            <v>5259</v>
          </cell>
        </row>
        <row r="25">
          <cell r="A25" t="str">
            <v>CHASPX</v>
          </cell>
          <cell r="B25" t="str">
            <v>Chara sp.</v>
          </cell>
          <cell r="C25" t="str">
            <v/>
          </cell>
          <cell r="D25" t="str">
            <v/>
          </cell>
          <cell r="E25" t="str">
            <v xml:space="preserve">L. ex Vaillant    </v>
          </cell>
          <cell r="M25" t="str">
            <v>ALG</v>
          </cell>
          <cell r="N25">
            <v>2</v>
          </cell>
          <cell r="R25">
            <v>0</v>
          </cell>
          <cell r="S25">
            <v>1121</v>
          </cell>
        </row>
        <row r="26">
          <cell r="A26" t="str">
            <v>CHAVUL</v>
          </cell>
          <cell r="B26" t="str">
            <v>Chara vulgaris</v>
          </cell>
          <cell r="C26">
            <v>13</v>
          </cell>
          <cell r="D26">
            <v>1</v>
          </cell>
          <cell r="E26" t="str">
            <v xml:space="preserve">L.      </v>
          </cell>
          <cell r="F26" t="str">
            <v>Chara foetida A. Braun</v>
          </cell>
          <cell r="M26" t="str">
            <v>ALG</v>
          </cell>
          <cell r="N26">
            <v>2</v>
          </cell>
          <cell r="P26" t="str">
            <v>IBMR</v>
          </cell>
          <cell r="R26">
            <v>0</v>
          </cell>
          <cell r="S26">
            <v>5261</v>
          </cell>
        </row>
        <row r="27">
          <cell r="A27" t="str">
            <v>CHAGYM</v>
          </cell>
          <cell r="B27" t="str">
            <v>Chara vulgaris var. gymnophylla</v>
          </cell>
          <cell r="C27" t="str">
            <v/>
          </cell>
          <cell r="D27" t="str">
            <v/>
          </cell>
          <cell r="E27" t="str">
            <v xml:space="preserve">A. Braun     </v>
          </cell>
          <cell r="F27" t="str">
            <v>Chara gymnophylla A. Braun</v>
          </cell>
          <cell r="M27" t="str">
            <v>ALG</v>
          </cell>
          <cell r="N27">
            <v>2</v>
          </cell>
          <cell r="P27" t="str">
            <v/>
          </cell>
          <cell r="R27">
            <v>0</v>
          </cell>
          <cell r="S27">
            <v>5262</v>
          </cell>
        </row>
        <row r="28">
          <cell r="A28" t="str">
            <v>CHLSPX</v>
          </cell>
          <cell r="B28" t="str">
            <v>Chlorhormidium sp.</v>
          </cell>
          <cell r="C28" t="str">
            <v/>
          </cell>
          <cell r="D28" t="str">
            <v/>
          </cell>
          <cell r="E28" t="str">
            <v xml:space="preserve">Fott      </v>
          </cell>
          <cell r="M28" t="str">
            <v>ALG</v>
          </cell>
          <cell r="N28">
            <v>2</v>
          </cell>
          <cell r="P28" t="str">
            <v/>
          </cell>
          <cell r="R28">
            <v>0</v>
          </cell>
          <cell r="S28">
            <v>1141</v>
          </cell>
        </row>
        <row r="29">
          <cell r="A29" t="str">
            <v>CHOSPX</v>
          </cell>
          <cell r="B29" t="str">
            <v>Chlorotylium sp</v>
          </cell>
          <cell r="C29" t="str">
            <v/>
          </cell>
          <cell r="D29" t="str">
            <v/>
          </cell>
          <cell r="E29" t="str">
            <v xml:space="preserve">Kützing      </v>
          </cell>
          <cell r="M29" t="str">
            <v>ALG</v>
          </cell>
          <cell r="N29">
            <v>2</v>
          </cell>
          <cell r="P29" t="str">
            <v/>
          </cell>
          <cell r="R29">
            <v>0</v>
          </cell>
          <cell r="S29">
            <v>19594</v>
          </cell>
        </row>
        <row r="30">
          <cell r="A30" t="str">
            <v>CLASPX</v>
          </cell>
          <cell r="B30" t="str">
            <v>Cladophora sp.</v>
          </cell>
          <cell r="C30">
            <v>6</v>
          </cell>
          <cell r="D30">
            <v>1</v>
          </cell>
          <cell r="E30" t="str">
            <v xml:space="preserve">Kützing      </v>
          </cell>
          <cell r="M30" t="str">
            <v>ALG</v>
          </cell>
          <cell r="N30">
            <v>2</v>
          </cell>
          <cell r="P30" t="str">
            <v>IBMR</v>
          </cell>
          <cell r="R30">
            <v>0</v>
          </cell>
          <cell r="S30">
            <v>1124</v>
          </cell>
        </row>
        <row r="31">
          <cell r="A31" t="str">
            <v>COMSPX</v>
          </cell>
          <cell r="B31" t="str">
            <v>Compsopogon sp.</v>
          </cell>
          <cell r="C31" t="str">
            <v/>
          </cell>
          <cell r="D31" t="str">
            <v/>
          </cell>
          <cell r="E31" t="str">
            <v>Mont.  emend. Rintoul, Sheath et Vis</v>
          </cell>
          <cell r="F31" t="str">
            <v>Pericystis J. Agardh</v>
          </cell>
          <cell r="M31" t="str">
            <v>ALG</v>
          </cell>
          <cell r="N31">
            <v>2</v>
          </cell>
          <cell r="R31">
            <v>0</v>
          </cell>
          <cell r="S31">
            <v>6071</v>
          </cell>
        </row>
        <row r="32">
          <cell r="A32" t="str">
            <v>CYLSPX</v>
          </cell>
          <cell r="B32" t="str">
            <v>Cylindrospermum sp.</v>
          </cell>
          <cell r="C32" t="str">
            <v/>
          </cell>
          <cell r="D32" t="str">
            <v/>
          </cell>
          <cell r="E32" t="str">
            <v xml:space="preserve">Kützing      </v>
          </cell>
          <cell r="M32" t="str">
            <v>ALG</v>
          </cell>
          <cell r="N32">
            <v>2</v>
          </cell>
          <cell r="P32" t="str">
            <v/>
          </cell>
          <cell r="R32">
            <v>0</v>
          </cell>
          <cell r="S32">
            <v>1104</v>
          </cell>
        </row>
        <row r="33">
          <cell r="A33" t="str">
            <v>DIASPX</v>
          </cell>
          <cell r="B33" t="str">
            <v>Diatoma sp.</v>
          </cell>
          <cell r="C33">
            <v>12</v>
          </cell>
          <cell r="D33">
            <v>2</v>
          </cell>
          <cell r="E33" t="str">
            <v xml:space="preserve">Bory de St Vincent   </v>
          </cell>
          <cell r="M33" t="str">
            <v>ALG</v>
          </cell>
          <cell r="N33">
            <v>2</v>
          </cell>
          <cell r="P33" t="str">
            <v>IBMR</v>
          </cell>
          <cell r="R33">
            <v>0</v>
          </cell>
          <cell r="S33">
            <v>6627</v>
          </cell>
        </row>
        <row r="34">
          <cell r="A34" t="str">
            <v>DRASPX</v>
          </cell>
          <cell r="B34" t="str">
            <v>Draparnaldia sp.</v>
          </cell>
          <cell r="C34">
            <v>18</v>
          </cell>
          <cell r="D34">
            <v>3</v>
          </cell>
          <cell r="E34" t="str">
            <v xml:space="preserve">Bory de St Vincent   </v>
          </cell>
          <cell r="M34" t="str">
            <v>ALG</v>
          </cell>
          <cell r="N34">
            <v>2</v>
          </cell>
          <cell r="P34" t="str">
            <v>IBMR</v>
          </cell>
          <cell r="R34">
            <v>0</v>
          </cell>
          <cell r="S34">
            <v>1118</v>
          </cell>
        </row>
        <row r="35">
          <cell r="A35" t="str">
            <v>ENTSPX</v>
          </cell>
          <cell r="B35" t="str">
            <v>Enteromorpha intestinalis</v>
          </cell>
          <cell r="C35">
            <v>3</v>
          </cell>
          <cell r="D35">
            <v>2</v>
          </cell>
          <cell r="E35" t="str">
            <v>(L.) Nees</v>
          </cell>
          <cell r="F35" t="str">
            <v>Enteromorpha compressa (L.) Greville</v>
          </cell>
          <cell r="G35" t="str">
            <v>Ulva intestinalis L.</v>
          </cell>
          <cell r="M35" t="str">
            <v>ALG</v>
          </cell>
          <cell r="N35">
            <v>2</v>
          </cell>
          <cell r="P35" t="str">
            <v>IBMR</v>
          </cell>
          <cell r="R35">
            <v>0</v>
          </cell>
          <cell r="S35">
            <v>1144</v>
          </cell>
        </row>
        <row r="36">
          <cell r="A36" t="str">
            <v>HERSPX</v>
          </cell>
          <cell r="B36" t="str">
            <v>Heribaudiella sp.</v>
          </cell>
          <cell r="C36" t="str">
            <v/>
          </cell>
          <cell r="D36" t="str">
            <v/>
          </cell>
          <cell r="E36" t="str">
            <v xml:space="preserve">Gomont      </v>
          </cell>
          <cell r="M36" t="str">
            <v>ALG</v>
          </cell>
          <cell r="N36">
            <v>2</v>
          </cell>
          <cell r="P36" t="str">
            <v/>
          </cell>
          <cell r="R36">
            <v>0</v>
          </cell>
          <cell r="S36">
            <v>6196</v>
          </cell>
        </row>
        <row r="37">
          <cell r="A37" t="str">
            <v>HILSPX</v>
          </cell>
          <cell r="B37" t="str">
            <v>Hildenbrandia sp.</v>
          </cell>
          <cell r="C37">
            <v>15</v>
          </cell>
          <cell r="D37">
            <v>2</v>
          </cell>
          <cell r="E37" t="str">
            <v>(Liebm.) J.Agardh</v>
          </cell>
          <cell r="F37" t="str">
            <v>Erythroclathrus rivularis Liebm.</v>
          </cell>
          <cell r="M37" t="str">
            <v>ALG</v>
          </cell>
          <cell r="N37">
            <v>2</v>
          </cell>
          <cell r="P37" t="str">
            <v>IBMR</v>
          </cell>
          <cell r="R37">
            <v>0</v>
          </cell>
          <cell r="S37">
            <v>1157</v>
          </cell>
        </row>
        <row r="38">
          <cell r="A38" t="str">
            <v>HOMSPX</v>
          </cell>
          <cell r="B38" t="str">
            <v>Homeothrix sp.</v>
          </cell>
          <cell r="C38" t="str">
            <v/>
          </cell>
          <cell r="D38" t="str">
            <v/>
          </cell>
          <cell r="E38" t="str">
            <v>(Thuret) Kirchner (janthina)</v>
          </cell>
          <cell r="M38" t="str">
            <v>ALG</v>
          </cell>
          <cell r="N38">
            <v>2</v>
          </cell>
          <cell r="P38" t="str">
            <v/>
          </cell>
          <cell r="R38">
            <v>0</v>
          </cell>
          <cell r="S38">
            <v>6395</v>
          </cell>
        </row>
        <row r="39">
          <cell r="A39" t="str">
            <v>HYISPX</v>
          </cell>
          <cell r="B39" t="str">
            <v>Hydrodictyon sp.</v>
          </cell>
          <cell r="C39">
            <v>6</v>
          </cell>
          <cell r="D39">
            <v>2</v>
          </cell>
          <cell r="E39" t="str">
            <v xml:space="preserve">Roth      </v>
          </cell>
          <cell r="M39" t="str">
            <v>ALG</v>
          </cell>
          <cell r="N39">
            <v>2</v>
          </cell>
          <cell r="P39" t="str">
            <v>IBMR</v>
          </cell>
          <cell r="R39">
            <v>0</v>
          </cell>
          <cell r="S39">
            <v>5686</v>
          </cell>
        </row>
        <row r="40">
          <cell r="A40" t="str">
            <v>HYUSPX</v>
          </cell>
          <cell r="B40" t="str">
            <v>Hydrurus sp.</v>
          </cell>
          <cell r="C40">
            <v>16</v>
          </cell>
          <cell r="D40">
            <v>2</v>
          </cell>
          <cell r="E40" t="str">
            <v xml:space="preserve">C. Agardh     </v>
          </cell>
          <cell r="M40" t="str">
            <v>ALG</v>
          </cell>
          <cell r="N40">
            <v>2</v>
          </cell>
          <cell r="P40" t="str">
            <v>IBMR</v>
          </cell>
          <cell r="R40">
            <v>0</v>
          </cell>
          <cell r="S40">
            <v>6183</v>
          </cell>
        </row>
        <row r="41">
          <cell r="A41" t="str">
            <v>LEASPX</v>
          </cell>
          <cell r="B41" t="str">
            <v>Lemanea sp.</v>
          </cell>
          <cell r="C41">
            <v>15</v>
          </cell>
          <cell r="D41">
            <v>2</v>
          </cell>
          <cell r="E41" t="str">
            <v>(L.) C.Agardh</v>
          </cell>
          <cell r="F41" t="str">
            <v>Conferva fluviatilis  L.</v>
          </cell>
          <cell r="M41" t="str">
            <v>ALG</v>
          </cell>
          <cell r="N41">
            <v>2</v>
          </cell>
          <cell r="P41" t="str">
            <v>IBMR</v>
          </cell>
          <cell r="R41">
            <v>0</v>
          </cell>
          <cell r="S41">
            <v>1159</v>
          </cell>
        </row>
        <row r="42">
          <cell r="A42" t="str">
            <v>LYNSPX</v>
          </cell>
          <cell r="B42" t="str">
            <v>Lyngbya sp.</v>
          </cell>
          <cell r="C42">
            <v>10</v>
          </cell>
          <cell r="D42">
            <v>2</v>
          </cell>
          <cell r="E42" t="str">
            <v xml:space="preserve">C. Agardh     </v>
          </cell>
          <cell r="M42" t="str">
            <v>ALG</v>
          </cell>
          <cell r="N42">
            <v>2</v>
          </cell>
          <cell r="P42" t="str">
            <v>IBMR</v>
          </cell>
          <cell r="R42">
            <v>0</v>
          </cell>
          <cell r="S42">
            <v>1107</v>
          </cell>
        </row>
        <row r="43">
          <cell r="A43" t="str">
            <v>MELSPX</v>
          </cell>
          <cell r="B43" t="str">
            <v>Melosira sp.</v>
          </cell>
          <cell r="C43">
            <v>10</v>
          </cell>
          <cell r="D43">
            <v>1</v>
          </cell>
          <cell r="E43" t="str">
            <v xml:space="preserve">C. Agardh     </v>
          </cell>
          <cell r="M43" t="str">
            <v>ALG</v>
          </cell>
          <cell r="N43">
            <v>2</v>
          </cell>
          <cell r="P43" t="str">
            <v>IBMR</v>
          </cell>
          <cell r="R43">
            <v>0</v>
          </cell>
          <cell r="S43">
            <v>8714</v>
          </cell>
        </row>
        <row r="44">
          <cell r="A44" t="str">
            <v>MERSPX</v>
          </cell>
          <cell r="B44" t="str">
            <v>Merismopedia sp.</v>
          </cell>
          <cell r="C44" t="str">
            <v/>
          </cell>
          <cell r="D44" t="str">
            <v/>
          </cell>
          <cell r="E44" t="str">
            <v>Meyen</v>
          </cell>
          <cell r="F44" t="str">
            <v>Agmenellum Bréb.</v>
          </cell>
          <cell r="M44" t="str">
            <v>ALG</v>
          </cell>
          <cell r="N44">
            <v>2</v>
          </cell>
          <cell r="R44">
            <v>0</v>
          </cell>
          <cell r="S44">
            <v>4739</v>
          </cell>
        </row>
        <row r="45">
          <cell r="A45" t="str">
            <v>MIRSPX</v>
          </cell>
          <cell r="B45" t="str">
            <v>Microcoleus sp.</v>
          </cell>
          <cell r="C45" t="str">
            <v/>
          </cell>
          <cell r="D45" t="str">
            <v/>
          </cell>
          <cell r="E45" t="str">
            <v xml:space="preserve">Desmazières      </v>
          </cell>
          <cell r="M45" t="str">
            <v>ALG</v>
          </cell>
          <cell r="N45">
            <v>2</v>
          </cell>
          <cell r="P45" t="str">
            <v/>
          </cell>
          <cell r="R45">
            <v>0</v>
          </cell>
          <cell r="S45">
            <v>6405</v>
          </cell>
        </row>
        <row r="46">
          <cell r="A46" t="str">
            <v>MIOAER</v>
          </cell>
          <cell r="B46" t="str">
            <v>Microscystis aeruginosa</v>
          </cell>
          <cell r="C46" t="str">
            <v/>
          </cell>
          <cell r="D46" t="str">
            <v/>
          </cell>
          <cell r="E46" t="str">
            <v>Kütz. em. Elenkin</v>
          </cell>
          <cell r="F46" t="str">
            <v>Microcystis flos-aquae (Wittr.) Kirchn.</v>
          </cell>
          <cell r="M46" t="str">
            <v>ALG</v>
          </cell>
          <cell r="N46">
            <v>2</v>
          </cell>
          <cell r="R46">
            <v>0</v>
          </cell>
          <cell r="S46">
            <v>6380</v>
          </cell>
        </row>
        <row r="47">
          <cell r="A47" t="str">
            <v>MIOSPX</v>
          </cell>
          <cell r="B47" t="str">
            <v>Microscystis sp.</v>
          </cell>
          <cell r="C47" t="str">
            <v/>
          </cell>
          <cell r="D47" t="str">
            <v/>
          </cell>
          <cell r="E47" t="str">
            <v xml:space="preserve">Kützing      </v>
          </cell>
          <cell r="M47" t="str">
            <v>ALG</v>
          </cell>
          <cell r="N47">
            <v>2</v>
          </cell>
          <cell r="R47">
            <v>0</v>
          </cell>
          <cell r="S47">
            <v>4740</v>
          </cell>
        </row>
        <row r="48">
          <cell r="A48" t="str">
            <v>MICSPX</v>
          </cell>
          <cell r="B48" t="str">
            <v>Microspora sp.</v>
          </cell>
          <cell r="C48">
            <v>12</v>
          </cell>
          <cell r="D48">
            <v>2</v>
          </cell>
          <cell r="E48" t="str">
            <v xml:space="preserve">Thuret      </v>
          </cell>
          <cell r="M48" t="str">
            <v>ALG</v>
          </cell>
          <cell r="N48">
            <v>2</v>
          </cell>
          <cell r="P48" t="str">
            <v>IBMR</v>
          </cell>
          <cell r="R48">
            <v>0</v>
          </cell>
          <cell r="S48">
            <v>1132</v>
          </cell>
        </row>
        <row r="49">
          <cell r="A49" t="str">
            <v>MOOSPX</v>
          </cell>
          <cell r="B49" t="str">
            <v>Monostroma sp.</v>
          </cell>
          <cell r="C49">
            <v>13</v>
          </cell>
          <cell r="D49">
            <v>2</v>
          </cell>
          <cell r="E49" t="str">
            <v xml:space="preserve">Thuret      </v>
          </cell>
          <cell r="M49" t="str">
            <v>ALG</v>
          </cell>
          <cell r="N49">
            <v>2</v>
          </cell>
          <cell r="P49" t="str">
            <v>IBMR</v>
          </cell>
          <cell r="R49">
            <v>0</v>
          </cell>
          <cell r="S49">
            <v>6010</v>
          </cell>
        </row>
        <row r="50">
          <cell r="A50" t="str">
            <v>MOUSPX</v>
          </cell>
          <cell r="B50" t="str">
            <v>Mougeotia sp.</v>
          </cell>
          <cell r="C50">
            <v>13</v>
          </cell>
          <cell r="D50">
            <v>2</v>
          </cell>
          <cell r="E50" t="str">
            <v xml:space="preserve">C. Agardh     </v>
          </cell>
          <cell r="M50" t="str">
            <v>ALG</v>
          </cell>
          <cell r="N50">
            <v>2</v>
          </cell>
          <cell r="P50" t="str">
            <v>IBMR</v>
          </cell>
          <cell r="R50">
            <v>0</v>
          </cell>
          <cell r="S50">
            <v>1146</v>
          </cell>
        </row>
        <row r="51">
          <cell r="A51" t="str">
            <v>NITCAP</v>
          </cell>
          <cell r="B51" t="str">
            <v>Nitella capillaris</v>
          </cell>
          <cell r="C51" t="str">
            <v/>
          </cell>
          <cell r="D51" t="str">
            <v/>
          </cell>
          <cell r="E51" t="str">
            <v xml:space="preserve">(Krok.) J. groves &amp; Bullock Webster </v>
          </cell>
          <cell r="M51" t="str">
            <v>ALG</v>
          </cell>
          <cell r="N51">
            <v>2</v>
          </cell>
          <cell r="P51" t="str">
            <v/>
          </cell>
          <cell r="R51">
            <v>0</v>
          </cell>
          <cell r="S51">
            <v>5263</v>
          </cell>
        </row>
        <row r="52">
          <cell r="A52" t="str">
            <v>NITFLE</v>
          </cell>
          <cell r="B52" t="str">
            <v>Nitella flexilis</v>
          </cell>
          <cell r="C52">
            <v>14</v>
          </cell>
          <cell r="D52">
            <v>2</v>
          </cell>
          <cell r="E52" t="str">
            <v xml:space="preserve">L., Agardh     </v>
          </cell>
          <cell r="F52" t="str">
            <v>Chara flexilis L.</v>
          </cell>
          <cell r="G52" t="str">
            <v>Nitella opaca (Bruzelius) C.Agardh</v>
          </cell>
          <cell r="M52" t="str">
            <v>ALG</v>
          </cell>
          <cell r="N52">
            <v>2</v>
          </cell>
          <cell r="P52" t="str">
            <v>IBMR</v>
          </cell>
          <cell r="R52">
            <v>0</v>
          </cell>
          <cell r="S52">
            <v>5264</v>
          </cell>
        </row>
        <row r="53">
          <cell r="A53" t="str">
            <v>NITGRA</v>
          </cell>
          <cell r="B53" t="str">
            <v>Nitella gracilis</v>
          </cell>
          <cell r="C53">
            <v>14</v>
          </cell>
          <cell r="D53">
            <v>2</v>
          </cell>
          <cell r="E53" t="str">
            <v xml:space="preserve">(Smith) Agardh     </v>
          </cell>
          <cell r="F53" t="str">
            <v>Chara gracilis Sm.</v>
          </cell>
          <cell r="M53" t="str">
            <v>ALG</v>
          </cell>
          <cell r="N53">
            <v>2</v>
          </cell>
          <cell r="P53" t="str">
            <v>IBMR</v>
          </cell>
          <cell r="R53">
            <v>0</v>
          </cell>
          <cell r="S53">
            <v>5265</v>
          </cell>
        </row>
        <row r="54">
          <cell r="A54" t="str">
            <v>NITMUC</v>
          </cell>
          <cell r="B54" t="str">
            <v>Nitella mucronata</v>
          </cell>
          <cell r="C54">
            <v>14</v>
          </cell>
          <cell r="D54">
            <v>2</v>
          </cell>
          <cell r="E54" t="str">
            <v xml:space="preserve">(A. Braun) Miquel    </v>
          </cell>
          <cell r="F54" t="str">
            <v>Chara mucronata A. Braun</v>
          </cell>
          <cell r="G54" t="str">
            <v>Nitella furcata subsp mucronata (A.Braun) R.D.Wood</v>
          </cell>
          <cell r="M54" t="str">
            <v>ALG</v>
          </cell>
          <cell r="N54">
            <v>2</v>
          </cell>
          <cell r="P54" t="str">
            <v>IBMR</v>
          </cell>
          <cell r="R54">
            <v>0</v>
          </cell>
          <cell r="S54">
            <v>5266</v>
          </cell>
        </row>
        <row r="55">
          <cell r="A55" t="str">
            <v>NITOPA</v>
          </cell>
          <cell r="B55" t="str">
            <v>Nitella opaca</v>
          </cell>
          <cell r="C55" t="str">
            <v/>
          </cell>
          <cell r="D55" t="str">
            <v/>
          </cell>
          <cell r="E55" t="str">
            <v>(Bruzelius) C.Agardh</v>
          </cell>
          <cell r="F55" t="str">
            <v>Chara opaca Bruzelius.</v>
          </cell>
          <cell r="M55" t="str">
            <v>ALG</v>
          </cell>
          <cell r="N55">
            <v>2</v>
          </cell>
          <cell r="P55" t="str">
            <v/>
          </cell>
          <cell r="R55">
            <v>0</v>
          </cell>
          <cell r="S55">
            <v>5267</v>
          </cell>
        </row>
        <row r="56">
          <cell r="A56" t="str">
            <v>NITSPX</v>
          </cell>
          <cell r="B56" t="str">
            <v>Nitella sp.</v>
          </cell>
          <cell r="C56" t="str">
            <v/>
          </cell>
          <cell r="D56" t="str">
            <v/>
          </cell>
          <cell r="E56" t="str">
            <v xml:space="preserve">C. Agardh     </v>
          </cell>
          <cell r="M56" t="str">
            <v>ALG</v>
          </cell>
          <cell r="N56">
            <v>2</v>
          </cell>
          <cell r="P56" t="str">
            <v/>
          </cell>
          <cell r="R56">
            <v>0</v>
          </cell>
          <cell r="S56">
            <v>1122</v>
          </cell>
        </row>
        <row r="57">
          <cell r="A57" t="str">
            <v>NITTEN</v>
          </cell>
          <cell r="B57" t="str">
            <v>Nitella tenuissima</v>
          </cell>
          <cell r="C57" t="str">
            <v/>
          </cell>
          <cell r="D57" t="str">
            <v/>
          </cell>
          <cell r="E57" t="str">
            <v>(Desv.) Kütz.</v>
          </cell>
          <cell r="F57" t="str">
            <v>Chara tenuissima Desv.</v>
          </cell>
          <cell r="M57" t="str">
            <v>ALG</v>
          </cell>
          <cell r="N57">
            <v>2</v>
          </cell>
          <cell r="P57" t="str">
            <v/>
          </cell>
          <cell r="R57">
            <v>0</v>
          </cell>
          <cell r="S57">
            <v>5269</v>
          </cell>
        </row>
        <row r="58">
          <cell r="A58" t="str">
            <v>NITTRA</v>
          </cell>
          <cell r="B58" t="str">
            <v>Nitella translucens</v>
          </cell>
          <cell r="C58" t="str">
            <v/>
          </cell>
          <cell r="D58" t="str">
            <v/>
          </cell>
          <cell r="E58" t="str">
            <v xml:space="preserve">(Pers.) Agardh     </v>
          </cell>
          <cell r="F58" t="str">
            <v>Chara translucens Pers.</v>
          </cell>
          <cell r="M58" t="str">
            <v>ALG</v>
          </cell>
          <cell r="N58">
            <v>2</v>
          </cell>
          <cell r="P58" t="str">
            <v/>
          </cell>
          <cell r="R58">
            <v>0</v>
          </cell>
          <cell r="S58">
            <v>5270</v>
          </cell>
        </row>
        <row r="59">
          <cell r="A59" t="str">
            <v>NIEOBT</v>
          </cell>
          <cell r="B59" t="str">
            <v>Nitellopsis obtusa</v>
          </cell>
          <cell r="C59" t="str">
            <v/>
          </cell>
          <cell r="D59" t="str">
            <v/>
          </cell>
          <cell r="E59" t="str">
            <v xml:space="preserve">(Desv.) J. Groves    </v>
          </cell>
          <cell r="F59" t="str">
            <v>Chara obtusa Desv.</v>
          </cell>
          <cell r="M59" t="str">
            <v>ALG</v>
          </cell>
          <cell r="N59">
            <v>2</v>
          </cell>
          <cell r="R59">
            <v>0</v>
          </cell>
          <cell r="S59">
            <v>5272</v>
          </cell>
        </row>
        <row r="60">
          <cell r="A60" t="str">
            <v>NIESPX</v>
          </cell>
          <cell r="B60" t="str">
            <v>Nitellopsis sp.</v>
          </cell>
          <cell r="C60" t="str">
            <v/>
          </cell>
          <cell r="D60" t="str">
            <v/>
          </cell>
          <cell r="E60" t="str">
            <v>Hy</v>
          </cell>
          <cell r="M60" t="str">
            <v>ALG</v>
          </cell>
          <cell r="N60">
            <v>2</v>
          </cell>
          <cell r="R60">
            <v>0</v>
          </cell>
          <cell r="S60">
            <v>5271</v>
          </cell>
        </row>
        <row r="61">
          <cell r="A61" t="str">
            <v>NOSSPX</v>
          </cell>
          <cell r="B61" t="str">
            <v>Nostoc sp.</v>
          </cell>
          <cell r="C61">
            <v>9</v>
          </cell>
          <cell r="D61">
            <v>1</v>
          </cell>
          <cell r="E61" t="str">
            <v xml:space="preserve">Vaucher      </v>
          </cell>
          <cell r="M61" t="str">
            <v>ALG</v>
          </cell>
          <cell r="N61">
            <v>2</v>
          </cell>
          <cell r="P61" t="str">
            <v>IBMR</v>
          </cell>
          <cell r="R61">
            <v>0</v>
          </cell>
          <cell r="S61">
            <v>1105</v>
          </cell>
        </row>
        <row r="62">
          <cell r="A62" t="str">
            <v>OEDSPX</v>
          </cell>
          <cell r="B62" t="str">
            <v>Oedogonium sp.</v>
          </cell>
          <cell r="C62">
            <v>6</v>
          </cell>
          <cell r="D62">
            <v>2</v>
          </cell>
          <cell r="E62" t="str">
            <v xml:space="preserve">Link      </v>
          </cell>
          <cell r="M62" t="str">
            <v>ALG</v>
          </cell>
          <cell r="N62">
            <v>2</v>
          </cell>
          <cell r="P62" t="str">
            <v>IBMR</v>
          </cell>
          <cell r="R62">
            <v>0</v>
          </cell>
          <cell r="S62">
            <v>1134</v>
          </cell>
        </row>
        <row r="63">
          <cell r="A63" t="str">
            <v>OSCSPX</v>
          </cell>
          <cell r="B63" t="str">
            <v>Oscillatoria sp.</v>
          </cell>
          <cell r="C63">
            <v>11</v>
          </cell>
          <cell r="D63">
            <v>1</v>
          </cell>
          <cell r="E63" t="str">
            <v xml:space="preserve">Vaucher      </v>
          </cell>
          <cell r="M63" t="str">
            <v>ALG</v>
          </cell>
          <cell r="N63">
            <v>2</v>
          </cell>
          <cell r="P63" t="str">
            <v>IBMR</v>
          </cell>
          <cell r="R63">
            <v>0</v>
          </cell>
          <cell r="S63">
            <v>1108</v>
          </cell>
        </row>
        <row r="64">
          <cell r="A64" t="str">
            <v>PHOSPX</v>
          </cell>
          <cell r="B64" t="str">
            <v>Phormidium sp.</v>
          </cell>
          <cell r="C64">
            <v>13</v>
          </cell>
          <cell r="D64">
            <v>2</v>
          </cell>
          <cell r="E64" t="str">
            <v xml:space="preserve">Kützing      </v>
          </cell>
          <cell r="M64" t="str">
            <v>ALG</v>
          </cell>
          <cell r="N64">
            <v>2</v>
          </cell>
          <cell r="P64" t="str">
            <v>IBMR</v>
          </cell>
          <cell r="R64">
            <v>0</v>
          </cell>
          <cell r="S64">
            <v>6414</v>
          </cell>
        </row>
        <row r="65">
          <cell r="A65" t="str">
            <v>PLESPX</v>
          </cell>
          <cell r="B65" t="str">
            <v>Plectonema sp.</v>
          </cell>
          <cell r="C65" t="str">
            <v/>
          </cell>
          <cell r="D65" t="str">
            <v/>
          </cell>
          <cell r="E65" t="str">
            <v xml:space="preserve">Thuret      </v>
          </cell>
          <cell r="M65" t="str">
            <v>ALG</v>
          </cell>
          <cell r="N65">
            <v>2</v>
          </cell>
          <cell r="P65" t="str">
            <v/>
          </cell>
          <cell r="R65">
            <v>0</v>
          </cell>
          <cell r="S65">
            <v>1113</v>
          </cell>
        </row>
        <row r="66">
          <cell r="A66" t="str">
            <v>PSESPX</v>
          </cell>
          <cell r="B66" t="str">
            <v>Pseudanabaena sp.</v>
          </cell>
          <cell r="C66" t="str">
            <v/>
          </cell>
          <cell r="D66" t="str">
            <v/>
          </cell>
          <cell r="E66" t="str">
            <v xml:space="preserve">Lauterborn      </v>
          </cell>
          <cell r="M66" t="str">
            <v>ALG</v>
          </cell>
          <cell r="N66">
            <v>2</v>
          </cell>
          <cell r="P66" t="str">
            <v/>
          </cell>
          <cell r="R66">
            <v>0</v>
          </cell>
          <cell r="S66">
            <v>6453</v>
          </cell>
        </row>
        <row r="67">
          <cell r="A67" t="str">
            <v>PSUSPX</v>
          </cell>
          <cell r="B67" t="str">
            <v>Pseudendoclonium sp.</v>
          </cell>
          <cell r="C67" t="str">
            <v/>
          </cell>
          <cell r="D67" t="str">
            <v/>
          </cell>
          <cell r="E67" t="str">
            <v xml:space="preserve">Wille      </v>
          </cell>
          <cell r="M67" t="str">
            <v>ALG</v>
          </cell>
          <cell r="N67">
            <v>2</v>
          </cell>
          <cell r="P67" t="str">
            <v/>
          </cell>
          <cell r="R67">
            <v>0</v>
          </cell>
          <cell r="S67">
            <v>5576</v>
          </cell>
        </row>
        <row r="68">
          <cell r="A68" t="str">
            <v>RADSPX</v>
          </cell>
          <cell r="B68" t="str">
            <v>Radiofilum sp.</v>
          </cell>
          <cell r="C68" t="str">
            <v/>
          </cell>
          <cell r="D68" t="str">
            <v/>
          </cell>
          <cell r="E68" t="str">
            <v xml:space="preserve">Scmidle      </v>
          </cell>
          <cell r="M68" t="str">
            <v>ALG</v>
          </cell>
          <cell r="N68">
            <v>2</v>
          </cell>
          <cell r="P68" t="str">
            <v/>
          </cell>
          <cell r="R68">
            <v>0</v>
          </cell>
          <cell r="S68">
            <v>6001</v>
          </cell>
        </row>
        <row r="69">
          <cell r="A69" t="str">
            <v>RHISPX</v>
          </cell>
          <cell r="B69" t="str">
            <v>Rhizoclonium sp.</v>
          </cell>
          <cell r="C69">
            <v>4</v>
          </cell>
          <cell r="D69">
            <v>2</v>
          </cell>
          <cell r="E69" t="str">
            <v xml:space="preserve">Kützing      </v>
          </cell>
          <cell r="M69" t="str">
            <v>ALG</v>
          </cell>
          <cell r="N69">
            <v>2</v>
          </cell>
          <cell r="P69" t="str">
            <v>IBMR</v>
          </cell>
          <cell r="R69">
            <v>0</v>
          </cell>
          <cell r="S69">
            <v>1125</v>
          </cell>
        </row>
        <row r="70">
          <cell r="A70" t="str">
            <v>RIVSPX</v>
          </cell>
          <cell r="B70" t="str">
            <v>Rivularia sp.</v>
          </cell>
          <cell r="C70" t="str">
            <v/>
          </cell>
          <cell r="D70" t="str">
            <v/>
          </cell>
          <cell r="E70" t="str">
            <v xml:space="preserve">Roth.      </v>
          </cell>
          <cell r="M70" t="str">
            <v>ALG</v>
          </cell>
          <cell r="N70">
            <v>2</v>
          </cell>
          <cell r="P70" t="str">
            <v/>
          </cell>
          <cell r="R70">
            <v>0</v>
          </cell>
          <cell r="S70">
            <v>6300</v>
          </cell>
        </row>
        <row r="71">
          <cell r="A71" t="str">
            <v>SCHSPX</v>
          </cell>
          <cell r="B71" t="str">
            <v>Schizomeris sp.</v>
          </cell>
          <cell r="C71">
            <v>1</v>
          </cell>
          <cell r="D71">
            <v>3</v>
          </cell>
          <cell r="E71" t="str">
            <v xml:space="preserve">Kützing      </v>
          </cell>
          <cell r="M71" t="str">
            <v>ALG</v>
          </cell>
          <cell r="N71">
            <v>2</v>
          </cell>
          <cell r="P71" t="str">
            <v>IBMR</v>
          </cell>
          <cell r="R71">
            <v>0</v>
          </cell>
          <cell r="S71">
            <v>5578</v>
          </cell>
        </row>
        <row r="72">
          <cell r="A72" t="str">
            <v>SCZSPX</v>
          </cell>
          <cell r="B72" t="str">
            <v>Schizothrix sp.</v>
          </cell>
          <cell r="C72" t="str">
            <v/>
          </cell>
          <cell r="D72" t="str">
            <v/>
          </cell>
          <cell r="E72" t="str">
            <v xml:space="preserve">Kützing      </v>
          </cell>
          <cell r="M72" t="str">
            <v>ALG</v>
          </cell>
          <cell r="N72">
            <v>2</v>
          </cell>
          <cell r="P72" t="str">
            <v/>
          </cell>
          <cell r="R72">
            <v>0</v>
          </cell>
          <cell r="S72">
            <v>6436</v>
          </cell>
        </row>
        <row r="73">
          <cell r="A73" t="str">
            <v>SCYSPX</v>
          </cell>
          <cell r="B73" t="str">
            <v>Scytonema sp.</v>
          </cell>
          <cell r="C73" t="str">
            <v/>
          </cell>
          <cell r="D73" t="str">
            <v/>
          </cell>
          <cell r="E73" t="str">
            <v xml:space="preserve">C. Agardh      </v>
          </cell>
          <cell r="M73" t="str">
            <v>ALG</v>
          </cell>
          <cell r="N73">
            <v>2</v>
          </cell>
          <cell r="R73">
            <v>0</v>
          </cell>
          <cell r="S73">
            <v>1114</v>
          </cell>
        </row>
        <row r="74">
          <cell r="A74" t="str">
            <v>SIRSPX</v>
          </cell>
          <cell r="B74" t="str">
            <v>Sirogonium sp.</v>
          </cell>
          <cell r="C74">
            <v>12</v>
          </cell>
          <cell r="D74">
            <v>2</v>
          </cell>
          <cell r="E74" t="str">
            <v xml:space="preserve">Kützing      </v>
          </cell>
          <cell r="M74" t="str">
            <v>ALG</v>
          </cell>
          <cell r="N74">
            <v>2</v>
          </cell>
          <cell r="P74" t="str">
            <v>IBMR</v>
          </cell>
          <cell r="R74">
            <v>0</v>
          </cell>
          <cell r="S74">
            <v>5292</v>
          </cell>
        </row>
        <row r="75">
          <cell r="A75" t="str">
            <v>SPESPX</v>
          </cell>
          <cell r="B75" t="str">
            <v>Sphaerocystis sp.</v>
          </cell>
          <cell r="C75" t="str">
            <v/>
          </cell>
          <cell r="D75" t="str">
            <v/>
          </cell>
          <cell r="E75" t="str">
            <v xml:space="preserve">Chodat      </v>
          </cell>
          <cell r="M75" t="str">
            <v>ALG</v>
          </cell>
          <cell r="N75">
            <v>2</v>
          </cell>
          <cell r="P75" t="str">
            <v/>
          </cell>
          <cell r="R75">
            <v>0</v>
          </cell>
          <cell r="S75">
            <v>5878</v>
          </cell>
        </row>
        <row r="76">
          <cell r="A76" t="str">
            <v>SPISPX</v>
          </cell>
          <cell r="B76" t="str">
            <v>Spirogyra sp.</v>
          </cell>
          <cell r="C76">
            <v>10</v>
          </cell>
          <cell r="D76">
            <v>1</v>
          </cell>
          <cell r="E76" t="str">
            <v xml:space="preserve">Link      </v>
          </cell>
          <cell r="M76" t="str">
            <v>ALG</v>
          </cell>
          <cell r="N76">
            <v>2</v>
          </cell>
          <cell r="P76" t="str">
            <v>IBMR</v>
          </cell>
          <cell r="R76">
            <v>0</v>
          </cell>
          <cell r="S76">
            <v>1147</v>
          </cell>
        </row>
        <row r="77">
          <cell r="A77" t="str">
            <v>SPUSPX</v>
          </cell>
          <cell r="B77" t="str">
            <v>Spirulina sp.</v>
          </cell>
          <cell r="C77" t="str">
            <v/>
          </cell>
          <cell r="D77" t="str">
            <v/>
          </cell>
          <cell r="E77" t="str">
            <v>(Turpin) Gomont</v>
          </cell>
          <cell r="M77" t="str">
            <v>ALG</v>
          </cell>
          <cell r="N77">
            <v>2</v>
          </cell>
          <cell r="R77">
            <v>0</v>
          </cell>
          <cell r="S77">
            <v>1109</v>
          </cell>
        </row>
        <row r="78">
          <cell r="A78" t="str">
            <v>STISPX</v>
          </cell>
          <cell r="B78" t="str">
            <v>Stigeoclonium sp.</v>
          </cell>
          <cell r="C78">
            <v>13</v>
          </cell>
          <cell r="D78">
            <v>2</v>
          </cell>
          <cell r="E78" t="str">
            <v xml:space="preserve">Kützing      </v>
          </cell>
          <cell r="F78" t="str">
            <v>Myxonema Fries</v>
          </cell>
          <cell r="G78" t="str">
            <v>Caespitella Vischer</v>
          </cell>
          <cell r="M78" t="str">
            <v>ALG</v>
          </cell>
          <cell r="N78">
            <v>2</v>
          </cell>
          <cell r="P78" t="str">
            <v>IBMR</v>
          </cell>
          <cell r="R78">
            <v>0</v>
          </cell>
          <cell r="S78">
            <v>1119</v>
          </cell>
        </row>
        <row r="79">
          <cell r="A79" t="str">
            <v>STITEN</v>
          </cell>
          <cell r="B79" t="str">
            <v>Stigeoclonium tenue</v>
          </cell>
          <cell r="C79">
            <v>1</v>
          </cell>
          <cell r="D79">
            <v>3</v>
          </cell>
          <cell r="E79" t="str">
            <v xml:space="preserve">Kützing      </v>
          </cell>
          <cell r="F79" t="str">
            <v>Stigeoclonium uniforme (C.Agardh) Rabenh.</v>
          </cell>
          <cell r="M79" t="str">
            <v>ALG</v>
          </cell>
          <cell r="N79">
            <v>2</v>
          </cell>
          <cell r="P79" t="str">
            <v>IBMR</v>
          </cell>
          <cell r="R79">
            <v>0</v>
          </cell>
          <cell r="S79">
            <v>5583</v>
          </cell>
        </row>
        <row r="80">
          <cell r="A80" t="str">
            <v>TETSPX</v>
          </cell>
          <cell r="B80" t="str">
            <v>Tetraspora sp.</v>
          </cell>
          <cell r="C80">
            <v>12</v>
          </cell>
          <cell r="D80">
            <v>1</v>
          </cell>
          <cell r="E80" t="str">
            <v xml:space="preserve">Link      </v>
          </cell>
          <cell r="M80" t="str">
            <v>ALG</v>
          </cell>
          <cell r="N80">
            <v>2</v>
          </cell>
          <cell r="P80" t="str">
            <v>IBMR</v>
          </cell>
          <cell r="R80">
            <v>0</v>
          </cell>
          <cell r="S80">
            <v>1138</v>
          </cell>
        </row>
        <row r="81">
          <cell r="A81" t="str">
            <v>THOSPX</v>
          </cell>
          <cell r="B81" t="str">
            <v>Thorea sp.</v>
          </cell>
          <cell r="C81">
            <v>14</v>
          </cell>
          <cell r="D81">
            <v>3</v>
          </cell>
          <cell r="E81" t="str">
            <v>(Thore) Desv.</v>
          </cell>
          <cell r="F81" t="str">
            <v>Thorea ramosissima</v>
          </cell>
          <cell r="G81" t="str">
            <v>Conferva hispida  Thore</v>
          </cell>
          <cell r="H81" t="str">
            <v>Thorea andina Lagerh. et K.Möbius</v>
          </cell>
          <cell r="M81" t="str">
            <v>ALG</v>
          </cell>
          <cell r="N81">
            <v>2</v>
          </cell>
          <cell r="P81" t="str">
            <v>IBMR</v>
          </cell>
          <cell r="R81">
            <v>0</v>
          </cell>
          <cell r="S81">
            <v>6085</v>
          </cell>
        </row>
        <row r="82">
          <cell r="A82" t="str">
            <v>TOLGLO</v>
          </cell>
          <cell r="B82" t="str">
            <v>Tolypella glomerata</v>
          </cell>
          <cell r="C82">
            <v>12</v>
          </cell>
          <cell r="D82">
            <v>2</v>
          </cell>
          <cell r="E82" t="str">
            <v>(Desv.) Leonh.</v>
          </cell>
          <cell r="F82" t="str">
            <v>Chara glomerata Desv.</v>
          </cell>
          <cell r="M82" t="str">
            <v>ALG</v>
          </cell>
          <cell r="N82">
            <v>2</v>
          </cell>
          <cell r="P82" t="str">
            <v>IBMR</v>
          </cell>
          <cell r="R82">
            <v>0</v>
          </cell>
          <cell r="S82">
            <v>5275</v>
          </cell>
        </row>
        <row r="83">
          <cell r="A83" t="str">
            <v>TOLINT</v>
          </cell>
          <cell r="B83" t="str">
            <v>Tolypella intricata</v>
          </cell>
          <cell r="C83" t="str">
            <v/>
          </cell>
          <cell r="D83" t="str">
            <v/>
          </cell>
          <cell r="E83" t="str">
            <v>(Trentep. ex Roth.) Leonh.</v>
          </cell>
          <cell r="F83" t="str">
            <v>Chara intricata Trentep. ex Roth</v>
          </cell>
          <cell r="M83" t="str">
            <v>ALG</v>
          </cell>
          <cell r="N83">
            <v>2</v>
          </cell>
          <cell r="P83" t="str">
            <v/>
          </cell>
          <cell r="R83">
            <v>0</v>
          </cell>
          <cell r="S83">
            <v>5276</v>
          </cell>
        </row>
        <row r="84">
          <cell r="A84" t="str">
            <v>TOLPRO</v>
          </cell>
          <cell r="B84" t="str">
            <v>Tolypella prolifera</v>
          </cell>
          <cell r="C84">
            <v>15</v>
          </cell>
          <cell r="D84">
            <v>3</v>
          </cell>
          <cell r="E84" t="str">
            <v>(Ziz ex A.Braun) Leonh.</v>
          </cell>
          <cell r="F84" t="str">
            <v>Chara prolifera Ziz  ex A.Braun</v>
          </cell>
          <cell r="M84" t="str">
            <v>ALG</v>
          </cell>
          <cell r="N84">
            <v>2</v>
          </cell>
          <cell r="P84" t="str">
            <v>IBMR</v>
          </cell>
          <cell r="R84">
            <v>0</v>
          </cell>
          <cell r="S84">
            <v>5277</v>
          </cell>
        </row>
        <row r="85">
          <cell r="A85" t="str">
            <v>TOLSPX</v>
          </cell>
          <cell r="B85" t="str">
            <v>Tolypella sp.</v>
          </cell>
          <cell r="C85" t="str">
            <v/>
          </cell>
          <cell r="D85" t="str">
            <v/>
          </cell>
          <cell r="E85" t="str">
            <v>(A.Braun) A.Braun</v>
          </cell>
          <cell r="M85" t="str">
            <v>ALG</v>
          </cell>
          <cell r="N85">
            <v>2</v>
          </cell>
          <cell r="R85">
            <v>0</v>
          </cell>
          <cell r="S85">
            <v>5274</v>
          </cell>
        </row>
        <row r="86">
          <cell r="A86" t="str">
            <v>TOYSPX</v>
          </cell>
          <cell r="B86" t="str">
            <v>Tolypothrix sp.</v>
          </cell>
          <cell r="C86" t="str">
            <v/>
          </cell>
          <cell r="D86" t="str">
            <v/>
          </cell>
          <cell r="E86" t="str">
            <v xml:space="preserve">Kützing      </v>
          </cell>
          <cell r="M86" t="str">
            <v>ALG</v>
          </cell>
          <cell r="N86">
            <v>2</v>
          </cell>
          <cell r="R86">
            <v>0</v>
          </cell>
          <cell r="S86">
            <v>6304</v>
          </cell>
        </row>
        <row r="87">
          <cell r="A87" t="str">
            <v>TRISPX</v>
          </cell>
          <cell r="B87" t="str">
            <v>Tribonema sp.</v>
          </cell>
          <cell r="C87">
            <v>11</v>
          </cell>
          <cell r="D87">
            <v>2</v>
          </cell>
          <cell r="E87" t="str">
            <v xml:space="preserve">Derbès &amp; Solier    </v>
          </cell>
          <cell r="M87" t="str">
            <v>ALG</v>
          </cell>
          <cell r="N87">
            <v>2</v>
          </cell>
          <cell r="P87" t="str">
            <v>IBMR</v>
          </cell>
          <cell r="R87">
            <v>0</v>
          </cell>
          <cell r="S87">
            <v>1167</v>
          </cell>
        </row>
        <row r="88">
          <cell r="A88" t="str">
            <v>ULOSPX</v>
          </cell>
          <cell r="B88" t="str">
            <v>Ulothrix sp.</v>
          </cell>
          <cell r="C88">
            <v>10</v>
          </cell>
          <cell r="D88">
            <v>1</v>
          </cell>
          <cell r="E88" t="str">
            <v xml:space="preserve">Kützing      </v>
          </cell>
          <cell r="F88" t="str">
            <v>Personiella F.E.Fritsch et M.F.Rich</v>
          </cell>
          <cell r="M88" t="str">
            <v>ALG</v>
          </cell>
          <cell r="N88">
            <v>2</v>
          </cell>
          <cell r="P88" t="str">
            <v>IBMR</v>
          </cell>
          <cell r="R88">
            <v>0</v>
          </cell>
          <cell r="S88">
            <v>1142</v>
          </cell>
        </row>
        <row r="89">
          <cell r="A89" t="str">
            <v>VAUSPX</v>
          </cell>
          <cell r="B89" t="str">
            <v>Vaucheria sp.</v>
          </cell>
          <cell r="C89">
            <v>4</v>
          </cell>
          <cell r="D89">
            <v>1</v>
          </cell>
          <cell r="E89" t="str">
            <v xml:space="preserve">de Candolle     </v>
          </cell>
          <cell r="M89" t="str">
            <v>ALG</v>
          </cell>
          <cell r="N89">
            <v>2</v>
          </cell>
          <cell r="P89" t="str">
            <v>IBMR</v>
          </cell>
          <cell r="R89">
            <v>0</v>
          </cell>
          <cell r="S89">
            <v>6193</v>
          </cell>
        </row>
        <row r="90">
          <cell r="A90" t="str">
            <v>ZYGSPX</v>
          </cell>
          <cell r="B90" t="str">
            <v>Zygnema sp.</v>
          </cell>
          <cell r="C90">
            <v>13</v>
          </cell>
          <cell r="D90">
            <v>3</v>
          </cell>
          <cell r="E90" t="str">
            <v xml:space="preserve">C. Agardh     </v>
          </cell>
          <cell r="M90" t="str">
            <v>ALG</v>
          </cell>
          <cell r="N90">
            <v>2</v>
          </cell>
          <cell r="P90" t="str">
            <v>IBMR</v>
          </cell>
          <cell r="R90">
            <v>0</v>
          </cell>
          <cell r="S90">
            <v>1148</v>
          </cell>
        </row>
        <row r="91">
          <cell r="B91" t="str">
            <v>- LICHENS -</v>
          </cell>
          <cell r="C91" t="str">
            <v/>
          </cell>
          <cell r="D91" t="str">
            <v/>
          </cell>
          <cell r="E91" t="str">
            <v xml:space="preserve">      </v>
          </cell>
          <cell r="M91" t="str">
            <v>LI</v>
          </cell>
          <cell r="N91">
            <v>2.9</v>
          </cell>
          <cell r="P91" t="str">
            <v>IBMR</v>
          </cell>
          <cell r="R91">
            <v>1</v>
          </cell>
        </row>
        <row r="92">
          <cell r="A92" t="str">
            <v>COLFLU</v>
          </cell>
          <cell r="B92" t="str">
            <v>Collema fluviatile</v>
          </cell>
          <cell r="C92">
            <v>17</v>
          </cell>
          <cell r="D92">
            <v>3</v>
          </cell>
          <cell r="E92" t="str">
            <v xml:space="preserve">      </v>
          </cell>
          <cell r="M92" t="str">
            <v>LIC</v>
          </cell>
          <cell r="N92">
            <v>3</v>
          </cell>
          <cell r="P92" t="str">
            <v>IBMR</v>
          </cell>
          <cell r="R92">
            <v>0</v>
          </cell>
          <cell r="S92">
            <v>19600</v>
          </cell>
        </row>
        <row r="93">
          <cell r="A93" t="str">
            <v>COLSPX</v>
          </cell>
          <cell r="B93" t="str">
            <v>Collema sp.</v>
          </cell>
          <cell r="C93" t="str">
            <v/>
          </cell>
          <cell r="D93" t="str">
            <v/>
          </cell>
          <cell r="E93" t="str">
            <v xml:space="preserve">      </v>
          </cell>
          <cell r="M93" t="str">
            <v>LIC</v>
          </cell>
          <cell r="N93">
            <v>3</v>
          </cell>
          <cell r="R93">
            <v>0</v>
          </cell>
          <cell r="S93">
            <v>9675</v>
          </cell>
        </row>
        <row r="94">
          <cell r="A94" t="str">
            <v>DERSPX</v>
          </cell>
          <cell r="B94" t="str">
            <v>Dermatocarpon sp.</v>
          </cell>
          <cell r="C94" t="str">
            <v/>
          </cell>
          <cell r="D94" t="str">
            <v/>
          </cell>
          <cell r="E94" t="str">
            <v xml:space="preserve">      </v>
          </cell>
          <cell r="M94" t="str">
            <v>LIC</v>
          </cell>
          <cell r="N94">
            <v>3</v>
          </cell>
          <cell r="R94">
            <v>0</v>
          </cell>
          <cell r="S94">
            <v>19614</v>
          </cell>
        </row>
        <row r="95">
          <cell r="A95" t="str">
            <v>DERWEB</v>
          </cell>
          <cell r="B95" t="str">
            <v>Dermatocarpon weberi</v>
          </cell>
          <cell r="C95">
            <v>16</v>
          </cell>
          <cell r="D95">
            <v>3</v>
          </cell>
          <cell r="E95" t="str">
            <v xml:space="preserve">      </v>
          </cell>
          <cell r="M95" t="str">
            <v>LIC</v>
          </cell>
          <cell r="N95">
            <v>3</v>
          </cell>
          <cell r="P95" t="str">
            <v>IBMR</v>
          </cell>
          <cell r="R95">
            <v>0</v>
          </cell>
          <cell r="S95">
            <v>10217</v>
          </cell>
        </row>
        <row r="96">
          <cell r="B96" t="str">
            <v>- BRYOPHYTES -</v>
          </cell>
          <cell r="C96" t="str">
            <v/>
          </cell>
          <cell r="D96" t="str">
            <v/>
          </cell>
          <cell r="E96" t="str">
            <v xml:space="preserve">      </v>
          </cell>
          <cell r="M96" t="str">
            <v>BR</v>
          </cell>
          <cell r="N96">
            <v>3.8</v>
          </cell>
          <cell r="P96" t="str">
            <v>IBMR</v>
          </cell>
          <cell r="R96">
            <v>1</v>
          </cell>
        </row>
        <row r="97">
          <cell r="B97" t="str">
            <v>- HEPATIQUES</v>
          </cell>
          <cell r="C97" t="str">
            <v/>
          </cell>
          <cell r="D97" t="str">
            <v/>
          </cell>
          <cell r="E97" t="str">
            <v xml:space="preserve">      </v>
          </cell>
          <cell r="M97" t="str">
            <v>BR</v>
          </cell>
          <cell r="N97">
            <v>4</v>
          </cell>
          <cell r="P97" t="str">
            <v>IBMR</v>
          </cell>
          <cell r="R97">
            <v>1</v>
          </cell>
        </row>
        <row r="98">
          <cell r="A98" t="str">
            <v>ANEPIN</v>
          </cell>
          <cell r="B98" t="str">
            <v>Aneura pinguis</v>
          </cell>
          <cell r="C98">
            <v>14</v>
          </cell>
          <cell r="D98">
            <v>2</v>
          </cell>
          <cell r="E98" t="str">
            <v xml:space="preserve">(L.) Dumort.    </v>
          </cell>
          <cell r="F98" t="str">
            <v>Riccardia pinguis (L.) Gray</v>
          </cell>
          <cell r="G98" t="str">
            <v>Jungermannia pinguis L.</v>
          </cell>
          <cell r="M98" t="str">
            <v>BRh</v>
          </cell>
          <cell r="N98">
            <v>4</v>
          </cell>
          <cell r="P98" t="str">
            <v>IBMR</v>
          </cell>
          <cell r="R98">
            <v>0</v>
          </cell>
          <cell r="S98">
            <v>10206</v>
          </cell>
        </row>
        <row r="99">
          <cell r="A99" t="str">
            <v>CAYARG</v>
          </cell>
          <cell r="B99" t="str">
            <v>Calypogeia arguta</v>
          </cell>
          <cell r="C99" t="str">
            <v/>
          </cell>
          <cell r="D99" t="str">
            <v/>
          </cell>
          <cell r="E99" t="str">
            <v xml:space="preserve">Nees &amp; Mont.    </v>
          </cell>
          <cell r="F99" t="str">
            <v>Cincinnulus argutus (Nees &amp; Mont.) Dumort.</v>
          </cell>
          <cell r="G99" t="str">
            <v>Kantia arguta (Nees &amp; Mont.) Lindb.</v>
          </cell>
          <cell r="M99" t="str">
            <v>BRh</v>
          </cell>
          <cell r="N99">
            <v>4</v>
          </cell>
          <cell r="P99" t="str">
            <v/>
          </cell>
          <cell r="R99">
            <v>0</v>
          </cell>
          <cell r="S99">
            <v>19562</v>
          </cell>
        </row>
        <row r="100">
          <cell r="A100" t="str">
            <v>CAYFIS</v>
          </cell>
          <cell r="B100" t="str">
            <v>Calypogeia fissa</v>
          </cell>
          <cell r="C100" t="str">
            <v/>
          </cell>
          <cell r="D100" t="str">
            <v/>
          </cell>
          <cell r="E100" t="str">
            <v xml:space="preserve"> (L.) Raddi       </v>
          </cell>
          <cell r="F100" t="str">
            <v>Mnium fissum L.</v>
          </cell>
          <cell r="G100" t="str">
            <v>Jungermannia calypogeia Raddi</v>
          </cell>
          <cell r="H100" t="str">
            <v>Jungermannia fissa Scop.</v>
          </cell>
          <cell r="I100" t="str">
            <v>Jungermannia sprengelii Mart.</v>
          </cell>
          <cell r="J100" t="str">
            <v>Kantia calypogeia Lindb.</v>
          </cell>
          <cell r="K100" t="str">
            <v>Kantia sprengelii Pearson</v>
          </cell>
          <cell r="M100" t="str">
            <v>BRh</v>
          </cell>
          <cell r="N100">
            <v>4</v>
          </cell>
          <cell r="P100" t="str">
            <v/>
          </cell>
          <cell r="R100">
            <v>0</v>
          </cell>
          <cell r="S100">
            <v>19563</v>
          </cell>
        </row>
        <row r="101">
          <cell r="A101" t="str">
            <v>CAYSPX</v>
          </cell>
          <cell r="B101" t="str">
            <v>Calypogeia sp.</v>
          </cell>
          <cell r="C101" t="str">
            <v/>
          </cell>
          <cell r="D101" t="str">
            <v/>
          </cell>
          <cell r="E101" t="str">
            <v>Raddi</v>
          </cell>
          <cell r="M101" t="str">
            <v>BRh</v>
          </cell>
          <cell r="N101">
            <v>4</v>
          </cell>
          <cell r="P101" t="str">
            <v/>
          </cell>
          <cell r="R101">
            <v>0</v>
          </cell>
          <cell r="S101">
            <v>19564</v>
          </cell>
        </row>
        <row r="102">
          <cell r="A102" t="str">
            <v>CHICOA</v>
          </cell>
          <cell r="B102" t="str">
            <v>Chiloscyphus coadunatus</v>
          </cell>
          <cell r="C102" t="str">
            <v/>
          </cell>
          <cell r="D102" t="str">
            <v/>
          </cell>
          <cell r="E102" t="str">
            <v>(Sw.) J.J. engel &amp; R.M. Schust.</v>
          </cell>
          <cell r="F102" t="str">
            <v>Lophocolea bidentata (L.) Dumort.</v>
          </cell>
          <cell r="G102" t="str">
            <v>Lophocolea alata (Nees) Schiffn.</v>
          </cell>
          <cell r="H102" t="str">
            <v>Lophocolea cuspidata (Nees) Limpr.</v>
          </cell>
          <cell r="I102" t="str">
            <v>Chiloscyphus cuspidatus (Nees) J.J. Engel &amp; R.M. Schust.</v>
          </cell>
          <cell r="J102" t="str">
            <v>Chiloscyphus latifolius (Nees) J.J. Engel &amp; R.M. Schust.</v>
          </cell>
          <cell r="K102" t="str">
            <v>Jungermannia coadunata Sw.</v>
          </cell>
          <cell r="L102" t="str">
            <v>Jungermannia bidentata L.</v>
          </cell>
          <cell r="M102" t="str">
            <v>BRh</v>
          </cell>
          <cell r="N102">
            <v>4</v>
          </cell>
          <cell r="P102" t="str">
            <v/>
          </cell>
          <cell r="R102">
            <v>0</v>
          </cell>
          <cell r="S102">
            <v>19593</v>
          </cell>
        </row>
        <row r="103">
          <cell r="A103" t="str">
            <v>CHIPAL</v>
          </cell>
          <cell r="B103" t="str">
            <v>Chiloscyphus pallescens</v>
          </cell>
          <cell r="C103">
            <v>14</v>
          </cell>
          <cell r="D103">
            <v>2</v>
          </cell>
          <cell r="E103" t="str">
            <v xml:space="preserve">(Ehrh. ex Hoffm.) Dumort.   </v>
          </cell>
          <cell r="F103" t="str">
            <v>Chiloscyphus polyanthos var. pallescens (Ehrh. ex Hoffm.) C. Hartm.</v>
          </cell>
          <cell r="G103" t="str">
            <v>Chiloscyphus polyanthos var. fragilis (Roth.) Müll. Frib.</v>
          </cell>
          <cell r="H103" t="str">
            <v>Jungermannia pallescens Ehrh. ex Hoffm.</v>
          </cell>
          <cell r="M103" t="str">
            <v>BRh</v>
          </cell>
          <cell r="N103">
            <v>4</v>
          </cell>
          <cell r="P103" t="str">
            <v>IBMR</v>
          </cell>
          <cell r="R103">
            <v>0</v>
          </cell>
          <cell r="S103">
            <v>1185</v>
          </cell>
        </row>
        <row r="104">
          <cell r="A104" t="str">
            <v>CHIPOL</v>
          </cell>
          <cell r="B104" t="str">
            <v>Chiloscyphus polyanthos var. polyanthos</v>
          </cell>
          <cell r="C104">
            <v>15</v>
          </cell>
          <cell r="D104">
            <v>2</v>
          </cell>
          <cell r="E104" t="str">
            <v>L. Corda</v>
          </cell>
          <cell r="F104" t="str">
            <v>Chiloscyphus polyanthos</v>
          </cell>
          <cell r="G104" t="str">
            <v>Chiloscyphus polyanthos var. rivularis (Schrad.) Nees</v>
          </cell>
          <cell r="H104" t="str">
            <v xml:space="preserve">Chiloscyphus polyanthos var. polyanthos fo. rivularis L. Corda </v>
          </cell>
          <cell r="I104" t="str">
            <v>Jungermannia polyanthos L.</v>
          </cell>
          <cell r="M104" t="str">
            <v>BRh</v>
          </cell>
          <cell r="N104">
            <v>4</v>
          </cell>
          <cell r="P104" t="str">
            <v>IBMR</v>
          </cell>
          <cell r="R104">
            <v>0</v>
          </cell>
          <cell r="S104">
            <v>1186</v>
          </cell>
        </row>
        <row r="105">
          <cell r="A105" t="str">
            <v>CHISPX</v>
          </cell>
          <cell r="B105" t="str">
            <v>Chiloscyphus sp.</v>
          </cell>
          <cell r="C105" t="str">
            <v/>
          </cell>
          <cell r="D105" t="str">
            <v/>
          </cell>
          <cell r="E105" t="str">
            <v>Corda</v>
          </cell>
          <cell r="M105" t="str">
            <v>BRh</v>
          </cell>
          <cell r="N105">
            <v>4</v>
          </cell>
          <cell r="P105" t="str">
            <v/>
          </cell>
          <cell r="R105">
            <v>0</v>
          </cell>
          <cell r="S105">
            <v>1182</v>
          </cell>
        </row>
        <row r="106">
          <cell r="A106" t="str">
            <v>CONCON</v>
          </cell>
          <cell r="B106" t="str">
            <v>Conocephalum conicum</v>
          </cell>
          <cell r="C106" t="str">
            <v/>
          </cell>
          <cell r="D106" t="str">
            <v/>
          </cell>
          <cell r="E106" t="str">
            <v xml:space="preserve">(L.) Dumort.     </v>
          </cell>
          <cell r="F106" t="str">
            <v>Marchantia conica L.</v>
          </cell>
          <cell r="G106" t="str">
            <v>Conocephalum Kiaeri (Kaal.) Grolle</v>
          </cell>
          <cell r="H106" t="str">
            <v>Conocephalum officinale Trevis</v>
          </cell>
          <cell r="I106" t="str">
            <v>Conocephalum trioicum F. Weber</v>
          </cell>
          <cell r="J106" t="str">
            <v>Fegatella conica (L.) Corda</v>
          </cell>
          <cell r="K106" t="str">
            <v>Fegatella officinalis Raddi</v>
          </cell>
          <cell r="M106" t="str">
            <v>BRh</v>
          </cell>
          <cell r="N106">
            <v>4</v>
          </cell>
          <cell r="P106" t="str">
            <v/>
          </cell>
          <cell r="R106">
            <v>0</v>
          </cell>
          <cell r="S106">
            <v>1176</v>
          </cell>
        </row>
        <row r="107">
          <cell r="A107" t="str">
            <v>DUMHIR</v>
          </cell>
          <cell r="B107" t="str">
            <v>Dumortiera hirsuta</v>
          </cell>
          <cell r="C107" t="str">
            <v/>
          </cell>
          <cell r="D107" t="str">
            <v/>
          </cell>
          <cell r="E107" t="str">
            <v xml:space="preserve">(Sw.) Nees     </v>
          </cell>
          <cell r="F107" t="str">
            <v>Marchantia hirsuta Sw.</v>
          </cell>
          <cell r="G107" t="str">
            <v>Dumortiera irrigua (Taylor) Nees</v>
          </cell>
          <cell r="H107" t="str">
            <v>Hygrophila irrigua Taylor</v>
          </cell>
          <cell r="I107" t="str">
            <v>Marchantia irrigua (Taylor) Wilson</v>
          </cell>
          <cell r="M107" t="str">
            <v>BRh</v>
          </cell>
          <cell r="N107">
            <v>4</v>
          </cell>
          <cell r="P107" t="str">
            <v/>
          </cell>
          <cell r="R107">
            <v>0</v>
          </cell>
          <cell r="S107">
            <v>19624</v>
          </cell>
        </row>
        <row r="108">
          <cell r="A108" t="str">
            <v>JUGATR</v>
          </cell>
          <cell r="B108" t="str">
            <v>Jungermannia atrovirens</v>
          </cell>
          <cell r="C108">
            <v>19</v>
          </cell>
          <cell r="D108">
            <v>3</v>
          </cell>
          <cell r="E108" t="str">
            <v xml:space="preserve">Dumort.      </v>
          </cell>
          <cell r="F108" t="str">
            <v>Jungermannia lanceolata L.</v>
          </cell>
          <cell r="G108" t="str">
            <v>Jungermannia tristis Nees</v>
          </cell>
          <cell r="H108" t="str">
            <v>Jungermannia riparia Taylor</v>
          </cell>
          <cell r="I108" t="str">
            <v>Solenostoma atrovirens (Dumort.) Müll. Frib. non Steph.</v>
          </cell>
          <cell r="J108" t="str">
            <v>Solenostoma triste (Nees) Müll. Frib.</v>
          </cell>
          <cell r="K108" t="str">
            <v>Aplozia atrovirens (Dumort.) Dumort.</v>
          </cell>
          <cell r="L108" t="str">
            <v>Aplozia tristis (Nees.) Dumort.</v>
          </cell>
          <cell r="M108" t="str">
            <v>BRh</v>
          </cell>
          <cell r="N108">
            <v>4</v>
          </cell>
          <cell r="P108" t="str">
            <v>IBMR</v>
          </cell>
          <cell r="R108">
            <v>0</v>
          </cell>
          <cell r="S108">
            <v>19820</v>
          </cell>
        </row>
        <row r="109">
          <cell r="A109" t="str">
            <v>JUGEXE</v>
          </cell>
          <cell r="B109" t="str">
            <v>Jungermannia exsertifolia subsp. cordifolia</v>
          </cell>
          <cell r="C109" t="str">
            <v/>
          </cell>
          <cell r="D109" t="str">
            <v/>
          </cell>
          <cell r="E109" t="str">
            <v xml:space="preserve">(Dumort.) Vana    </v>
          </cell>
          <cell r="F109" t="str">
            <v>Jungermannia cordifolia Hook. non Broth. nec Ehrh. ex F. Weber</v>
          </cell>
          <cell r="G109" t="str">
            <v>Jungermannia eucordifolia Schljakov</v>
          </cell>
          <cell r="H109" t="str">
            <v>Solenostoma cordifolium (Dumort.) Steph.</v>
          </cell>
          <cell r="I109" t="str">
            <v>Aplozia cordifolia Dumort.</v>
          </cell>
          <cell r="J109" t="str">
            <v>Haplozia cordifolia (Dumort.) Müll. Frib.</v>
          </cell>
          <cell r="M109" t="str">
            <v>BRh</v>
          </cell>
          <cell r="N109">
            <v>4</v>
          </cell>
          <cell r="P109" t="str">
            <v/>
          </cell>
          <cell r="R109">
            <v>0</v>
          </cell>
          <cell r="S109">
            <v>19821</v>
          </cell>
        </row>
        <row r="110">
          <cell r="A110" t="str">
            <v>JUGGRA</v>
          </cell>
          <cell r="B110" t="str">
            <v>Jungermannia gracillima</v>
          </cell>
          <cell r="C110">
            <v>20</v>
          </cell>
          <cell r="D110">
            <v>3</v>
          </cell>
          <cell r="E110" t="str">
            <v xml:space="preserve">Sm.      </v>
          </cell>
          <cell r="F110" t="str">
            <v>Jungermannia crenulata Sm. non Schmidel</v>
          </cell>
          <cell r="G110" t="str">
            <v>Solenostoma crenulatum Mitt.</v>
          </cell>
          <cell r="H110" t="str">
            <v>Solenostoma gracillima (Sm.) R.M. Schust.</v>
          </cell>
          <cell r="I110" t="str">
            <v>Aplozia crenulata (Mitt.) Lindb.</v>
          </cell>
          <cell r="J110" t="str">
            <v>Aplozia gracillima (Sm.) Dumort.</v>
          </cell>
          <cell r="K110" t="str">
            <v>Nardia gracillima (Sm.) Lindb.</v>
          </cell>
          <cell r="M110" t="str">
            <v>BRh</v>
          </cell>
          <cell r="N110">
            <v>4</v>
          </cell>
          <cell r="P110" t="str">
            <v>IBMR</v>
          </cell>
          <cell r="R110">
            <v>0</v>
          </cell>
          <cell r="S110">
            <v>10209</v>
          </cell>
        </row>
        <row r="111">
          <cell r="A111" t="str">
            <v>JUGOBO</v>
          </cell>
          <cell r="B111" t="str">
            <v>Jungermannia obovata</v>
          </cell>
          <cell r="C111" t="str">
            <v/>
          </cell>
          <cell r="D111" t="str">
            <v/>
          </cell>
          <cell r="E111" t="str">
            <v xml:space="preserve">Nees      </v>
          </cell>
          <cell r="F111" t="str">
            <v>Jungermannia flaccida Huebener</v>
          </cell>
          <cell r="G111" t="str">
            <v>Solenostoma obovatum (Nees) C. Massal.</v>
          </cell>
          <cell r="H111" t="str">
            <v>Mesophylla obovata (Nees) Corbière</v>
          </cell>
          <cell r="I111" t="str">
            <v>Nardia obovata (Nees) Lindb.</v>
          </cell>
          <cell r="J111" t="str">
            <v>Plectocolea obovata (Nees) Lindb.</v>
          </cell>
          <cell r="K111" t="str">
            <v>Aplozia obovata (Nees.) Loeske</v>
          </cell>
          <cell r="L111" t="str">
            <v>Eucalyx obovata (Nees) Carrington</v>
          </cell>
          <cell r="M111" t="str">
            <v>BRh</v>
          </cell>
          <cell r="N111">
            <v>4</v>
          </cell>
          <cell r="P111" t="str">
            <v/>
          </cell>
          <cell r="R111">
            <v>0</v>
          </cell>
          <cell r="S111">
            <v>19823</v>
          </cell>
        </row>
        <row r="112">
          <cell r="A112" t="str">
            <v>JUGPUM</v>
          </cell>
          <cell r="B112" t="str">
            <v>Jungermannia pumila</v>
          </cell>
          <cell r="C112" t="str">
            <v/>
          </cell>
          <cell r="D112" t="str">
            <v/>
          </cell>
          <cell r="E112" t="str">
            <v>With.</v>
          </cell>
          <cell r="F112" t="str">
            <v>Jungermannia karl-muelleri Grolle</v>
          </cell>
          <cell r="G112" t="str">
            <v>Jungermannia rostellata Huebener</v>
          </cell>
          <cell r="H112" t="str">
            <v>Jungermannia zeyheri Huebener</v>
          </cell>
          <cell r="I112" t="str">
            <v>Solenostoma pumilum (With.) Müll. Frib.</v>
          </cell>
          <cell r="J112" t="str">
            <v>Solenostoma oblongifolium (Müll. Frib.) Müll. Frib.</v>
          </cell>
          <cell r="K112" t="str">
            <v>Aplozia pumila (With.) Dumort.</v>
          </cell>
          <cell r="L112" t="str">
            <v>Aplozia oblongifolia (Müll. Frib.) Jörg.</v>
          </cell>
          <cell r="M112" t="str">
            <v>BRh</v>
          </cell>
          <cell r="N112">
            <v>4</v>
          </cell>
          <cell r="P112" t="str">
            <v/>
          </cell>
          <cell r="R112">
            <v>0</v>
          </cell>
          <cell r="S112">
            <v>19825</v>
          </cell>
        </row>
        <row r="113">
          <cell r="A113" t="str">
            <v>JUGSPX</v>
          </cell>
          <cell r="B113" t="str">
            <v>Jungermannia sp.</v>
          </cell>
          <cell r="C113" t="str">
            <v/>
          </cell>
          <cell r="D113" t="str">
            <v/>
          </cell>
          <cell r="E113" t="str">
            <v>L.</v>
          </cell>
          <cell r="M113" t="str">
            <v>BRh</v>
          </cell>
          <cell r="N113">
            <v>4</v>
          </cell>
          <cell r="P113" t="str">
            <v/>
          </cell>
          <cell r="R113">
            <v>0</v>
          </cell>
          <cell r="S113">
            <v>19826</v>
          </cell>
        </row>
        <row r="114">
          <cell r="A114" t="str">
            <v>JUGSPH</v>
          </cell>
          <cell r="B114" t="str">
            <v>Jungermannia sphaerocarpa</v>
          </cell>
          <cell r="C114" t="str">
            <v/>
          </cell>
          <cell r="D114" t="str">
            <v/>
          </cell>
          <cell r="E114" t="str">
            <v xml:space="preserve">Hook.     </v>
          </cell>
          <cell r="F114" t="str">
            <v>Jungermannia amplexicaulis Dumort.</v>
          </cell>
          <cell r="G114" t="str">
            <v>Jungermannia lurida Dumort.</v>
          </cell>
          <cell r="H114" t="str">
            <v>Jungermannia nana Nees</v>
          </cell>
          <cell r="I114" t="str">
            <v>Jungermannia tersa Nees</v>
          </cell>
          <cell r="J114" t="str">
            <v>Solenostoma amplexicaule (Dumort.) Steph.</v>
          </cell>
          <cell r="K114" t="str">
            <v>Solenostoma sphaerocarpum (Hook.) Steph.</v>
          </cell>
          <cell r="L114" t="str">
            <v>Aplozia amplexicaulis (Dumort.) Dumort.</v>
          </cell>
          <cell r="M114" t="str">
            <v>BRh</v>
          </cell>
          <cell r="N114">
            <v>4</v>
          </cell>
          <cell r="P114" t="str">
            <v/>
          </cell>
          <cell r="R114">
            <v>0</v>
          </cell>
          <cell r="S114">
            <v>19827</v>
          </cell>
        </row>
        <row r="115">
          <cell r="A115" t="str">
            <v>LEJSPX</v>
          </cell>
          <cell r="B115" t="str">
            <v>Lejeunea sp.</v>
          </cell>
          <cell r="C115" t="str">
            <v/>
          </cell>
          <cell r="D115" t="str">
            <v/>
          </cell>
          <cell r="E115" t="str">
            <v>Lib.</v>
          </cell>
          <cell r="F115" t="str">
            <v>Microlejeunea sp. Steph.</v>
          </cell>
          <cell r="M115" t="str">
            <v>BRh</v>
          </cell>
          <cell r="N115">
            <v>4</v>
          </cell>
          <cell r="P115" t="str">
            <v/>
          </cell>
          <cell r="R115">
            <v>0</v>
          </cell>
          <cell r="S115">
            <v>19831</v>
          </cell>
        </row>
        <row r="116">
          <cell r="A116" t="str">
            <v>LUNCRU</v>
          </cell>
          <cell r="B116" t="str">
            <v>Lunularia cruciata</v>
          </cell>
          <cell r="C116" t="str">
            <v/>
          </cell>
          <cell r="D116" t="str">
            <v/>
          </cell>
          <cell r="E116" t="str">
            <v xml:space="preserve">(L.) Lindb.     </v>
          </cell>
          <cell r="F116" t="str">
            <v>Lunularia vulgaris Mich.</v>
          </cell>
          <cell r="G116" t="str">
            <v>Lunularia michelii Le Jolis</v>
          </cell>
          <cell r="H116" t="str">
            <v>Marchantia cruciata L.</v>
          </cell>
          <cell r="I116" t="str">
            <v>Marchantia dillenii Le Jolis</v>
          </cell>
          <cell r="J116" t="str">
            <v>Dichominum cruciatum (L.) Trevis.</v>
          </cell>
          <cell r="K116" t="str">
            <v>Preissia cucullata Mont. &amp; Ness</v>
          </cell>
          <cell r="L116" t="str">
            <v>Staurophora pulchella Willd.</v>
          </cell>
          <cell r="M116" t="str">
            <v>BRh</v>
          </cell>
          <cell r="N116">
            <v>4</v>
          </cell>
          <cell r="P116" t="str">
            <v/>
          </cell>
          <cell r="R116">
            <v>0</v>
          </cell>
          <cell r="S116">
            <v>1189</v>
          </cell>
        </row>
        <row r="117">
          <cell r="A117" t="str">
            <v>MACPAL</v>
          </cell>
          <cell r="B117" t="str">
            <v>Marchantia paleacea</v>
          </cell>
          <cell r="C117" t="str">
            <v/>
          </cell>
          <cell r="D117" t="str">
            <v/>
          </cell>
          <cell r="E117" t="str">
            <v>Bertol.</v>
          </cell>
          <cell r="M117" t="str">
            <v>BRh</v>
          </cell>
          <cell r="N117">
            <v>4</v>
          </cell>
          <cell r="P117" t="str">
            <v/>
          </cell>
          <cell r="R117">
            <v>0</v>
          </cell>
          <cell r="S117">
            <v>19850</v>
          </cell>
        </row>
        <row r="118">
          <cell r="A118" t="str">
            <v>MACPOL</v>
          </cell>
          <cell r="B118" t="str">
            <v>Marchantia polymorpha</v>
          </cell>
          <cell r="C118" t="str">
            <v/>
          </cell>
          <cell r="D118" t="str">
            <v/>
          </cell>
          <cell r="E118" t="str">
            <v xml:space="preserve">L.      </v>
          </cell>
          <cell r="F118" t="str">
            <v>Marchantia alpestris (Nees) Burgeff</v>
          </cell>
          <cell r="G118" t="str">
            <v>Marchantia aquatica (Nees) Burgeff</v>
          </cell>
          <cell r="H118" t="str">
            <v>Marchantia vittata Raddi</v>
          </cell>
          <cell r="M118" t="str">
            <v>BRh</v>
          </cell>
          <cell r="N118">
            <v>4</v>
          </cell>
          <cell r="P118" t="str">
            <v/>
          </cell>
          <cell r="R118">
            <v>0</v>
          </cell>
          <cell r="S118">
            <v>1192</v>
          </cell>
        </row>
        <row r="119">
          <cell r="A119" t="str">
            <v>MACSPX</v>
          </cell>
          <cell r="B119" t="str">
            <v>Marchantia sp.</v>
          </cell>
          <cell r="C119" t="str">
            <v/>
          </cell>
          <cell r="D119" t="str">
            <v/>
          </cell>
          <cell r="E119" t="str">
            <v xml:space="preserve">L.      </v>
          </cell>
          <cell r="M119" t="str">
            <v>BRh</v>
          </cell>
          <cell r="N119">
            <v>4</v>
          </cell>
          <cell r="R119">
            <v>0</v>
          </cell>
          <cell r="S119">
            <v>1191</v>
          </cell>
        </row>
        <row r="120">
          <cell r="A120" t="str">
            <v>MARAQU</v>
          </cell>
          <cell r="B120" t="str">
            <v>Marsupella aquatica</v>
          </cell>
          <cell r="C120">
            <v>19</v>
          </cell>
          <cell r="D120">
            <v>2</v>
          </cell>
          <cell r="E120" t="str">
            <v xml:space="preserve">(Lindenb.) Dumort. </v>
          </cell>
          <cell r="F120" t="str">
            <v xml:space="preserve">Marsupella aquatica (Lindenb.) Schiffn. </v>
          </cell>
          <cell r="G120" t="str">
            <v>Marsupella robusta (De Not.) A. Evans</v>
          </cell>
          <cell r="H120" t="str">
            <v>Sarcoscyphus emarginatus var. aquatica Nees</v>
          </cell>
          <cell r="I120" t="str">
            <v>Scarcoscyphus Ehrartii var. robustus De Not.</v>
          </cell>
          <cell r="J120" t="str">
            <v>Jungermannia aquatica Schrader</v>
          </cell>
          <cell r="K120" t="str">
            <v>Jungermannia emarginata var. aquatica Lindenb.</v>
          </cell>
          <cell r="M120" t="str">
            <v>BRh</v>
          </cell>
          <cell r="N120">
            <v>4</v>
          </cell>
          <cell r="P120" t="str">
            <v>IBMR</v>
          </cell>
          <cell r="R120">
            <v>0</v>
          </cell>
          <cell r="S120">
            <v>25712</v>
          </cell>
        </row>
        <row r="121">
          <cell r="A121" t="str">
            <v>MAREMA</v>
          </cell>
          <cell r="B121" t="str">
            <v>Marsupella emarginata var. emarginata</v>
          </cell>
          <cell r="C121">
            <v>20</v>
          </cell>
          <cell r="D121">
            <v>3</v>
          </cell>
          <cell r="E121" t="str">
            <v>(Ehrh.) Dumort.</v>
          </cell>
          <cell r="F121" t="str">
            <v xml:space="preserve">Marsupella emarginata (Ehrh.) Dumort.      </v>
          </cell>
          <cell r="G121" t="str">
            <v>Sarcoscyphus emarginatus (Ehrh.) C. Hartm.</v>
          </cell>
          <cell r="H121" t="str">
            <v>Jungermannia emarginata Ehrh.</v>
          </cell>
          <cell r="M121" t="str">
            <v>BRh</v>
          </cell>
          <cell r="N121">
            <v>4</v>
          </cell>
          <cell r="P121" t="str">
            <v>IBMR</v>
          </cell>
          <cell r="R121">
            <v>0</v>
          </cell>
          <cell r="S121">
            <v>1194</v>
          </cell>
        </row>
        <row r="122">
          <cell r="A122" t="str">
            <v>MARSPX</v>
          </cell>
          <cell r="B122" t="str">
            <v>Marsupella sp.</v>
          </cell>
          <cell r="C122" t="str">
            <v/>
          </cell>
          <cell r="D122" t="str">
            <v/>
          </cell>
          <cell r="E122" t="str">
            <v xml:space="preserve">Dumort.      </v>
          </cell>
          <cell r="M122" t="str">
            <v>BRh</v>
          </cell>
          <cell r="N122">
            <v>4</v>
          </cell>
          <cell r="R122">
            <v>0</v>
          </cell>
          <cell r="S122">
            <v>1193</v>
          </cell>
        </row>
        <row r="123">
          <cell r="A123" t="str">
            <v>MARSPH</v>
          </cell>
          <cell r="B123" t="str">
            <v>Marsupella sphacelata</v>
          </cell>
          <cell r="C123" t="str">
            <v/>
          </cell>
          <cell r="D123" t="str">
            <v/>
          </cell>
          <cell r="E123" t="str">
            <v>(Gieseke ex Lindenb.) Dumort.</v>
          </cell>
          <cell r="F123" t="str">
            <v>Marsupella erythrorhiza Schiffn.</v>
          </cell>
          <cell r="G123" t="str">
            <v>Marsupella joergensenii Schiffn.</v>
          </cell>
          <cell r="H123" t="str">
            <v>Marsupella sullivantii (De Not.) A. Evans.</v>
          </cell>
          <cell r="I123" t="str">
            <v>Jungermannia sphacelata Giesecke ex Lindenb.</v>
          </cell>
          <cell r="J123" t="str">
            <v>Nardia sphacelata (Gieseke ex Lindenb.) Carrington</v>
          </cell>
          <cell r="K123" t="str">
            <v>Sarcoscyphus sphacelatus (Gieseke ex Lindenb.) Nees</v>
          </cell>
          <cell r="L123" t="str">
            <v>Sarcoscyphus sullivantii De Not.</v>
          </cell>
          <cell r="M123" t="str">
            <v>BRh</v>
          </cell>
          <cell r="N123">
            <v>4</v>
          </cell>
          <cell r="P123" t="str">
            <v/>
          </cell>
          <cell r="R123">
            <v>0</v>
          </cell>
          <cell r="S123">
            <v>19854</v>
          </cell>
        </row>
        <row r="124">
          <cell r="A124" t="str">
            <v>NARCOM</v>
          </cell>
          <cell r="B124" t="str">
            <v>Nardia compressa</v>
          </cell>
          <cell r="C124">
            <v>20</v>
          </cell>
          <cell r="D124">
            <v>3</v>
          </cell>
          <cell r="E124" t="str">
            <v xml:space="preserve">(Hook.) S.F. Gray     </v>
          </cell>
          <cell r="F124" t="str">
            <v>Alicularia compressa (Hook.) Gottsche et al.</v>
          </cell>
          <cell r="G124" t="str">
            <v>Alicularia pachyphylla De Not.</v>
          </cell>
          <cell r="H124" t="str">
            <v>Jungermannia compressa Hook.</v>
          </cell>
          <cell r="M124" t="str">
            <v>BRh</v>
          </cell>
          <cell r="N124">
            <v>4</v>
          </cell>
          <cell r="P124" t="str">
            <v>IBMR</v>
          </cell>
          <cell r="R124">
            <v>0</v>
          </cell>
          <cell r="S124">
            <v>1180</v>
          </cell>
        </row>
        <row r="125">
          <cell r="A125" t="str">
            <v>NARSCA</v>
          </cell>
          <cell r="B125" t="str">
            <v>Nardia scalaris</v>
          </cell>
          <cell r="C125">
            <v>20</v>
          </cell>
          <cell r="D125">
            <v>3</v>
          </cell>
          <cell r="E125" t="str">
            <v xml:space="preserve">S.F. Gray     </v>
          </cell>
          <cell r="F125" t="str">
            <v>Nardia acicularis</v>
          </cell>
          <cell r="G125" t="str">
            <v>Alicularia scalaris (Gray) Corda</v>
          </cell>
          <cell r="H125" t="str">
            <v>Alicularia rotaeana De Not.</v>
          </cell>
          <cell r="I125" t="str">
            <v>Mesophylla rotaeana (De Not.) Dumort.</v>
          </cell>
          <cell r="J125" t="str">
            <v>Mesophylla scalaris (Gray) Dumort.</v>
          </cell>
          <cell r="M125" t="str">
            <v>BRh</v>
          </cell>
          <cell r="N125">
            <v>4</v>
          </cell>
          <cell r="P125" t="str">
            <v>IBMR</v>
          </cell>
          <cell r="R125">
            <v>0</v>
          </cell>
          <cell r="S125">
            <v>19883</v>
          </cell>
        </row>
        <row r="126">
          <cell r="A126" t="str">
            <v>NARSPX</v>
          </cell>
          <cell r="B126" t="str">
            <v>Nardia sp.</v>
          </cell>
          <cell r="C126" t="str">
            <v/>
          </cell>
          <cell r="D126" t="str">
            <v/>
          </cell>
          <cell r="E126" t="str">
            <v>Gray</v>
          </cell>
          <cell r="M126" t="str">
            <v>BRh</v>
          </cell>
          <cell r="N126">
            <v>4</v>
          </cell>
          <cell r="P126" t="str">
            <v/>
          </cell>
          <cell r="R126">
            <v>0</v>
          </cell>
          <cell r="S126">
            <v>1179</v>
          </cell>
        </row>
        <row r="127">
          <cell r="A127" t="str">
            <v>PELEND</v>
          </cell>
          <cell r="B127" t="str">
            <v>Pellia endiviifolia</v>
          </cell>
          <cell r="C127" t="str">
            <v/>
          </cell>
          <cell r="D127" t="str">
            <v/>
          </cell>
          <cell r="E127" t="str">
            <v xml:space="preserve">(Dicks) Dumort.     </v>
          </cell>
          <cell r="F127" t="str">
            <v>Pellia fabbroniana auct.</v>
          </cell>
          <cell r="G127" t="str">
            <v>Jungermannia endiviifolia Dicks.</v>
          </cell>
          <cell r="M127" t="str">
            <v>BRh</v>
          </cell>
          <cell r="N127">
            <v>4</v>
          </cell>
          <cell r="P127" t="str">
            <v/>
          </cell>
          <cell r="R127">
            <v>0</v>
          </cell>
          <cell r="S127">
            <v>1197</v>
          </cell>
        </row>
        <row r="128">
          <cell r="A128" t="str">
            <v>PELEPI</v>
          </cell>
          <cell r="B128" t="str">
            <v>Pellia epiphylla</v>
          </cell>
          <cell r="C128" t="str">
            <v/>
          </cell>
          <cell r="D128" t="str">
            <v/>
          </cell>
          <cell r="E128" t="str">
            <v xml:space="preserve">(L.) Corda     </v>
          </cell>
          <cell r="F128" t="str">
            <v>Jungermannia epiphylla L.</v>
          </cell>
          <cell r="G128" t="str">
            <v>Pellia borealis Lorb.</v>
          </cell>
          <cell r="M128" t="str">
            <v>BRh</v>
          </cell>
          <cell r="N128">
            <v>4</v>
          </cell>
          <cell r="P128" t="str">
            <v/>
          </cell>
          <cell r="R128">
            <v>0</v>
          </cell>
          <cell r="S128">
            <v>1198</v>
          </cell>
        </row>
        <row r="129">
          <cell r="A129" t="str">
            <v>PELNEE</v>
          </cell>
          <cell r="B129" t="str">
            <v>Pellia neesiana</v>
          </cell>
          <cell r="C129" t="str">
            <v/>
          </cell>
          <cell r="D129" t="str">
            <v/>
          </cell>
          <cell r="E129" t="str">
            <v xml:space="preserve">(Gottsche) Limpr.     </v>
          </cell>
          <cell r="F129" t="str">
            <v>Pellia epiphylla fo. neesiana Gottsche</v>
          </cell>
          <cell r="M129" t="str">
            <v>BRh</v>
          </cell>
          <cell r="N129">
            <v>4</v>
          </cell>
          <cell r="P129" t="str">
            <v/>
          </cell>
          <cell r="R129">
            <v>0</v>
          </cell>
          <cell r="S129">
            <v>1200</v>
          </cell>
        </row>
        <row r="130">
          <cell r="A130" t="str">
            <v>PELSPX</v>
          </cell>
          <cell r="B130" t="str">
            <v>Pellia sp.</v>
          </cell>
          <cell r="C130" t="str">
            <v/>
          </cell>
          <cell r="D130" t="str">
            <v/>
          </cell>
          <cell r="E130" t="str">
            <v>Raddi</v>
          </cell>
          <cell r="M130" t="str">
            <v>BRh</v>
          </cell>
          <cell r="N130">
            <v>4</v>
          </cell>
          <cell r="R130">
            <v>0</v>
          </cell>
          <cell r="S130">
            <v>1196</v>
          </cell>
        </row>
        <row r="131">
          <cell r="A131" t="str">
            <v>PLGASP</v>
          </cell>
          <cell r="B131" t="str">
            <v>Plagiochila asplenioides</v>
          </cell>
          <cell r="C131" t="str">
            <v/>
          </cell>
          <cell r="D131" t="str">
            <v/>
          </cell>
          <cell r="E131" t="str">
            <v xml:space="preserve">(L. emend. Taylor) Dumort.     </v>
          </cell>
          <cell r="F131" t="str">
            <v>Plagiochila asplenioides var. major Lindenb.</v>
          </cell>
          <cell r="G131" t="str">
            <v>Plagiochila major (L.) S.W. Arnell</v>
          </cell>
          <cell r="H131" t="str">
            <v>Jungermannia asplenioides L.</v>
          </cell>
          <cell r="M131" t="str">
            <v>BRh</v>
          </cell>
          <cell r="N131">
            <v>4</v>
          </cell>
          <cell r="P131" t="str">
            <v/>
          </cell>
          <cell r="R131">
            <v>0</v>
          </cell>
          <cell r="S131">
            <v>19914</v>
          </cell>
        </row>
        <row r="132">
          <cell r="A132" t="str">
            <v>PLGSPX</v>
          </cell>
          <cell r="B132" t="str">
            <v>Plagiochila sp.</v>
          </cell>
          <cell r="C132" t="str">
            <v/>
          </cell>
          <cell r="D132" t="str">
            <v/>
          </cell>
          <cell r="E132" t="str">
            <v>Dumort.</v>
          </cell>
          <cell r="M132" t="str">
            <v>BRh</v>
          </cell>
          <cell r="N132">
            <v>4</v>
          </cell>
          <cell r="P132" t="str">
            <v/>
          </cell>
          <cell r="R132">
            <v>0</v>
          </cell>
          <cell r="S132">
            <v>19915</v>
          </cell>
        </row>
        <row r="133">
          <cell r="A133" t="str">
            <v>PORCOR</v>
          </cell>
          <cell r="B133" t="str">
            <v>Porella cordaeana</v>
          </cell>
          <cell r="C133" t="str">
            <v/>
          </cell>
          <cell r="D133" t="str">
            <v/>
          </cell>
          <cell r="E133" t="str">
            <v>(Huebener) Moore</v>
          </cell>
          <cell r="F133" t="str">
            <v>Porella denta Lindberg</v>
          </cell>
          <cell r="G133" t="str">
            <v>Porella rivularis Nees</v>
          </cell>
          <cell r="H133" t="str">
            <v>Porella cordaeana var. simplicior (Zett.) Lindb.</v>
          </cell>
          <cell r="I133" t="str">
            <v>Madotheca cordaeana (Huebener) Dumort.</v>
          </cell>
          <cell r="J133" t="str">
            <v>Madotheca rivularis Nees</v>
          </cell>
          <cell r="K133" t="str">
            <v>Jungermannia cordaeana Huebener</v>
          </cell>
          <cell r="M133" t="str">
            <v>BRh</v>
          </cell>
          <cell r="N133">
            <v>4</v>
          </cell>
          <cell r="P133" t="str">
            <v/>
          </cell>
          <cell r="R133">
            <v>0</v>
          </cell>
          <cell r="S133">
            <v>19932</v>
          </cell>
        </row>
        <row r="134">
          <cell r="A134" t="str">
            <v>PORPIN</v>
          </cell>
          <cell r="B134" t="str">
            <v>Porella pinnata</v>
          </cell>
          <cell r="C134">
            <v>12</v>
          </cell>
          <cell r="D134">
            <v>2</v>
          </cell>
          <cell r="E134" t="str">
            <v xml:space="preserve">L.     </v>
          </cell>
          <cell r="F134" t="str">
            <v>Madotheca porella (Dicks.) Nees</v>
          </cell>
          <cell r="G134" t="str">
            <v>Jungermannia porella Dicks.</v>
          </cell>
          <cell r="M134" t="str">
            <v>BRh</v>
          </cell>
          <cell r="N134">
            <v>4</v>
          </cell>
          <cell r="P134" t="str">
            <v>IBMR</v>
          </cell>
          <cell r="R134">
            <v>0</v>
          </cell>
          <cell r="S134">
            <v>9788</v>
          </cell>
        </row>
        <row r="135">
          <cell r="A135" t="str">
            <v>PORSPX</v>
          </cell>
          <cell r="B135" t="str">
            <v>Porella sp.</v>
          </cell>
          <cell r="C135" t="str">
            <v/>
          </cell>
          <cell r="D135" t="str">
            <v/>
          </cell>
          <cell r="E135" t="str">
            <v xml:space="preserve">L.     </v>
          </cell>
          <cell r="M135" t="str">
            <v>BRh</v>
          </cell>
          <cell r="N135">
            <v>4</v>
          </cell>
          <cell r="P135" t="str">
            <v/>
          </cell>
          <cell r="R135">
            <v>0</v>
          </cell>
          <cell r="S135">
            <v>1204</v>
          </cell>
        </row>
        <row r="136">
          <cell r="A136" t="str">
            <v>PREQUA</v>
          </cell>
          <cell r="B136" t="str">
            <v>Preissia quadrata</v>
          </cell>
          <cell r="C136" t="str">
            <v/>
          </cell>
          <cell r="D136" t="str">
            <v/>
          </cell>
          <cell r="E136" t="str">
            <v xml:space="preserve">(Scop.) Nees     </v>
          </cell>
          <cell r="F136" t="str">
            <v>Preissia commutata Nees</v>
          </cell>
          <cell r="G136" t="str">
            <v>Preissia hemisphaerica Cogn.</v>
          </cell>
          <cell r="H136" t="str">
            <v>Marchantia quadrata Scop.</v>
          </cell>
          <cell r="I136" t="str">
            <v>Conocephalum hemisphaericum Dumort.</v>
          </cell>
          <cell r="J136" t="str">
            <v>Cyathophora commutata Trevis.</v>
          </cell>
          <cell r="M136" t="str">
            <v>BRh</v>
          </cell>
          <cell r="N136">
            <v>4</v>
          </cell>
          <cell r="P136" t="str">
            <v/>
          </cell>
          <cell r="R136">
            <v>0</v>
          </cell>
          <cell r="S136">
            <v>19962</v>
          </cell>
        </row>
        <row r="137">
          <cell r="A137" t="str">
            <v>RICCHA</v>
          </cell>
          <cell r="B137" t="str">
            <v>Riccardia chamaedryfolia</v>
          </cell>
          <cell r="C137">
            <v>15</v>
          </cell>
          <cell r="D137">
            <v>2</v>
          </cell>
          <cell r="E137" t="str">
            <v>(With.) Grolle</v>
          </cell>
          <cell r="F137" t="str">
            <v>Riccardia sinuata (Hook.) Trevis</v>
          </cell>
          <cell r="G137" t="str">
            <v>Aneura pinnatifida Dumort.</v>
          </cell>
          <cell r="H137" t="str">
            <v>Jungermannia sinuata Dicks.</v>
          </cell>
          <cell r="I137" t="str">
            <v>Jungermannia chamaedryfolia With.</v>
          </cell>
          <cell r="M137" t="str">
            <v>BRh</v>
          </cell>
          <cell r="N137">
            <v>4</v>
          </cell>
          <cell r="P137" t="str">
            <v>IBMR</v>
          </cell>
          <cell r="R137">
            <v>0</v>
          </cell>
          <cell r="S137">
            <v>1173</v>
          </cell>
        </row>
        <row r="138">
          <cell r="A138" t="str">
            <v>RICMUL</v>
          </cell>
          <cell r="B138" t="str">
            <v>Riccardia multifida</v>
          </cell>
          <cell r="C138">
            <v>15</v>
          </cell>
          <cell r="D138">
            <v>2</v>
          </cell>
          <cell r="E138" t="str">
            <v xml:space="preserve">(L.) Gray    </v>
          </cell>
          <cell r="F138" t="str">
            <v>Aneura multifida (L.) Dumort.</v>
          </cell>
          <cell r="G138" t="str">
            <v>Jungermannia multifida L.</v>
          </cell>
          <cell r="H138" t="str">
            <v>Roemeria multifida (L.) Raddi</v>
          </cell>
          <cell r="M138" t="str">
            <v>BRh</v>
          </cell>
          <cell r="N138">
            <v>4</v>
          </cell>
          <cell r="P138" t="str">
            <v>IBMR</v>
          </cell>
          <cell r="R138">
            <v>0</v>
          </cell>
          <cell r="S138">
            <v>10205</v>
          </cell>
        </row>
        <row r="139">
          <cell r="A139" t="str">
            <v>RICSPX</v>
          </cell>
          <cell r="B139" t="str">
            <v>Riccardia sp.</v>
          </cell>
          <cell r="C139" t="str">
            <v/>
          </cell>
          <cell r="D139" t="str">
            <v/>
          </cell>
          <cell r="E139" t="str">
            <v>Gray</v>
          </cell>
          <cell r="M139" t="str">
            <v>BRh</v>
          </cell>
          <cell r="N139">
            <v>4</v>
          </cell>
          <cell r="P139" t="str">
            <v/>
          </cell>
          <cell r="R139">
            <v>0</v>
          </cell>
          <cell r="S139">
            <v>1172</v>
          </cell>
        </row>
        <row r="140">
          <cell r="A140" t="str">
            <v>RIIFLU</v>
          </cell>
          <cell r="B140" t="str">
            <v>Riccia fluitans</v>
          </cell>
          <cell r="C140">
            <v>8</v>
          </cell>
          <cell r="D140">
            <v>3</v>
          </cell>
          <cell r="E140" t="str">
            <v xml:space="preserve">L.      </v>
          </cell>
          <cell r="F140" t="str">
            <v>Ricciella fluitans (L.) A. Braun</v>
          </cell>
          <cell r="G140" t="str">
            <v>Riciella centrifuga Arnell</v>
          </cell>
          <cell r="M140" t="str">
            <v>BRh</v>
          </cell>
          <cell r="N140">
            <v>4</v>
          </cell>
          <cell r="P140" t="str">
            <v>IBMR</v>
          </cell>
          <cell r="R140">
            <v>0</v>
          </cell>
          <cell r="S140">
            <v>1210</v>
          </cell>
        </row>
        <row r="141">
          <cell r="A141" t="str">
            <v>RIIHUE</v>
          </cell>
          <cell r="B141" t="str">
            <v>Riccia huebeneriana</v>
          </cell>
          <cell r="C141" t="str">
            <v/>
          </cell>
          <cell r="D141" t="str">
            <v/>
          </cell>
          <cell r="E141" t="str">
            <v xml:space="preserve">Lindenb.      </v>
          </cell>
          <cell r="F141" t="str">
            <v>Ricciella huebeneriana (Lindenb.) Dumort.</v>
          </cell>
          <cell r="G141" t="str">
            <v>Ricciella pseudofrostii Schiffn. ex Müll. Frib.</v>
          </cell>
          <cell r="M141" t="str">
            <v>BRh</v>
          </cell>
          <cell r="N141">
            <v>4</v>
          </cell>
          <cell r="R141">
            <v>0</v>
          </cell>
          <cell r="S141">
            <v>19998</v>
          </cell>
        </row>
        <row r="142">
          <cell r="A142" t="str">
            <v>RIIRHE</v>
          </cell>
          <cell r="B142" t="str">
            <v>Riccia rhenana</v>
          </cell>
          <cell r="C142" t="str">
            <v/>
          </cell>
          <cell r="D142" t="str">
            <v/>
          </cell>
          <cell r="E142" t="str">
            <v xml:space="preserve">Lorb.     </v>
          </cell>
          <cell r="M142" t="str">
            <v>BRh</v>
          </cell>
          <cell r="N142">
            <v>4</v>
          </cell>
          <cell r="P142" t="str">
            <v/>
          </cell>
          <cell r="R142">
            <v>0</v>
          </cell>
          <cell r="S142">
            <v>19999</v>
          </cell>
        </row>
        <row r="143">
          <cell r="A143" t="str">
            <v>RIISPX</v>
          </cell>
          <cell r="B143" t="str">
            <v>Riccia sp.</v>
          </cell>
          <cell r="C143" t="str">
            <v/>
          </cell>
          <cell r="D143" t="str">
            <v/>
          </cell>
          <cell r="E143" t="str">
            <v>L.</v>
          </cell>
          <cell r="M143" t="str">
            <v>BRh</v>
          </cell>
          <cell r="N143">
            <v>4</v>
          </cell>
          <cell r="P143" t="str">
            <v/>
          </cell>
          <cell r="R143">
            <v>0</v>
          </cell>
          <cell r="S143">
            <v>1209</v>
          </cell>
        </row>
        <row r="144">
          <cell r="A144" t="str">
            <v>RIONAT</v>
          </cell>
          <cell r="B144" t="str">
            <v>Ricciocarpos natans</v>
          </cell>
          <cell r="C144" t="str">
            <v/>
          </cell>
          <cell r="D144" t="str">
            <v/>
          </cell>
          <cell r="E144" t="str">
            <v xml:space="preserve">(L.) Corda     </v>
          </cell>
          <cell r="F144" t="str">
            <v>Riccia natans L.</v>
          </cell>
          <cell r="G144" t="str">
            <v>Riccia capillata Schmidel</v>
          </cell>
          <cell r="H144" t="str">
            <v>Riccia velutina Wilson</v>
          </cell>
          <cell r="I144" t="str">
            <v>Ricciocarpos velutinus (Wilson) Steph.</v>
          </cell>
          <cell r="M144" t="str">
            <v>BRh</v>
          </cell>
          <cell r="N144">
            <v>4</v>
          </cell>
          <cell r="P144" t="str">
            <v/>
          </cell>
          <cell r="R144">
            <v>0</v>
          </cell>
          <cell r="S144">
            <v>20000</v>
          </cell>
        </row>
        <row r="145">
          <cell r="A145" t="str">
            <v>SAOVIT</v>
          </cell>
          <cell r="B145" t="str">
            <v>Saccogyna viticulosa</v>
          </cell>
          <cell r="C145" t="str">
            <v/>
          </cell>
          <cell r="D145" t="str">
            <v/>
          </cell>
          <cell r="E145" t="str">
            <v xml:space="preserve">(L.) Dumort.     </v>
          </cell>
          <cell r="F145" t="str">
            <v>Jungermannia viticulosa L.</v>
          </cell>
          <cell r="M145" t="str">
            <v>BRh</v>
          </cell>
          <cell r="N145">
            <v>4</v>
          </cell>
          <cell r="R145">
            <v>0</v>
          </cell>
          <cell r="S145">
            <v>20015</v>
          </cell>
        </row>
        <row r="146">
          <cell r="A146" t="str">
            <v>SCANEM</v>
          </cell>
          <cell r="B146" t="str">
            <v>Scapania nemorea</v>
          </cell>
          <cell r="C146" t="str">
            <v/>
          </cell>
          <cell r="D146" t="str">
            <v/>
          </cell>
          <cell r="E146" t="str">
            <v xml:space="preserve">(L.) Grolle     </v>
          </cell>
          <cell r="F146" t="str">
            <v>Scapania nemorosa (L.) Dumort.</v>
          </cell>
          <cell r="G146" t="str">
            <v>Scapania joergensenii Schiffn.</v>
          </cell>
          <cell r="H146" t="str">
            <v>Jungermannia nemorea L.</v>
          </cell>
          <cell r="I146" t="str">
            <v>Martinella nemorosa (Dumort.) Lindb.</v>
          </cell>
          <cell r="M146" t="str">
            <v>BRh</v>
          </cell>
          <cell r="N146">
            <v>4</v>
          </cell>
          <cell r="R146">
            <v>0</v>
          </cell>
          <cell r="S146">
            <v>19673</v>
          </cell>
        </row>
        <row r="147">
          <cell r="A147" t="str">
            <v>SCAPAI</v>
          </cell>
          <cell r="B147" t="str">
            <v>Scapania paludicola</v>
          </cell>
          <cell r="C147" t="str">
            <v/>
          </cell>
          <cell r="D147" t="str">
            <v/>
          </cell>
          <cell r="E147" t="str">
            <v xml:space="preserve">Loeske &amp; Müll. Frib.   </v>
          </cell>
          <cell r="F147" t="str">
            <v>Scapania rotundata Warnst.</v>
          </cell>
          <cell r="G147" t="str">
            <v>Martinellia paludicola (Loeske &amp;  Müll. Frib.) C.E.O. Jensen</v>
          </cell>
          <cell r="M147" t="str">
            <v>BRh</v>
          </cell>
          <cell r="N147">
            <v>4</v>
          </cell>
          <cell r="R147">
            <v>0</v>
          </cell>
          <cell r="S147">
            <v>19674</v>
          </cell>
        </row>
        <row r="148">
          <cell r="A148" t="str">
            <v>SCAPAL</v>
          </cell>
          <cell r="B148" t="str">
            <v>Scapania paludosa</v>
          </cell>
          <cell r="C148">
            <v>20</v>
          </cell>
          <cell r="D148">
            <v>3</v>
          </cell>
          <cell r="E148" t="str">
            <v>(Müll. Frib.) Müll. Frib.</v>
          </cell>
          <cell r="F148" t="str">
            <v>Scapania undulata var. paludosa Müll. Frib.</v>
          </cell>
          <cell r="G148" t="str">
            <v>Martinellia paludosa (Müll. Frib.) Arnell &amp; C.E.O. Jensen</v>
          </cell>
          <cell r="M148" t="str">
            <v>BRh</v>
          </cell>
          <cell r="N148">
            <v>4</v>
          </cell>
          <cell r="P148" t="str">
            <v>IBMR</v>
          </cell>
          <cell r="R148">
            <v>0</v>
          </cell>
          <cell r="S148">
            <v>10208</v>
          </cell>
        </row>
        <row r="149">
          <cell r="A149" t="str">
            <v>SCASPX</v>
          </cell>
          <cell r="B149" t="str">
            <v>Scapania sp.</v>
          </cell>
          <cell r="C149" t="str">
            <v/>
          </cell>
          <cell r="D149" t="str">
            <v/>
          </cell>
          <cell r="E149" t="str">
            <v>(Dumort.) Dumort.</v>
          </cell>
          <cell r="M149" t="str">
            <v>BRh</v>
          </cell>
          <cell r="N149">
            <v>4</v>
          </cell>
          <cell r="P149" t="str">
            <v/>
          </cell>
          <cell r="R149">
            <v>0</v>
          </cell>
          <cell r="S149">
            <v>1212</v>
          </cell>
        </row>
        <row r="150">
          <cell r="A150" t="str">
            <v>SCAULI</v>
          </cell>
          <cell r="B150" t="str">
            <v>Scapania uliginosa</v>
          </cell>
          <cell r="C150" t="str">
            <v/>
          </cell>
          <cell r="D150" t="str">
            <v/>
          </cell>
          <cell r="E150" t="str">
            <v>(Sw. ex Lindenb.) Dumort.</v>
          </cell>
          <cell r="F150" t="str">
            <v>Scapania obliqua (Arnell) Schiffn.</v>
          </cell>
          <cell r="G150" t="str">
            <v>Martinellia obliqua Arnell</v>
          </cell>
          <cell r="H150" t="str">
            <v>Martinellia uliginosa (Sw. ex Lindenb.) Lindb.</v>
          </cell>
          <cell r="I150" t="str">
            <v>Jungermannia uliginosa Sw. ex Lindenb.</v>
          </cell>
          <cell r="M150" t="str">
            <v>BRh</v>
          </cell>
          <cell r="N150">
            <v>4</v>
          </cell>
          <cell r="R150">
            <v>0</v>
          </cell>
          <cell r="S150">
            <v>19676</v>
          </cell>
        </row>
        <row r="151">
          <cell r="A151" t="str">
            <v>SCAUND</v>
          </cell>
          <cell r="B151" t="str">
            <v>Scapania undulata</v>
          </cell>
          <cell r="C151">
            <v>17</v>
          </cell>
          <cell r="D151">
            <v>3</v>
          </cell>
          <cell r="E151" t="str">
            <v xml:space="preserve">(L.) Dumort.    </v>
          </cell>
          <cell r="F151" t="str">
            <v>Scapania dentata (Dumort.) Dumort.</v>
          </cell>
          <cell r="G151" t="str">
            <v>Scapania intermedia (Husn.) Pearson</v>
          </cell>
          <cell r="H151" t="str">
            <v>Scapania oakesii Austin</v>
          </cell>
          <cell r="I151" t="str">
            <v>Scapania resupinata (L.) Dumort.</v>
          </cell>
          <cell r="J151" t="str">
            <v>Martinellia undulata (L.) Gray</v>
          </cell>
          <cell r="K151" t="str">
            <v>Jungermannia undulata L.</v>
          </cell>
          <cell r="M151" t="str">
            <v>BRh</v>
          </cell>
          <cell r="N151">
            <v>4</v>
          </cell>
          <cell r="P151" t="str">
            <v>IBMR</v>
          </cell>
          <cell r="R151">
            <v>0</v>
          </cell>
          <cell r="S151">
            <v>1213</v>
          </cell>
        </row>
        <row r="152">
          <cell r="A152" t="str">
            <v>TRCTOM</v>
          </cell>
          <cell r="B152" t="str">
            <v>Trichocolea tomentella</v>
          </cell>
          <cell r="C152" t="str">
            <v/>
          </cell>
          <cell r="D152" t="str">
            <v/>
          </cell>
          <cell r="E152" t="str">
            <v xml:space="preserve">(Ehrh.) Dumort.     </v>
          </cell>
          <cell r="F152" t="str">
            <v>Jungermannia tomentella Ehrh.</v>
          </cell>
          <cell r="M152" t="str">
            <v>BRh</v>
          </cell>
          <cell r="N152">
            <v>4</v>
          </cell>
          <cell r="R152">
            <v>0</v>
          </cell>
          <cell r="S152">
            <v>1216</v>
          </cell>
        </row>
        <row r="153">
          <cell r="B153" t="str">
            <v>- MOUSSES</v>
          </cell>
          <cell r="C153" t="str">
            <v/>
          </cell>
          <cell r="D153" t="str">
            <v/>
          </cell>
          <cell r="E153" t="str">
            <v xml:space="preserve">      </v>
          </cell>
          <cell r="M153" t="str">
            <v>BR</v>
          </cell>
          <cell r="N153">
            <v>5</v>
          </cell>
          <cell r="P153" t="str">
            <v>IBMR</v>
          </cell>
          <cell r="R153">
            <v>1</v>
          </cell>
        </row>
        <row r="154">
          <cell r="A154" t="str">
            <v>AMBFLU</v>
          </cell>
          <cell r="B154" t="str">
            <v>Amblystegium fluviatile</v>
          </cell>
          <cell r="C154">
            <v>11</v>
          </cell>
          <cell r="D154">
            <v>2</v>
          </cell>
          <cell r="E154" t="str">
            <v>(Hedw.) B., S. &amp; G.</v>
          </cell>
          <cell r="F154" t="str">
            <v>Hygroamblystegium fluviatile (Hedw.) Loeske</v>
          </cell>
          <cell r="G154" t="str">
            <v>Hygroamblystegium noterophilum (Sull. &amp; Lesq.) Warnst.</v>
          </cell>
          <cell r="M154" t="str">
            <v>BRm</v>
          </cell>
          <cell r="N154">
            <v>5</v>
          </cell>
          <cell r="P154" t="str">
            <v>IBMR</v>
          </cell>
          <cell r="R154">
            <v>0</v>
          </cell>
          <cell r="S154">
            <v>1223</v>
          </cell>
        </row>
        <row r="155">
          <cell r="A155" t="str">
            <v>AMBRIP</v>
          </cell>
          <cell r="B155" t="str">
            <v>Amblystegium riparium</v>
          </cell>
          <cell r="C155">
            <v>5</v>
          </cell>
          <cell r="D155">
            <v>2</v>
          </cell>
          <cell r="E155" t="str">
            <v>(Hedw.) B., S. &amp; G.</v>
          </cell>
          <cell r="F155" t="str">
            <v>Leptodictyum riparium (Hedw.) Warnst.</v>
          </cell>
          <cell r="G155" t="str">
            <v>Amblystegium leptophyllum Schimp.</v>
          </cell>
          <cell r="H155" t="str">
            <v>Amblystegium maderense (Mitt.) Jaeg.</v>
          </cell>
          <cell r="M155" t="str">
            <v>BRm</v>
          </cell>
          <cell r="N155">
            <v>5</v>
          </cell>
          <cell r="P155" t="str">
            <v>IBMR</v>
          </cell>
          <cell r="R155">
            <v>0</v>
          </cell>
          <cell r="S155">
            <v>1219</v>
          </cell>
        </row>
        <row r="156">
          <cell r="A156" t="str">
            <v>AMBSPX</v>
          </cell>
          <cell r="B156" t="str">
            <v>Amblystegium sp.</v>
          </cell>
          <cell r="C156" t="str">
            <v/>
          </cell>
          <cell r="D156" t="str">
            <v/>
          </cell>
          <cell r="E156" t="str">
            <v>B., S. &amp; G.</v>
          </cell>
          <cell r="M156" t="str">
            <v>BRm</v>
          </cell>
          <cell r="N156">
            <v>5</v>
          </cell>
          <cell r="P156" t="str">
            <v/>
          </cell>
          <cell r="R156">
            <v>0</v>
          </cell>
          <cell r="S156">
            <v>1222</v>
          </cell>
        </row>
        <row r="157">
          <cell r="A157" t="str">
            <v>AMBTEN</v>
          </cell>
          <cell r="B157" t="str">
            <v>Amblystegium tenax</v>
          </cell>
          <cell r="C157">
            <v>15</v>
          </cell>
          <cell r="D157">
            <v>2</v>
          </cell>
          <cell r="E157" t="str">
            <v>(Hedw.) C. Jens.</v>
          </cell>
          <cell r="F157" t="str">
            <v>Hygroamblystegium tenax (Hedw.) Jenn.</v>
          </cell>
          <cell r="G157" t="str">
            <v>Hygroamblystegium irrigum (Hook. &amp; Wils.) Loeske</v>
          </cell>
          <cell r="M157" t="str">
            <v>BRm</v>
          </cell>
          <cell r="N157">
            <v>5</v>
          </cell>
          <cell r="P157" t="str">
            <v>IBMR</v>
          </cell>
          <cell r="R157">
            <v>0</v>
          </cell>
          <cell r="S157">
            <v>10210</v>
          </cell>
        </row>
        <row r="158">
          <cell r="A158" t="str">
            <v>ATRUND</v>
          </cell>
          <cell r="B158" t="str">
            <v>Atrichum undulatum</v>
          </cell>
          <cell r="C158" t="str">
            <v/>
          </cell>
          <cell r="D158" t="str">
            <v/>
          </cell>
          <cell r="E158" t="str">
            <v xml:space="preserve">(Hedw.) P. Beauv.   </v>
          </cell>
          <cell r="F158" t="str">
            <v>Atrichum haussknechtii Jur. &amp; Milde</v>
          </cell>
          <cell r="M158" t="str">
            <v>BRm</v>
          </cell>
          <cell r="N158">
            <v>5</v>
          </cell>
          <cell r="P158" t="str">
            <v/>
          </cell>
          <cell r="R158">
            <v>0</v>
          </cell>
          <cell r="S158">
            <v>1358</v>
          </cell>
        </row>
        <row r="159">
          <cell r="A159" t="str">
            <v>AULPAL</v>
          </cell>
          <cell r="B159" t="str">
            <v>Aulacommium palustre</v>
          </cell>
          <cell r="C159" t="str">
            <v/>
          </cell>
          <cell r="D159" t="str">
            <v/>
          </cell>
          <cell r="E159" t="str">
            <v xml:space="preserve">(Hedw.) Schwaegr.     </v>
          </cell>
          <cell r="M159" t="str">
            <v>BRm</v>
          </cell>
          <cell r="N159">
            <v>5</v>
          </cell>
          <cell r="P159" t="str">
            <v/>
          </cell>
          <cell r="R159">
            <v>0</v>
          </cell>
          <cell r="S159">
            <v>19521</v>
          </cell>
        </row>
        <row r="160">
          <cell r="A160" t="str">
            <v>BLIACU</v>
          </cell>
          <cell r="B160" t="str">
            <v>Blindia acuta</v>
          </cell>
          <cell r="C160" t="str">
            <v/>
          </cell>
          <cell r="D160" t="str">
            <v/>
          </cell>
          <cell r="E160" t="str">
            <v xml:space="preserve">(Hedw.) B., S. &amp; G.        </v>
          </cell>
          <cell r="M160" t="str">
            <v>BRm</v>
          </cell>
          <cell r="N160">
            <v>5</v>
          </cell>
          <cell r="P160" t="str">
            <v/>
          </cell>
          <cell r="R160">
            <v>0</v>
          </cell>
          <cell r="S160">
            <v>1271</v>
          </cell>
        </row>
        <row r="161">
          <cell r="A161" t="str">
            <v>BRAPLU</v>
          </cell>
          <cell r="B161" t="str">
            <v>Brachythecium plumosum</v>
          </cell>
          <cell r="C161">
            <v>18</v>
          </cell>
          <cell r="D161">
            <v>3</v>
          </cell>
          <cell r="E161" t="str">
            <v>(Hedw.) B., S. &amp; G.</v>
          </cell>
          <cell r="M161" t="str">
            <v>BRm</v>
          </cell>
          <cell r="N161">
            <v>5</v>
          </cell>
          <cell r="P161" t="str">
            <v>IBMR</v>
          </cell>
          <cell r="R161">
            <v>0</v>
          </cell>
          <cell r="S161">
            <v>1259</v>
          </cell>
        </row>
        <row r="162">
          <cell r="A162" t="str">
            <v>BRARIV</v>
          </cell>
          <cell r="B162" t="str">
            <v>Brachythecium rivulare</v>
          </cell>
          <cell r="C162">
            <v>15</v>
          </cell>
          <cell r="D162">
            <v>2</v>
          </cell>
          <cell r="E162" t="str">
            <v>B., S. &amp; G.</v>
          </cell>
          <cell r="M162" t="str">
            <v>BRm</v>
          </cell>
          <cell r="N162">
            <v>5</v>
          </cell>
          <cell r="P162" t="str">
            <v>IBMR</v>
          </cell>
          <cell r="R162">
            <v>0</v>
          </cell>
          <cell r="S162">
            <v>1260</v>
          </cell>
        </row>
        <row r="163">
          <cell r="A163" t="str">
            <v>BRARUT</v>
          </cell>
          <cell r="B163" t="str">
            <v>Brachythecium rutabulum</v>
          </cell>
          <cell r="C163" t="str">
            <v/>
          </cell>
          <cell r="D163" t="str">
            <v/>
          </cell>
          <cell r="E163" t="str">
            <v xml:space="preserve">(Hedw.) B., S. &amp; G.        </v>
          </cell>
          <cell r="F163" t="str">
            <v>Bryum serrulatum Lag.</v>
          </cell>
          <cell r="G163" t="str">
            <v>Bryum starkei var. explanatum (Brid.) Mönk.</v>
          </cell>
          <cell r="M163" t="str">
            <v>BRm</v>
          </cell>
          <cell r="N163">
            <v>5</v>
          </cell>
          <cell r="P163" t="str">
            <v/>
          </cell>
          <cell r="R163">
            <v>0</v>
          </cell>
          <cell r="S163">
            <v>1261</v>
          </cell>
        </row>
        <row r="164">
          <cell r="A164" t="str">
            <v>BRASPX</v>
          </cell>
          <cell r="B164" t="str">
            <v>Brachythecium sp.</v>
          </cell>
          <cell r="C164" t="str">
            <v/>
          </cell>
          <cell r="D164" t="str">
            <v/>
          </cell>
          <cell r="E164" t="str">
            <v>B., S. &amp; G.</v>
          </cell>
          <cell r="M164" t="str">
            <v>BRm</v>
          </cell>
          <cell r="N164">
            <v>5</v>
          </cell>
          <cell r="R164">
            <v>0</v>
          </cell>
          <cell r="S164">
            <v>1258</v>
          </cell>
        </row>
        <row r="165">
          <cell r="A165" t="str">
            <v>BRYPAL</v>
          </cell>
          <cell r="B165" t="str">
            <v>Bryum pallens</v>
          </cell>
          <cell r="C165" t="str">
            <v/>
          </cell>
          <cell r="D165" t="str">
            <v/>
          </cell>
          <cell r="E165" t="str">
            <v xml:space="preserve">Sw.      </v>
          </cell>
          <cell r="F165" t="str">
            <v>Bryum lundstroemii H. Arn.</v>
          </cell>
          <cell r="M165" t="str">
            <v>BRm</v>
          </cell>
          <cell r="N165">
            <v>5</v>
          </cell>
          <cell r="P165" t="str">
            <v/>
          </cell>
          <cell r="R165">
            <v>0</v>
          </cell>
          <cell r="S165">
            <v>19539</v>
          </cell>
        </row>
        <row r="166">
          <cell r="A166" t="str">
            <v>BRYPAS</v>
          </cell>
          <cell r="B166" t="str">
            <v>Bryum pallescens</v>
          </cell>
          <cell r="C166" t="str">
            <v/>
          </cell>
          <cell r="D166" t="str">
            <v/>
          </cell>
          <cell r="E166" t="str">
            <v xml:space="preserve">Schleich. ex Schwaegr. </v>
          </cell>
          <cell r="F166" t="str">
            <v>Bryum alandicum Bomanss.</v>
          </cell>
          <cell r="G166" t="str">
            <v>Bryum baenitzii C. Müll.</v>
          </cell>
          <cell r="H166" t="str">
            <v>Bryum bulbifolium Lindb.</v>
          </cell>
          <cell r="I166" t="str">
            <v>Bryum calcicola H. Arn.</v>
          </cell>
          <cell r="J166" t="str">
            <v>Bryum cirrhatum Hoppe &amp; Hornsch.</v>
          </cell>
          <cell r="K166" t="str">
            <v>Bryum clathratum Amann</v>
          </cell>
          <cell r="M166" t="str">
            <v>BRm</v>
          </cell>
          <cell r="N166">
            <v>5</v>
          </cell>
          <cell r="P166" t="str">
            <v/>
          </cell>
          <cell r="R166">
            <v>0</v>
          </cell>
          <cell r="S166">
            <v>19540</v>
          </cell>
        </row>
        <row r="167">
          <cell r="A167" t="str">
            <v>BRYPSE</v>
          </cell>
          <cell r="B167" t="str">
            <v>Bryum pseudotriquetrum</v>
          </cell>
          <cell r="C167" t="str">
            <v/>
          </cell>
          <cell r="D167" t="str">
            <v/>
          </cell>
          <cell r="E167" t="str">
            <v>(Hedw.) Gaertn., Meyer &amp; Scherb.</v>
          </cell>
          <cell r="F167" t="str">
            <v xml:space="preserve">Bryum bimum (Schreb.) Turn.       </v>
          </cell>
          <cell r="G167" t="str">
            <v>Bryum ventricosum Relh.</v>
          </cell>
          <cell r="M167" t="str">
            <v>BRm</v>
          </cell>
          <cell r="N167">
            <v>5</v>
          </cell>
          <cell r="R167">
            <v>0</v>
          </cell>
          <cell r="S167">
            <v>1274</v>
          </cell>
        </row>
        <row r="168">
          <cell r="A168" t="str">
            <v>BRYSCH</v>
          </cell>
          <cell r="B168" t="str">
            <v>Bryum schleicheri</v>
          </cell>
          <cell r="C168" t="str">
            <v/>
          </cell>
          <cell r="D168" t="str">
            <v/>
          </cell>
          <cell r="E168" t="str">
            <v>Lam. &amp; DC.</v>
          </cell>
          <cell r="M168" t="str">
            <v>BRm</v>
          </cell>
          <cell r="N168">
            <v>5</v>
          </cell>
          <cell r="P168" t="str">
            <v/>
          </cell>
          <cell r="R168">
            <v>0</v>
          </cell>
          <cell r="S168">
            <v>19541</v>
          </cell>
        </row>
        <row r="169">
          <cell r="A169" t="str">
            <v>BRYSPX</v>
          </cell>
          <cell r="B169" t="str">
            <v>Bryum sp.</v>
          </cell>
          <cell r="C169" t="str">
            <v/>
          </cell>
          <cell r="D169" t="str">
            <v/>
          </cell>
          <cell r="E169" t="str">
            <v>Hedw.</v>
          </cell>
          <cell r="M169" t="str">
            <v>BRm</v>
          </cell>
          <cell r="N169">
            <v>5</v>
          </cell>
          <cell r="P169" t="str">
            <v/>
          </cell>
          <cell r="R169">
            <v>0</v>
          </cell>
          <cell r="S169">
            <v>1272</v>
          </cell>
        </row>
        <row r="170">
          <cell r="A170" t="str">
            <v>BRYWEI</v>
          </cell>
          <cell r="B170" t="str">
            <v>Bryum weigelii</v>
          </cell>
          <cell r="C170" t="str">
            <v/>
          </cell>
          <cell r="D170" t="str">
            <v/>
          </cell>
          <cell r="E170" t="str">
            <v xml:space="preserve">Spreng.      </v>
          </cell>
          <cell r="F170" t="str">
            <v>Bryum duvalii Voit</v>
          </cell>
          <cell r="M170" t="str">
            <v>BRm</v>
          </cell>
          <cell r="N170">
            <v>5</v>
          </cell>
          <cell r="R170">
            <v>0</v>
          </cell>
          <cell r="S170">
            <v>19543</v>
          </cell>
        </row>
        <row r="171">
          <cell r="A171" t="str">
            <v>CAICOR</v>
          </cell>
          <cell r="B171" t="str">
            <v>Calliergon cordifolium</v>
          </cell>
          <cell r="C171" t="str">
            <v/>
          </cell>
          <cell r="D171" t="str">
            <v/>
          </cell>
          <cell r="E171" t="str">
            <v xml:space="preserve">(Hedw.) Kindb.     </v>
          </cell>
          <cell r="F171" t="str">
            <v>Acrocladium cordifolium (Hedw.) P. Rich. &amp; Wallace</v>
          </cell>
          <cell r="M171" t="str">
            <v>BRm</v>
          </cell>
          <cell r="N171">
            <v>5</v>
          </cell>
          <cell r="R171">
            <v>0</v>
          </cell>
          <cell r="S171">
            <v>1225</v>
          </cell>
        </row>
        <row r="172">
          <cell r="A172" t="str">
            <v>CAIGIG</v>
          </cell>
          <cell r="B172" t="str">
            <v>Calliergon giganteum</v>
          </cell>
          <cell r="C172" t="str">
            <v/>
          </cell>
          <cell r="D172" t="str">
            <v/>
          </cell>
          <cell r="E172" t="str">
            <v xml:space="preserve">(Schimp.)      </v>
          </cell>
          <cell r="F172" t="str">
            <v>Calliergon megalophyllum Mik.</v>
          </cell>
          <cell r="G172" t="str">
            <v>Calliergon moldavicum (Velen.) Podp.</v>
          </cell>
          <cell r="H172" t="str">
            <v>Acrocladium giganteum (Schimp.) P. Rich. &amp; Wallace</v>
          </cell>
          <cell r="M172" t="str">
            <v>BRm</v>
          </cell>
          <cell r="N172">
            <v>5</v>
          </cell>
          <cell r="R172">
            <v>0</v>
          </cell>
          <cell r="S172">
            <v>1226</v>
          </cell>
        </row>
        <row r="173">
          <cell r="A173" t="str">
            <v>CAISAR</v>
          </cell>
          <cell r="B173" t="str">
            <v>Calliergon sarmentosum</v>
          </cell>
          <cell r="C173" t="str">
            <v/>
          </cell>
          <cell r="D173" t="str">
            <v/>
          </cell>
          <cell r="E173" t="str">
            <v xml:space="preserve">(Wahenl.) Kindb.     </v>
          </cell>
          <cell r="F173" t="str">
            <v>Acrocladium sarmentosum (Wahlenb.) P. Rich. &amp; Wallace</v>
          </cell>
          <cell r="G173" t="str">
            <v>Sarmentypnum sarmentosum (Wahlenb.) Tuom. &amp; T. Kop.</v>
          </cell>
          <cell r="M173" t="str">
            <v>BRm</v>
          </cell>
          <cell r="N173">
            <v>5</v>
          </cell>
          <cell r="R173">
            <v>0</v>
          </cell>
          <cell r="S173">
            <v>19547</v>
          </cell>
        </row>
        <row r="174">
          <cell r="A174" t="str">
            <v>CAISPX</v>
          </cell>
          <cell r="B174" t="str">
            <v>Calliergon sp.</v>
          </cell>
          <cell r="C174" t="str">
            <v/>
          </cell>
          <cell r="D174" t="str">
            <v/>
          </cell>
          <cell r="E174" t="str">
            <v>(Sull.) Kindb.</v>
          </cell>
          <cell r="F174" t="str">
            <v>Acrocladium sp. auct.</v>
          </cell>
          <cell r="G174" t="str">
            <v>Sarmentypnum sp. Tuom. &amp; T. Kop.</v>
          </cell>
          <cell r="M174" t="str">
            <v>BRm</v>
          </cell>
          <cell r="N174">
            <v>5</v>
          </cell>
          <cell r="P174" t="str">
            <v/>
          </cell>
          <cell r="R174">
            <v>0</v>
          </cell>
          <cell r="S174">
            <v>1224</v>
          </cell>
        </row>
        <row r="175">
          <cell r="A175" t="str">
            <v>CAISTR</v>
          </cell>
          <cell r="B175" t="str">
            <v>Calliergon stramineum</v>
          </cell>
          <cell r="C175" t="str">
            <v/>
          </cell>
          <cell r="D175" t="str">
            <v/>
          </cell>
          <cell r="E175" t="str">
            <v xml:space="preserve">(Brid.) Kindb.     </v>
          </cell>
          <cell r="F175" t="str">
            <v>Acrocladium stramineum (Brid.) P. Rich. &amp; Wallace</v>
          </cell>
          <cell r="M175" t="str">
            <v>BRm</v>
          </cell>
          <cell r="N175">
            <v>5</v>
          </cell>
          <cell r="P175" t="str">
            <v/>
          </cell>
          <cell r="R175">
            <v>0</v>
          </cell>
          <cell r="S175">
            <v>19548</v>
          </cell>
        </row>
        <row r="176">
          <cell r="A176" t="str">
            <v>CAECUS</v>
          </cell>
          <cell r="B176" t="str">
            <v>Calliergonella cuspidata</v>
          </cell>
          <cell r="C176" t="str">
            <v/>
          </cell>
          <cell r="D176" t="str">
            <v/>
          </cell>
          <cell r="E176" t="str">
            <v xml:space="preserve">(Hedw.) Loeske     </v>
          </cell>
          <cell r="F176" t="str">
            <v xml:space="preserve">Calliergon cuspidatum (Hedw.) Kindb.     </v>
          </cell>
          <cell r="G176" t="str">
            <v>Acrocladium cuspidatum (Hedw.) Lindb.</v>
          </cell>
          <cell r="M176" t="str">
            <v>BRm</v>
          </cell>
          <cell r="N176">
            <v>5</v>
          </cell>
          <cell r="P176" t="str">
            <v/>
          </cell>
          <cell r="R176">
            <v>0</v>
          </cell>
          <cell r="S176">
            <v>1228</v>
          </cell>
        </row>
        <row r="177">
          <cell r="A177" t="str">
            <v>CINAQU</v>
          </cell>
          <cell r="B177" t="str">
            <v>Cinclidotus aquaticus</v>
          </cell>
          <cell r="C177">
            <v>15</v>
          </cell>
          <cell r="D177">
            <v>2</v>
          </cell>
          <cell r="E177" t="str">
            <v xml:space="preserve"> (Hedw.) B., S. &amp; G.</v>
          </cell>
          <cell r="M177" t="str">
            <v>BRm</v>
          </cell>
          <cell r="N177">
            <v>5</v>
          </cell>
          <cell r="P177" t="str">
            <v>IBMR</v>
          </cell>
          <cell r="R177">
            <v>0</v>
          </cell>
          <cell r="S177">
            <v>1318</v>
          </cell>
        </row>
        <row r="178">
          <cell r="A178" t="str">
            <v>CINDAN</v>
          </cell>
          <cell r="B178" t="str">
            <v>Cinclidotus danubicus</v>
          </cell>
          <cell r="C178">
            <v>13</v>
          </cell>
          <cell r="D178">
            <v>3</v>
          </cell>
          <cell r="E178" t="str">
            <v>Schiffn. &amp; Baumg.</v>
          </cell>
          <cell r="M178" t="str">
            <v>BRm</v>
          </cell>
          <cell r="N178">
            <v>5</v>
          </cell>
          <cell r="P178" t="str">
            <v>IBMR</v>
          </cell>
          <cell r="R178">
            <v>0</v>
          </cell>
          <cell r="S178">
            <v>1319</v>
          </cell>
        </row>
        <row r="179">
          <cell r="A179" t="str">
            <v>CINFON</v>
          </cell>
          <cell r="B179" t="str">
            <v>Cinclidotus fontinaloides</v>
          </cell>
          <cell r="C179">
            <v>12</v>
          </cell>
          <cell r="D179">
            <v>2</v>
          </cell>
          <cell r="E179" t="str">
            <v xml:space="preserve">(Hedw.) P. Beauv.    </v>
          </cell>
          <cell r="F179" t="str">
            <v>Cinclidotus minor Lindb.</v>
          </cell>
          <cell r="M179" t="str">
            <v>BRm</v>
          </cell>
          <cell r="N179">
            <v>5</v>
          </cell>
          <cell r="P179" t="str">
            <v>IBMR</v>
          </cell>
          <cell r="R179">
            <v>0</v>
          </cell>
          <cell r="S179">
            <v>1320</v>
          </cell>
        </row>
        <row r="180">
          <cell r="A180" t="str">
            <v>CINMUC</v>
          </cell>
          <cell r="B180" t="str">
            <v>Cinclidotus mucronatus</v>
          </cell>
          <cell r="C180" t="str">
            <v/>
          </cell>
          <cell r="D180" t="str">
            <v/>
          </cell>
          <cell r="E180" t="str">
            <v xml:space="preserve">(Brid.) Mach.     </v>
          </cell>
          <cell r="F180" t="str">
            <v>Dialytrichia mucronata (Brid.) Broth.</v>
          </cell>
          <cell r="M180" t="str">
            <v>BRm</v>
          </cell>
          <cell r="N180">
            <v>5</v>
          </cell>
          <cell r="R180">
            <v>0</v>
          </cell>
          <cell r="S180">
            <v>19595</v>
          </cell>
        </row>
        <row r="181">
          <cell r="A181" t="str">
            <v>CINRIP</v>
          </cell>
          <cell r="B181" t="str">
            <v>Cinclidotus riparius</v>
          </cell>
          <cell r="C181">
            <v>13</v>
          </cell>
          <cell r="D181">
            <v>2</v>
          </cell>
          <cell r="E181" t="str">
            <v xml:space="preserve">(Brid.) Arnott   </v>
          </cell>
          <cell r="F181" t="str">
            <v>Cinclidotus nigricans (Brid.) Wijk &amp; Marg.</v>
          </cell>
          <cell r="M181" t="str">
            <v>BRm</v>
          </cell>
          <cell r="N181">
            <v>5</v>
          </cell>
          <cell r="P181" t="str">
            <v>IBMR</v>
          </cell>
          <cell r="R181">
            <v>0</v>
          </cell>
          <cell r="S181">
            <v>1321</v>
          </cell>
        </row>
        <row r="182">
          <cell r="A182" t="str">
            <v>CINSPX</v>
          </cell>
          <cell r="B182" t="str">
            <v>Cinclidotus sp.</v>
          </cell>
          <cell r="C182" t="str">
            <v/>
          </cell>
          <cell r="D182" t="str">
            <v/>
          </cell>
          <cell r="E182" t="str">
            <v xml:space="preserve">P. Beauv. </v>
          </cell>
          <cell r="M182" t="str">
            <v>BRm</v>
          </cell>
          <cell r="N182">
            <v>5</v>
          </cell>
          <cell r="P182" t="str">
            <v/>
          </cell>
          <cell r="R182">
            <v>0</v>
          </cell>
          <cell r="S182">
            <v>1317</v>
          </cell>
        </row>
        <row r="183">
          <cell r="A183" t="str">
            <v>CLIDEN</v>
          </cell>
          <cell r="B183" t="str">
            <v>Climacium dendroides</v>
          </cell>
          <cell r="C183" t="str">
            <v/>
          </cell>
          <cell r="D183" t="str">
            <v/>
          </cell>
          <cell r="E183" t="str">
            <v xml:space="preserve">(Hedw.) Web. &amp; Mohr  </v>
          </cell>
          <cell r="F183" t="str">
            <v>Calliergon solitarium (Möll.) Broth.</v>
          </cell>
          <cell r="M183" t="str">
            <v>BRm</v>
          </cell>
          <cell r="N183">
            <v>5</v>
          </cell>
          <cell r="P183" t="str">
            <v/>
          </cell>
          <cell r="R183">
            <v>0</v>
          </cell>
          <cell r="S183">
            <v>19597</v>
          </cell>
        </row>
        <row r="184">
          <cell r="A184" t="str">
            <v>CRACOM</v>
          </cell>
          <cell r="B184" t="str">
            <v>Cratoneuron commutatum</v>
          </cell>
          <cell r="C184">
            <v>15</v>
          </cell>
          <cell r="D184">
            <v>2</v>
          </cell>
          <cell r="E184" t="str">
            <v xml:space="preserve">(Hedw.) G. Roth   </v>
          </cell>
          <cell r="F184" t="str">
            <v>Cratoneuron falcatum (Brid.) G. Roth</v>
          </cell>
          <cell r="M184" t="str">
            <v>BRm</v>
          </cell>
          <cell r="N184">
            <v>5</v>
          </cell>
          <cell r="P184" t="str">
            <v>IBMR</v>
          </cell>
          <cell r="R184">
            <v>0</v>
          </cell>
          <cell r="S184">
            <v>1232</v>
          </cell>
        </row>
        <row r="185">
          <cell r="A185" t="str">
            <v>CRAFIL</v>
          </cell>
          <cell r="B185" t="str">
            <v>Cratoneuron filicinum</v>
          </cell>
          <cell r="C185">
            <v>18</v>
          </cell>
          <cell r="D185">
            <v>3</v>
          </cell>
          <cell r="E185" t="str">
            <v>(Hedw.) Spruce</v>
          </cell>
          <cell r="F185" t="str">
            <v>Amblystegium boreale Dix.</v>
          </cell>
          <cell r="G185" t="str">
            <v>Cratoneuron articum Steere</v>
          </cell>
          <cell r="M185" t="str">
            <v>BRm</v>
          </cell>
          <cell r="N185">
            <v>5</v>
          </cell>
          <cell r="P185" t="str">
            <v>IBMR</v>
          </cell>
          <cell r="R185">
            <v>0</v>
          </cell>
          <cell r="S185">
            <v>1233</v>
          </cell>
        </row>
        <row r="186">
          <cell r="A186" t="str">
            <v>CRASPX</v>
          </cell>
          <cell r="B186" t="str">
            <v>Cratoneuron sp.</v>
          </cell>
          <cell r="C186" t="str">
            <v/>
          </cell>
          <cell r="D186" t="str">
            <v/>
          </cell>
          <cell r="E186" t="str">
            <v xml:space="preserve">(Sull.) Spruce </v>
          </cell>
          <cell r="M186" t="str">
            <v>BRm</v>
          </cell>
          <cell r="N186">
            <v>5</v>
          </cell>
          <cell r="P186" t="str">
            <v/>
          </cell>
          <cell r="R186">
            <v>0</v>
          </cell>
          <cell r="S186">
            <v>1231</v>
          </cell>
        </row>
        <row r="187">
          <cell r="A187" t="str">
            <v>CTEMOL</v>
          </cell>
          <cell r="B187" t="str">
            <v>Ctenidium molluscum</v>
          </cell>
          <cell r="C187" t="str">
            <v/>
          </cell>
          <cell r="D187" t="str">
            <v/>
          </cell>
          <cell r="E187" t="str">
            <v xml:space="preserve">(Hedw.) Mitt.     </v>
          </cell>
          <cell r="F187" t="str">
            <v>Hypnum balearicum Dix.</v>
          </cell>
          <cell r="M187" t="str">
            <v>BRm</v>
          </cell>
          <cell r="N187">
            <v>5</v>
          </cell>
          <cell r="P187" t="str">
            <v/>
          </cell>
          <cell r="R187">
            <v>0</v>
          </cell>
          <cell r="S187">
            <v>19610</v>
          </cell>
        </row>
        <row r="188">
          <cell r="A188" t="str">
            <v>DIHFLA</v>
          </cell>
          <cell r="B188" t="str">
            <v>Dichodontium flavescens</v>
          </cell>
          <cell r="C188" t="str">
            <v/>
          </cell>
          <cell r="D188" t="str">
            <v/>
          </cell>
          <cell r="E188" t="str">
            <v xml:space="preserve">(Dicks.) Lindb.  </v>
          </cell>
          <cell r="F188" t="str">
            <v>Dichodontium pellucidum (Hedw.) Schimp. var. flavescens (With.) Husnot</v>
          </cell>
          <cell r="M188" t="str">
            <v>BRm</v>
          </cell>
          <cell r="N188">
            <v>5</v>
          </cell>
          <cell r="P188" t="str">
            <v/>
          </cell>
          <cell r="R188">
            <v>0</v>
          </cell>
          <cell r="S188">
            <v>1277</v>
          </cell>
        </row>
        <row r="189">
          <cell r="A189" t="str">
            <v>DIHPEL</v>
          </cell>
          <cell r="B189" t="str">
            <v>Dichodontium pellucidum</v>
          </cell>
          <cell r="C189" t="str">
            <v/>
          </cell>
          <cell r="D189" t="str">
            <v/>
          </cell>
          <cell r="E189" t="str">
            <v xml:space="preserve">(Hedw.) Schimp.     </v>
          </cell>
          <cell r="M189" t="str">
            <v>BRm</v>
          </cell>
          <cell r="N189">
            <v>5</v>
          </cell>
          <cell r="P189" t="str">
            <v/>
          </cell>
          <cell r="R189">
            <v>0</v>
          </cell>
          <cell r="S189">
            <v>1278</v>
          </cell>
        </row>
        <row r="190">
          <cell r="A190" t="str">
            <v>DIHSPX</v>
          </cell>
          <cell r="B190" t="str">
            <v>Dichodontium sp.</v>
          </cell>
          <cell r="C190" t="str">
            <v/>
          </cell>
          <cell r="D190" t="str">
            <v/>
          </cell>
          <cell r="E190" t="str">
            <v>Schimp.</v>
          </cell>
          <cell r="M190" t="str">
            <v>BRm</v>
          </cell>
          <cell r="N190">
            <v>5</v>
          </cell>
          <cell r="R190">
            <v>0</v>
          </cell>
          <cell r="S190">
            <v>1276</v>
          </cell>
        </row>
        <row r="191">
          <cell r="A191" t="str">
            <v>DICPAL</v>
          </cell>
          <cell r="B191" t="str">
            <v>Dicranella palustris</v>
          </cell>
          <cell r="C191" t="str">
            <v/>
          </cell>
          <cell r="D191" t="str">
            <v/>
          </cell>
          <cell r="E191" t="str">
            <v xml:space="preserve">(Dicks.) Crundw. ex Warb.      </v>
          </cell>
          <cell r="F191" t="str">
            <v>Dicranella squarrosa (Schrad.) Schimp.</v>
          </cell>
          <cell r="G191" t="str">
            <v>Anisothecium palustre (Dicks.) I.Hag.</v>
          </cell>
          <cell r="H191" t="str">
            <v>Anisothecium squarrosum (Schrad.) Lindb.</v>
          </cell>
          <cell r="I191" t="str">
            <v>Diobelon squarrosum (Schrad.) Hampe</v>
          </cell>
          <cell r="M191" t="str">
            <v>BRm</v>
          </cell>
          <cell r="N191">
            <v>5</v>
          </cell>
          <cell r="P191" t="str">
            <v/>
          </cell>
          <cell r="R191">
            <v>0</v>
          </cell>
          <cell r="S191">
            <v>1280</v>
          </cell>
        </row>
        <row r="192">
          <cell r="A192" t="str">
            <v>DICSPX</v>
          </cell>
          <cell r="B192" t="str">
            <v>Dicranella sp.</v>
          </cell>
          <cell r="C192" t="str">
            <v/>
          </cell>
          <cell r="D192" t="str">
            <v/>
          </cell>
          <cell r="E192" t="str">
            <v>(C. Müll.) Schimp.</v>
          </cell>
          <cell r="M192" t="str">
            <v>BRm</v>
          </cell>
          <cell r="N192">
            <v>5</v>
          </cell>
          <cell r="P192" t="str">
            <v/>
          </cell>
          <cell r="R192">
            <v>0</v>
          </cell>
          <cell r="S192">
            <v>1279</v>
          </cell>
        </row>
        <row r="193">
          <cell r="A193" t="str">
            <v>DIRSCO</v>
          </cell>
          <cell r="B193" t="str">
            <v>Dicranum scottianum</v>
          </cell>
          <cell r="C193" t="str">
            <v/>
          </cell>
          <cell r="D193" t="str">
            <v/>
          </cell>
          <cell r="E193" t="str">
            <v xml:space="preserve">Turn.      </v>
          </cell>
          <cell r="F193" t="str">
            <v>Orthodicranum scottianum (Turn.) G. Roth ex Cas.-Gil</v>
          </cell>
          <cell r="M193" t="str">
            <v>BRm</v>
          </cell>
          <cell r="N193">
            <v>5</v>
          </cell>
          <cell r="P193" t="str">
            <v/>
          </cell>
          <cell r="R193">
            <v>0</v>
          </cell>
          <cell r="S193">
            <v>19616</v>
          </cell>
        </row>
        <row r="194">
          <cell r="A194" t="str">
            <v>DREADU</v>
          </cell>
          <cell r="B194" t="str">
            <v>Drepanocladus aduncus</v>
          </cell>
          <cell r="C194">
            <v>15</v>
          </cell>
          <cell r="D194">
            <v>3</v>
          </cell>
          <cell r="E194" t="str">
            <v>(Hedw.) Warnst.</v>
          </cell>
          <cell r="F194" t="str">
            <v>Drepanocladus kneiffii (B., S. &amp; G.) Warnst.</v>
          </cell>
          <cell r="G194" t="str">
            <v>Drepanocladus polycarpus (Voit) Warnst.</v>
          </cell>
          <cell r="H194" t="str">
            <v>Drepanocladus simplicissimus Warnst.</v>
          </cell>
          <cell r="M194" t="str">
            <v>BRm</v>
          </cell>
          <cell r="N194">
            <v>5</v>
          </cell>
          <cell r="P194" t="str">
            <v>IBMR</v>
          </cell>
          <cell r="R194">
            <v>0</v>
          </cell>
          <cell r="S194">
            <v>10211</v>
          </cell>
        </row>
        <row r="195">
          <cell r="A195" t="str">
            <v>DREEXA</v>
          </cell>
          <cell r="B195" t="str">
            <v>Drepanocladus exannulatus</v>
          </cell>
          <cell r="C195" t="str">
            <v/>
          </cell>
          <cell r="D195" t="str">
            <v/>
          </cell>
          <cell r="E195" t="str">
            <v xml:space="preserve">(B., S. &amp; G.) Warnst.     </v>
          </cell>
          <cell r="F195" t="str">
            <v xml:space="preserve">Warnstorfia exannulata (B., S. &amp; G.) Loeske      </v>
          </cell>
          <cell r="G195" t="str">
            <v>Drepanocladus procerus (Ren. &amp; H. Arn.) Warnst.</v>
          </cell>
          <cell r="H195" t="str">
            <v>Drepanocladus prupurascens (Schimp.) Loeske</v>
          </cell>
          <cell r="M195" t="str">
            <v>BRm</v>
          </cell>
          <cell r="N195">
            <v>5</v>
          </cell>
          <cell r="R195">
            <v>0</v>
          </cell>
          <cell r="S195">
            <v>19620</v>
          </cell>
        </row>
        <row r="196">
          <cell r="A196" t="str">
            <v>DREFLU</v>
          </cell>
          <cell r="B196" t="str">
            <v>Drepanocladus fluitans</v>
          </cell>
          <cell r="C196">
            <v>14</v>
          </cell>
          <cell r="D196">
            <v>2</v>
          </cell>
          <cell r="E196" t="str">
            <v>(Hedw.) Warnst.</v>
          </cell>
          <cell r="F196" t="str">
            <v>Warnstorfia fluitans (Hedw.) Loeske</v>
          </cell>
          <cell r="G196" t="str">
            <v>Campylium brachycarpum G. Roth</v>
          </cell>
          <cell r="H196" t="str">
            <v>Drepanocladus h-schulzei (Limpr.) Loeske</v>
          </cell>
          <cell r="I196" t="str">
            <v>Drepanocladus schulzei G. Roth</v>
          </cell>
          <cell r="M196" t="str">
            <v>BRm</v>
          </cell>
          <cell r="N196">
            <v>5</v>
          </cell>
          <cell r="P196" t="str">
            <v>IBMR</v>
          </cell>
          <cell r="R196">
            <v>0</v>
          </cell>
          <cell r="S196">
            <v>25779</v>
          </cell>
        </row>
        <row r="197">
          <cell r="A197" t="str">
            <v>DRESPX</v>
          </cell>
          <cell r="B197" t="str">
            <v>Drepanocladus sp.</v>
          </cell>
          <cell r="C197" t="str">
            <v/>
          </cell>
          <cell r="D197" t="str">
            <v/>
          </cell>
          <cell r="E197" t="str">
            <v>(C. Müll.) G. Roth</v>
          </cell>
          <cell r="M197" t="str">
            <v>BRm</v>
          </cell>
          <cell r="N197">
            <v>5</v>
          </cell>
          <cell r="P197" t="str">
            <v/>
          </cell>
          <cell r="R197">
            <v>0</v>
          </cell>
          <cell r="S197">
            <v>1234</v>
          </cell>
        </row>
        <row r="198">
          <cell r="A198" t="str">
            <v>EUCVER</v>
          </cell>
          <cell r="B198" t="str">
            <v>Eucladium verticillatum</v>
          </cell>
          <cell r="C198" t="str">
            <v/>
          </cell>
          <cell r="D198" t="str">
            <v/>
          </cell>
          <cell r="E198" t="str">
            <v>(Brid.) B., S. &amp; G.</v>
          </cell>
          <cell r="F198" t="str">
            <v>Eucladium styriacum Glow.</v>
          </cell>
          <cell r="M198" t="str">
            <v>BRm</v>
          </cell>
          <cell r="N198">
            <v>5</v>
          </cell>
          <cell r="P198" t="str">
            <v/>
          </cell>
          <cell r="R198">
            <v>0</v>
          </cell>
          <cell r="S198">
            <v>19654</v>
          </cell>
        </row>
        <row r="199">
          <cell r="A199" t="str">
            <v>EURHIA</v>
          </cell>
          <cell r="B199" t="str">
            <v>Eurhynchium hians</v>
          </cell>
          <cell r="C199" t="str">
            <v/>
          </cell>
          <cell r="D199" t="str">
            <v/>
          </cell>
          <cell r="E199" t="str">
            <v xml:space="preserve">(Hedw.) Sande Lac.    </v>
          </cell>
          <cell r="F199" t="str">
            <v xml:space="preserve">Eurhynchium swartzii (Turn.) Curn.      </v>
          </cell>
          <cell r="G199" t="str">
            <v xml:space="preserve">Eurhynchium praelongum auct. Plur.      </v>
          </cell>
          <cell r="H199" t="str">
            <v>Oxyrrhynchium hians (Hedw.) Loeske</v>
          </cell>
          <cell r="I199" t="str">
            <v>Oxyrrhynchium swartzii (Turn.) Warnst.</v>
          </cell>
          <cell r="M199" t="str">
            <v>BRm</v>
          </cell>
          <cell r="N199">
            <v>5</v>
          </cell>
          <cell r="R199">
            <v>0</v>
          </cell>
          <cell r="S199">
            <v>19655</v>
          </cell>
        </row>
        <row r="200">
          <cell r="A200" t="str">
            <v>EURPRA</v>
          </cell>
          <cell r="B200" t="str">
            <v>Eurhynchium praelongum var. praelongum</v>
          </cell>
          <cell r="C200" t="str">
            <v/>
          </cell>
          <cell r="D200" t="str">
            <v/>
          </cell>
          <cell r="E200" t="str">
            <v>(Hedw.) B., S. &amp; G.</v>
          </cell>
          <cell r="F200" t="str">
            <v>Oxyrrhynchium praelongum (Hedw.) Warnst. var. praelongum (Hedw.) Warnst.</v>
          </cell>
          <cell r="G200" t="str">
            <v>Oxyrrhynchium serratum (Card. &amp; H. Wint.) F. Koppe</v>
          </cell>
          <cell r="H200" t="str">
            <v>Stokesiella praelonga (Hedw.) Robins. var. praelonga (Hedw.) Robins.</v>
          </cell>
          <cell r="M200" t="str">
            <v>BRm</v>
          </cell>
          <cell r="N200">
            <v>5</v>
          </cell>
          <cell r="P200" t="str">
            <v/>
          </cell>
          <cell r="R200">
            <v>0</v>
          </cell>
          <cell r="S200">
            <v>19656</v>
          </cell>
        </row>
        <row r="201">
          <cell r="A201" t="str">
            <v>EURSPX</v>
          </cell>
          <cell r="B201" t="str">
            <v>Eurhynchium sp.</v>
          </cell>
          <cell r="C201" t="str">
            <v/>
          </cell>
          <cell r="D201" t="str">
            <v/>
          </cell>
          <cell r="E201" t="str">
            <v>B., S. &amp; G.</v>
          </cell>
          <cell r="M201" t="str">
            <v>BRm</v>
          </cell>
          <cell r="N201">
            <v>5</v>
          </cell>
          <cell r="R201">
            <v>0</v>
          </cell>
          <cell r="S201">
            <v>1262</v>
          </cell>
        </row>
        <row r="202">
          <cell r="A202" t="str">
            <v>EURSTO</v>
          </cell>
          <cell r="B202" t="str">
            <v>Eurhynchium stokesii</v>
          </cell>
          <cell r="C202" t="str">
            <v/>
          </cell>
          <cell r="D202" t="str">
            <v/>
          </cell>
          <cell r="E202" t="str">
            <v xml:space="preserve">(Turn.) Dix.   </v>
          </cell>
          <cell r="F202" t="str">
            <v>Bryhnia stokesii (Turn.) Robins.</v>
          </cell>
          <cell r="G202" t="str">
            <v>Eurhynchium stockesii (Turn.) B., S. &amp; G.</v>
          </cell>
          <cell r="H202" t="str">
            <v>Oxyrrhynchium praelongum (Hedw.) Warnst. var. stokesii (Turn.) Podp.</v>
          </cell>
          <cell r="I202" t="str">
            <v>Stokesiella praelonga (Hedw.) Robins. var. stokesii (Turn.) Crum.</v>
          </cell>
          <cell r="M202" t="str">
            <v>BRm</v>
          </cell>
          <cell r="N202">
            <v>5</v>
          </cell>
          <cell r="P202" t="str">
            <v/>
          </cell>
          <cell r="R202">
            <v>0</v>
          </cell>
          <cell r="S202">
            <v>1264</v>
          </cell>
        </row>
        <row r="203">
          <cell r="A203" t="str">
            <v>FISBRY</v>
          </cell>
          <cell r="B203" t="str">
            <v>Fissidens bryoides</v>
          </cell>
          <cell r="C203" t="str">
            <v/>
          </cell>
          <cell r="D203" t="str">
            <v/>
          </cell>
          <cell r="E203" t="str">
            <v xml:space="preserve">Hedw.      </v>
          </cell>
          <cell r="F203" t="str">
            <v>Fissidens alpestris (Lindb.) Amann</v>
          </cell>
          <cell r="G203" t="str">
            <v>Fissidens inconstans Schimp.</v>
          </cell>
          <cell r="H203" t="str">
            <v>Fissidens arcticus Bryhn</v>
          </cell>
          <cell r="M203" t="str">
            <v>BRm</v>
          </cell>
          <cell r="N203">
            <v>5</v>
          </cell>
          <cell r="P203" t="str">
            <v/>
          </cell>
          <cell r="R203">
            <v>0</v>
          </cell>
          <cell r="S203">
            <v>1293</v>
          </cell>
        </row>
        <row r="204">
          <cell r="A204" t="str">
            <v>FISCRA</v>
          </cell>
          <cell r="B204" t="str">
            <v>Fissidens crassipes</v>
          </cell>
          <cell r="C204">
            <v>12</v>
          </cell>
          <cell r="D204">
            <v>2</v>
          </cell>
          <cell r="E204" t="str">
            <v>Wils. ex B., S. &amp; G.</v>
          </cell>
          <cell r="F204" t="str">
            <v>Fissidens mildeanus Schimp.</v>
          </cell>
          <cell r="G204" t="str">
            <v>Fissidens warnstorfii Fleisch.</v>
          </cell>
          <cell r="M204" t="str">
            <v>BRm</v>
          </cell>
          <cell r="N204">
            <v>5</v>
          </cell>
          <cell r="P204" t="str">
            <v>IBMR</v>
          </cell>
          <cell r="R204">
            <v>0</v>
          </cell>
          <cell r="S204">
            <v>1294</v>
          </cell>
        </row>
        <row r="205">
          <cell r="A205" t="str">
            <v>FISCUR</v>
          </cell>
          <cell r="B205" t="str">
            <v>Fissidens curnovii</v>
          </cell>
          <cell r="C205" t="str">
            <v/>
          </cell>
          <cell r="D205" t="str">
            <v/>
          </cell>
          <cell r="E205" t="str">
            <v xml:space="preserve">Mitt.      </v>
          </cell>
          <cell r="F205" t="str">
            <v>Fissidens bryoides Hedw. var. caespitans Schimp.</v>
          </cell>
          <cell r="M205" t="str">
            <v>BRm</v>
          </cell>
          <cell r="N205">
            <v>5</v>
          </cell>
          <cell r="P205" t="str">
            <v/>
          </cell>
          <cell r="R205">
            <v>0</v>
          </cell>
          <cell r="S205">
            <v>1296</v>
          </cell>
        </row>
        <row r="206">
          <cell r="A206" t="str">
            <v>FISGRA</v>
          </cell>
          <cell r="B206" t="str">
            <v>Fissidens gracilifolius</v>
          </cell>
          <cell r="C206">
            <v>14</v>
          </cell>
          <cell r="D206">
            <v>3</v>
          </cell>
          <cell r="E206" t="str">
            <v xml:space="preserve">Brugg. Nann. &amp; Nyh.   </v>
          </cell>
          <cell r="F206" t="str">
            <v>Fissidens pusillus (Wils.) Milde var. tenuifolius (Boul.) Popd.</v>
          </cell>
          <cell r="G206" t="str">
            <v xml:space="preserve">Fissidens minutulus auct.  </v>
          </cell>
          <cell r="H206" t="str">
            <v>Fissidens minitulus Auct.</v>
          </cell>
          <cell r="M206" t="str">
            <v>BRm</v>
          </cell>
          <cell r="N206">
            <v>5</v>
          </cell>
          <cell r="P206" t="str">
            <v>IBMR</v>
          </cell>
          <cell r="R206">
            <v>0</v>
          </cell>
          <cell r="S206">
            <v>19665</v>
          </cell>
        </row>
        <row r="207">
          <cell r="A207" t="str">
            <v>FISGRN</v>
          </cell>
          <cell r="B207" t="str">
            <v>Fissidens grandifrons</v>
          </cell>
          <cell r="C207">
            <v>15</v>
          </cell>
          <cell r="D207">
            <v>3</v>
          </cell>
          <cell r="E207" t="str">
            <v>Brid.</v>
          </cell>
          <cell r="F207" t="str">
            <v>Pachyfissidens grandifrons (Brid.) Limpr.</v>
          </cell>
          <cell r="M207" t="str">
            <v>BRm</v>
          </cell>
          <cell r="N207">
            <v>5</v>
          </cell>
          <cell r="P207" t="str">
            <v>IBMR</v>
          </cell>
          <cell r="R207">
            <v>0</v>
          </cell>
          <cell r="S207">
            <v>19666</v>
          </cell>
        </row>
        <row r="208">
          <cell r="A208" t="str">
            <v>FISMON</v>
          </cell>
          <cell r="B208" t="str">
            <v>Fissidens monguillonii</v>
          </cell>
          <cell r="C208" t="str">
            <v/>
          </cell>
          <cell r="D208" t="str">
            <v/>
          </cell>
          <cell r="E208" t="str">
            <v xml:space="preserve">Thér.      </v>
          </cell>
          <cell r="M208" t="str">
            <v>BRm</v>
          </cell>
          <cell r="N208">
            <v>5</v>
          </cell>
          <cell r="P208" t="str">
            <v/>
          </cell>
          <cell r="R208">
            <v>0</v>
          </cell>
          <cell r="S208">
            <v>1297</v>
          </cell>
        </row>
        <row r="209">
          <cell r="A209" t="str">
            <v>FISOSM</v>
          </cell>
          <cell r="B209" t="str">
            <v>Fissidens osmundoides</v>
          </cell>
          <cell r="C209" t="str">
            <v/>
          </cell>
          <cell r="D209" t="str">
            <v/>
          </cell>
          <cell r="E209" t="str">
            <v xml:space="preserve">Hedw.      </v>
          </cell>
          <cell r="M209" t="str">
            <v>BRm</v>
          </cell>
          <cell r="N209">
            <v>5</v>
          </cell>
          <cell r="P209" t="str">
            <v/>
          </cell>
          <cell r="R209">
            <v>0</v>
          </cell>
          <cell r="S209">
            <v>19668</v>
          </cell>
        </row>
        <row r="210">
          <cell r="A210" t="str">
            <v>FISPOL</v>
          </cell>
          <cell r="B210" t="str">
            <v>Fissidens polyphyllus</v>
          </cell>
          <cell r="C210">
            <v>20</v>
          </cell>
          <cell r="D210">
            <v>3</v>
          </cell>
          <cell r="E210" t="str">
            <v>Wils. ex B., S. &amp; G.</v>
          </cell>
          <cell r="M210" t="str">
            <v>BRm</v>
          </cell>
          <cell r="N210">
            <v>5</v>
          </cell>
          <cell r="P210" t="str">
            <v>IBMR</v>
          </cell>
          <cell r="R210">
            <v>0</v>
          </cell>
          <cell r="S210">
            <v>10213</v>
          </cell>
        </row>
        <row r="211">
          <cell r="A211" t="str">
            <v>FISPUS</v>
          </cell>
          <cell r="B211" t="str">
            <v>Fissidens pusillus</v>
          </cell>
          <cell r="C211">
            <v>14</v>
          </cell>
          <cell r="D211">
            <v>2</v>
          </cell>
          <cell r="E211" t="str">
            <v>(Wils.) Milde</v>
          </cell>
          <cell r="F211" t="str">
            <v>Fissidens pusillus (Wils.) Milde var. pusillus (Wils.) Milde</v>
          </cell>
          <cell r="M211" t="str">
            <v>BRm</v>
          </cell>
          <cell r="N211">
            <v>5</v>
          </cell>
          <cell r="P211" t="str">
            <v>IBMR</v>
          </cell>
          <cell r="R211">
            <v>0</v>
          </cell>
          <cell r="S211">
            <v>1298</v>
          </cell>
        </row>
        <row r="212">
          <cell r="A212" t="str">
            <v>FISRIV</v>
          </cell>
          <cell r="B212" t="str">
            <v>Fissidens rivularis</v>
          </cell>
          <cell r="C212" t="str">
            <v/>
          </cell>
          <cell r="D212" t="str">
            <v/>
          </cell>
          <cell r="E212" t="str">
            <v xml:space="preserve">(Spruce) B., S. &amp; G.    </v>
          </cell>
          <cell r="M212" t="str">
            <v>BRm</v>
          </cell>
          <cell r="N212">
            <v>5</v>
          </cell>
          <cell r="P212" t="str">
            <v/>
          </cell>
          <cell r="R212">
            <v>0</v>
          </cell>
          <cell r="S212">
            <v>19669</v>
          </cell>
        </row>
        <row r="213">
          <cell r="A213" t="str">
            <v>FISRUF</v>
          </cell>
          <cell r="B213" t="str">
            <v>Fissidens rufulus</v>
          </cell>
          <cell r="C213">
            <v>14</v>
          </cell>
          <cell r="D213">
            <v>3</v>
          </cell>
          <cell r="E213" t="str">
            <v>B., S. &amp; G.</v>
          </cell>
          <cell r="M213" t="str">
            <v>BRm</v>
          </cell>
          <cell r="N213">
            <v>5</v>
          </cell>
          <cell r="P213" t="str">
            <v>IBMR</v>
          </cell>
          <cell r="R213">
            <v>0</v>
          </cell>
          <cell r="S213">
            <v>19670</v>
          </cell>
        </row>
        <row r="214">
          <cell r="A214" t="str">
            <v>FISSPX</v>
          </cell>
          <cell r="B214" t="str">
            <v>Fissidens sp.</v>
          </cell>
          <cell r="C214" t="str">
            <v/>
          </cell>
          <cell r="D214" t="str">
            <v/>
          </cell>
          <cell r="E214" t="str">
            <v xml:space="preserve">Hedw.      </v>
          </cell>
          <cell r="M214" t="str">
            <v>BRm</v>
          </cell>
          <cell r="N214">
            <v>5</v>
          </cell>
          <cell r="P214" t="str">
            <v/>
          </cell>
          <cell r="R214">
            <v>0</v>
          </cell>
          <cell r="S214">
            <v>1292</v>
          </cell>
        </row>
        <row r="215">
          <cell r="A215" t="str">
            <v>FISTAX</v>
          </cell>
          <cell r="B215" t="str">
            <v>Fissidens taxifolius</v>
          </cell>
          <cell r="C215" t="str">
            <v/>
          </cell>
          <cell r="D215" t="str">
            <v/>
          </cell>
          <cell r="E215" t="str">
            <v>Hedw.</v>
          </cell>
          <cell r="M215" t="str">
            <v>BRm</v>
          </cell>
          <cell r="N215">
            <v>5</v>
          </cell>
          <cell r="R215">
            <v>0</v>
          </cell>
          <cell r="S215">
            <v>1300</v>
          </cell>
        </row>
        <row r="216">
          <cell r="A216" t="str">
            <v>FISVIR</v>
          </cell>
          <cell r="B216" t="str">
            <v>Fissidens viridulus</v>
          </cell>
          <cell r="C216">
            <v>11</v>
          </cell>
          <cell r="D216">
            <v>2</v>
          </cell>
          <cell r="E216" t="str">
            <v xml:space="preserve">(Sw.) Wahlenb.     </v>
          </cell>
          <cell r="F216" t="str">
            <v>Fissidens impar Mitt.</v>
          </cell>
          <cell r="G216" t="str">
            <v>Fissidens bambergeri auct.</v>
          </cell>
          <cell r="H216" t="str">
            <v>Fissidens haraldii (Lindb.) Limpr.</v>
          </cell>
          <cell r="I216" t="str">
            <v>Fissidens intralimbatus Ruthe</v>
          </cell>
          <cell r="M216" t="str">
            <v>BRm</v>
          </cell>
          <cell r="N216">
            <v>5</v>
          </cell>
          <cell r="P216" t="str">
            <v>IBMR</v>
          </cell>
          <cell r="R216">
            <v>0</v>
          </cell>
          <cell r="S216">
            <v>1301</v>
          </cell>
        </row>
        <row r="217">
          <cell r="A217" t="str">
            <v>FONANT</v>
          </cell>
          <cell r="B217" t="str">
            <v>Fontinalis antipyretica</v>
          </cell>
          <cell r="C217">
            <v>10</v>
          </cell>
          <cell r="D217">
            <v>1</v>
          </cell>
          <cell r="E217" t="str">
            <v xml:space="preserve">Hedw.      </v>
          </cell>
          <cell r="F217" t="str">
            <v>Fontinalis androgyna Ruthe</v>
          </cell>
          <cell r="G217" t="str">
            <v>Fontinalis arvernica (Ren.) Card.</v>
          </cell>
          <cell r="H217" t="str">
            <v>Fontinalis cavifolia Warnst. &amp; Fleisch.</v>
          </cell>
          <cell r="I217" t="str">
            <v>Fontinalis dolosa Card.</v>
          </cell>
          <cell r="J217" t="str">
            <v>Fontinalis gothica Card. &amp; H. Arn.</v>
          </cell>
          <cell r="K217" t="str">
            <v>Fontinalis gracilis Lindb.</v>
          </cell>
          <cell r="M217" t="str">
            <v>BRm</v>
          </cell>
          <cell r="N217">
            <v>5</v>
          </cell>
          <cell r="P217" t="str">
            <v>IBMR</v>
          </cell>
          <cell r="R217">
            <v>0</v>
          </cell>
          <cell r="S217">
            <v>1310</v>
          </cell>
        </row>
        <row r="218">
          <cell r="A218" t="str">
            <v>FONHYP</v>
          </cell>
          <cell r="B218" t="str">
            <v>Fontinalis hypnoides</v>
          </cell>
          <cell r="C218" t="str">
            <v/>
          </cell>
          <cell r="D218" t="str">
            <v/>
          </cell>
          <cell r="E218" t="str">
            <v xml:space="preserve">Hartm      </v>
          </cell>
          <cell r="F218" t="str">
            <v>Fontinalis camusii Card.</v>
          </cell>
          <cell r="G218" t="str">
            <v>Fontinalis seriata Lindb.</v>
          </cell>
          <cell r="H218" t="str">
            <v>Fontinalis hypnoides Hartm. var. hypnoides Hartm.</v>
          </cell>
          <cell r="M218" t="str">
            <v>BRm</v>
          </cell>
          <cell r="N218">
            <v>5</v>
          </cell>
          <cell r="P218" t="str">
            <v/>
          </cell>
          <cell r="R218">
            <v>0</v>
          </cell>
          <cell r="S218">
            <v>10238</v>
          </cell>
        </row>
        <row r="219">
          <cell r="A219" t="str">
            <v>FONDUR</v>
          </cell>
          <cell r="B219" t="str">
            <v>Fontinalis hypnoides var. duriaei</v>
          </cell>
          <cell r="C219">
            <v>14</v>
          </cell>
          <cell r="D219">
            <v>3</v>
          </cell>
          <cell r="E219" t="str">
            <v xml:space="preserve">Schimp.      </v>
          </cell>
          <cell r="F219" t="str">
            <v>Fontinalis duriaei Schimp.</v>
          </cell>
          <cell r="M219" t="str">
            <v>BRm</v>
          </cell>
          <cell r="N219">
            <v>5</v>
          </cell>
          <cell r="P219" t="str">
            <v>IBMR</v>
          </cell>
          <cell r="R219">
            <v>0</v>
          </cell>
          <cell r="S219">
            <v>10215</v>
          </cell>
        </row>
        <row r="220">
          <cell r="A220" t="str">
            <v>FONSPX</v>
          </cell>
          <cell r="B220" t="str">
            <v>Fontinalis sp.</v>
          </cell>
          <cell r="C220" t="str">
            <v/>
          </cell>
          <cell r="D220" t="str">
            <v/>
          </cell>
          <cell r="E220" t="str">
            <v xml:space="preserve">Hedw.      </v>
          </cell>
          <cell r="M220" t="str">
            <v>BRm</v>
          </cell>
          <cell r="N220">
            <v>5</v>
          </cell>
          <cell r="R220">
            <v>0</v>
          </cell>
          <cell r="S220">
            <v>1309</v>
          </cell>
        </row>
        <row r="221">
          <cell r="A221" t="str">
            <v>FONSQU</v>
          </cell>
          <cell r="B221" t="str">
            <v>Fontinalis squamosa</v>
          </cell>
          <cell r="C221">
            <v>16</v>
          </cell>
          <cell r="D221">
            <v>3</v>
          </cell>
          <cell r="E221" t="str">
            <v xml:space="preserve">Hedw.      </v>
          </cell>
          <cell r="F221" t="str">
            <v>Fontinalis dixonii Card.</v>
          </cell>
          <cell r="M221" t="str">
            <v>BRm</v>
          </cell>
          <cell r="N221">
            <v>5</v>
          </cell>
          <cell r="P221" t="str">
            <v>IBMR</v>
          </cell>
          <cell r="R221">
            <v>0</v>
          </cell>
          <cell r="S221">
            <v>1312</v>
          </cell>
        </row>
        <row r="222">
          <cell r="A222" t="str">
            <v>HETHET</v>
          </cell>
          <cell r="B222" t="str">
            <v>Heterocladium heteropterum</v>
          </cell>
          <cell r="C222" t="str">
            <v/>
          </cell>
          <cell r="D222" t="str">
            <v/>
          </cell>
          <cell r="E222" t="str">
            <v>B., S. &amp; G.</v>
          </cell>
          <cell r="F222" t="str">
            <v>Heterocladium wulfsbergii I. Hag.</v>
          </cell>
          <cell r="M222" t="str">
            <v>BRm</v>
          </cell>
          <cell r="N222">
            <v>5</v>
          </cell>
          <cell r="P222" t="str">
            <v/>
          </cell>
          <cell r="R222">
            <v>0</v>
          </cell>
          <cell r="S222">
            <v>19779</v>
          </cell>
        </row>
        <row r="223">
          <cell r="A223" t="str">
            <v>HOATRI</v>
          </cell>
          <cell r="B223" t="str">
            <v>Homalia trichomanoides</v>
          </cell>
          <cell r="C223" t="str">
            <v/>
          </cell>
          <cell r="D223" t="str">
            <v/>
          </cell>
          <cell r="E223" t="str">
            <v>(Hedw.) B., S. &amp; G.</v>
          </cell>
          <cell r="M223" t="str">
            <v>BRm</v>
          </cell>
          <cell r="N223">
            <v>5</v>
          </cell>
          <cell r="R223">
            <v>0</v>
          </cell>
          <cell r="S223">
            <v>1347</v>
          </cell>
        </row>
        <row r="224">
          <cell r="A224" t="str">
            <v>HOOLUC</v>
          </cell>
          <cell r="B224" t="str">
            <v>Hookeria lucens</v>
          </cell>
          <cell r="C224" t="str">
            <v/>
          </cell>
          <cell r="D224" t="str">
            <v/>
          </cell>
          <cell r="E224" t="str">
            <v xml:space="preserve">(Hedw.) Sm.     </v>
          </cell>
          <cell r="M224" t="str">
            <v>BRm</v>
          </cell>
          <cell r="N224">
            <v>5</v>
          </cell>
          <cell r="P224" t="str">
            <v/>
          </cell>
          <cell r="R224">
            <v>0</v>
          </cell>
          <cell r="S224">
            <v>1330</v>
          </cell>
        </row>
        <row r="225">
          <cell r="A225" t="str">
            <v>HYGDUR</v>
          </cell>
          <cell r="B225" t="str">
            <v>Hygrohypnum duriusculum</v>
          </cell>
          <cell r="C225">
            <v>19</v>
          </cell>
          <cell r="D225">
            <v>3</v>
          </cell>
          <cell r="E225" t="str">
            <v xml:space="preserve">(De Not.) Jamieson    </v>
          </cell>
          <cell r="F225" t="str">
            <v>Hygrohypnum dilatatum (Wils. ex Schimp.) Loeske</v>
          </cell>
          <cell r="M225" t="str">
            <v>BRm</v>
          </cell>
          <cell r="N225">
            <v>5</v>
          </cell>
          <cell r="P225" t="str">
            <v>IBMR</v>
          </cell>
          <cell r="R225">
            <v>0</v>
          </cell>
          <cell r="S225">
            <v>9821</v>
          </cell>
        </row>
        <row r="226">
          <cell r="A226" t="str">
            <v>HYGLUR</v>
          </cell>
          <cell r="B226" t="str">
            <v>Hygrohypnum luridum</v>
          </cell>
          <cell r="C226">
            <v>19</v>
          </cell>
          <cell r="D226">
            <v>3</v>
          </cell>
          <cell r="E226" t="str">
            <v xml:space="preserve">(Hedw.) Jenn.     </v>
          </cell>
          <cell r="F226" t="str">
            <v>Hygrohypnum palustre Loeske</v>
          </cell>
          <cell r="M226" t="str">
            <v>BRm</v>
          </cell>
          <cell r="N226">
            <v>5</v>
          </cell>
          <cell r="P226" t="str">
            <v>IBMR</v>
          </cell>
          <cell r="R226">
            <v>0</v>
          </cell>
          <cell r="S226">
            <v>1240</v>
          </cell>
        </row>
        <row r="227">
          <cell r="A227" t="str">
            <v>HYGMOL</v>
          </cell>
          <cell r="B227" t="str">
            <v>Hygrohypnum molle</v>
          </cell>
          <cell r="C227" t="str">
            <v/>
          </cell>
          <cell r="D227" t="str">
            <v/>
          </cell>
          <cell r="E227" t="str">
            <v>(Hedw.) Loeske</v>
          </cell>
          <cell r="M227" t="str">
            <v>BRm</v>
          </cell>
          <cell r="N227">
            <v>5</v>
          </cell>
          <cell r="R227">
            <v>0</v>
          </cell>
          <cell r="S227">
            <v>19788</v>
          </cell>
        </row>
        <row r="228">
          <cell r="A228" t="str">
            <v>HYGOCH</v>
          </cell>
          <cell r="B228" t="str">
            <v>Hygrohypnum ochraceum</v>
          </cell>
          <cell r="C228">
            <v>19</v>
          </cell>
          <cell r="D228">
            <v>3</v>
          </cell>
          <cell r="E228" t="str">
            <v>(Turn. ex Wils.) Loeske</v>
          </cell>
          <cell r="M228" t="str">
            <v>BRm</v>
          </cell>
          <cell r="N228">
            <v>5</v>
          </cell>
          <cell r="P228" t="str">
            <v>IBMR</v>
          </cell>
          <cell r="R228">
            <v>0</v>
          </cell>
          <cell r="S228">
            <v>1241</v>
          </cell>
        </row>
        <row r="229">
          <cell r="A229" t="str">
            <v>HYGPOL</v>
          </cell>
          <cell r="B229" t="str">
            <v>Hygrohypnum polare</v>
          </cell>
          <cell r="C229" t="str">
            <v/>
          </cell>
          <cell r="D229" t="str">
            <v/>
          </cell>
          <cell r="E229" t="str">
            <v xml:space="preserve">(Lindb.) Loeske     </v>
          </cell>
          <cell r="M229" t="str">
            <v>BRm</v>
          </cell>
          <cell r="N229">
            <v>5</v>
          </cell>
          <cell r="R229">
            <v>0</v>
          </cell>
          <cell r="S229">
            <v>19789</v>
          </cell>
        </row>
        <row r="230">
          <cell r="A230" t="str">
            <v>HYGSMI</v>
          </cell>
          <cell r="B230" t="str">
            <v>Hygrohypnum smithii</v>
          </cell>
          <cell r="C230" t="str">
            <v/>
          </cell>
          <cell r="D230" t="str">
            <v/>
          </cell>
          <cell r="E230" t="str">
            <v xml:space="preserve">(Sw.) Broth.     </v>
          </cell>
          <cell r="M230" t="str">
            <v>BRm</v>
          </cell>
          <cell r="N230">
            <v>5</v>
          </cell>
          <cell r="R230">
            <v>0</v>
          </cell>
          <cell r="S230">
            <v>19790</v>
          </cell>
        </row>
        <row r="231">
          <cell r="A231" t="str">
            <v>HYGSPX</v>
          </cell>
          <cell r="B231" t="str">
            <v>Hygrohypnum sp.</v>
          </cell>
          <cell r="C231" t="str">
            <v/>
          </cell>
          <cell r="D231" t="str">
            <v/>
          </cell>
          <cell r="E231" t="str">
            <v xml:space="preserve">Lindb.      </v>
          </cell>
          <cell r="M231" t="str">
            <v>BRm</v>
          </cell>
          <cell r="N231">
            <v>5</v>
          </cell>
          <cell r="R231">
            <v>0</v>
          </cell>
          <cell r="S231">
            <v>1239</v>
          </cell>
        </row>
        <row r="232">
          <cell r="A232" t="str">
            <v>HYOARM</v>
          </cell>
          <cell r="B232" t="str">
            <v>Hyocomium armoricum</v>
          </cell>
          <cell r="C232">
            <v>20</v>
          </cell>
          <cell r="D232">
            <v>3</v>
          </cell>
          <cell r="E232" t="str">
            <v xml:space="preserve">(Brid.) Wijk &amp; Marg.   </v>
          </cell>
          <cell r="F232" t="str">
            <v>Hyocomium flagellare B., S. &amp; G.</v>
          </cell>
          <cell r="M232" t="str">
            <v>BRm</v>
          </cell>
          <cell r="N232">
            <v>5</v>
          </cell>
          <cell r="P232" t="str">
            <v>IBMR</v>
          </cell>
          <cell r="R232">
            <v>0</v>
          </cell>
          <cell r="S232">
            <v>19792</v>
          </cell>
        </row>
        <row r="233">
          <cell r="A233" t="str">
            <v>MNIHOR</v>
          </cell>
          <cell r="B233" t="str">
            <v>Mnium hornum</v>
          </cell>
          <cell r="C233" t="str">
            <v/>
          </cell>
          <cell r="D233" t="str">
            <v/>
          </cell>
          <cell r="E233" t="str">
            <v xml:space="preserve">Hedw.      </v>
          </cell>
          <cell r="F233" t="str">
            <v>Polla horna (Hedw.) Brid.</v>
          </cell>
          <cell r="M233" t="str">
            <v>BRm</v>
          </cell>
          <cell r="N233">
            <v>5</v>
          </cell>
          <cell r="P233" t="str">
            <v/>
          </cell>
          <cell r="R233">
            <v>0</v>
          </cell>
          <cell r="S233">
            <v>1340</v>
          </cell>
        </row>
        <row r="234">
          <cell r="A234" t="str">
            <v>MNISPX</v>
          </cell>
          <cell r="B234" t="str">
            <v>Mnium sp.</v>
          </cell>
          <cell r="C234" t="str">
            <v/>
          </cell>
          <cell r="D234" t="str">
            <v/>
          </cell>
          <cell r="E234" t="str">
            <v xml:space="preserve">Hedw.      </v>
          </cell>
          <cell r="M234" t="str">
            <v>BRm</v>
          </cell>
          <cell r="N234">
            <v>5</v>
          </cell>
          <cell r="R234">
            <v>0</v>
          </cell>
          <cell r="S234">
            <v>1338</v>
          </cell>
        </row>
        <row r="235">
          <cell r="A235" t="str">
            <v>OCTFON</v>
          </cell>
          <cell r="B235" t="str">
            <v>Octodiceras fontanum</v>
          </cell>
          <cell r="C235">
            <v>7</v>
          </cell>
          <cell r="D235">
            <v>3</v>
          </cell>
          <cell r="E235" t="str">
            <v>(B. Pyl.) Lindb.</v>
          </cell>
          <cell r="F235" t="str">
            <v>Fissidens fontanus (B. Pyl.) Steud.</v>
          </cell>
          <cell r="G235" t="str">
            <v>Fissidens julianus (Savi ex Lam. &amp; DC.) Schimp.</v>
          </cell>
          <cell r="H235" t="str">
            <v>Octodiceras julianum (Savi ex Lam. &amp; DC.) Brid.</v>
          </cell>
          <cell r="M235" t="str">
            <v>BRm</v>
          </cell>
          <cell r="N235">
            <v>5</v>
          </cell>
          <cell r="P235" t="str">
            <v>IBMR</v>
          </cell>
          <cell r="R235">
            <v>0</v>
          </cell>
          <cell r="S235">
            <v>1303</v>
          </cell>
        </row>
        <row r="236">
          <cell r="A236" t="str">
            <v>ORTRIV</v>
          </cell>
          <cell r="B236" t="str">
            <v>Orthotrichum rivulare</v>
          </cell>
          <cell r="C236">
            <v>15</v>
          </cell>
          <cell r="D236">
            <v>3</v>
          </cell>
          <cell r="E236" t="str">
            <v xml:space="preserve">Turn.      </v>
          </cell>
          <cell r="M236" t="str">
            <v>BRm</v>
          </cell>
          <cell r="N236">
            <v>5</v>
          </cell>
          <cell r="P236" t="str">
            <v>IBMR</v>
          </cell>
          <cell r="R236">
            <v>0</v>
          </cell>
          <cell r="S236">
            <v>1352</v>
          </cell>
        </row>
        <row r="237">
          <cell r="A237" t="str">
            <v>ORTSPX</v>
          </cell>
          <cell r="B237" t="str">
            <v>Orthotrichum sp.</v>
          </cell>
          <cell r="C237" t="str">
            <v/>
          </cell>
          <cell r="D237" t="str">
            <v/>
          </cell>
          <cell r="E237" t="str">
            <v xml:space="preserve">Hedw.      </v>
          </cell>
          <cell r="M237" t="str">
            <v>BRm</v>
          </cell>
          <cell r="N237">
            <v>5</v>
          </cell>
          <cell r="P237" t="str">
            <v/>
          </cell>
          <cell r="R237">
            <v>0</v>
          </cell>
          <cell r="S237">
            <v>1351</v>
          </cell>
        </row>
        <row r="238">
          <cell r="A238" t="str">
            <v>PHICAL</v>
          </cell>
          <cell r="B238" t="str">
            <v>Philonotis calcarea</v>
          </cell>
          <cell r="C238">
            <v>18</v>
          </cell>
          <cell r="D238">
            <v>2</v>
          </cell>
          <cell r="E238" t="str">
            <v xml:space="preserve">(B. &amp; S.) Schimp.    </v>
          </cell>
          <cell r="F238" t="str">
            <v>Bartramia calcarea B.E.</v>
          </cell>
          <cell r="M238" t="str">
            <v>BRm</v>
          </cell>
          <cell r="N238">
            <v>5</v>
          </cell>
          <cell r="P238" t="str">
            <v>IBMR</v>
          </cell>
          <cell r="R238">
            <v>0</v>
          </cell>
          <cell r="S238">
            <v>9790</v>
          </cell>
        </row>
        <row r="239">
          <cell r="A239" t="str">
            <v>PHIFON</v>
          </cell>
          <cell r="B239" t="str">
            <v>Philonotis gr. fontana</v>
          </cell>
          <cell r="C239">
            <v>18</v>
          </cell>
          <cell r="D239">
            <v>3</v>
          </cell>
          <cell r="E239" t="str">
            <v>(Hedw.) Brid.</v>
          </cell>
          <cell r="F239" t="str">
            <v>Philonotis seriata Mitt.</v>
          </cell>
          <cell r="G239" t="str">
            <v>Philonotis arnellii Husn.</v>
          </cell>
          <cell r="H239" t="str">
            <v>Philonotis caespitosa Jur.</v>
          </cell>
          <cell r="I239" t="str">
            <v xml:space="preserve">Philonotis marchica (Hedw.) Brid.  </v>
          </cell>
          <cell r="J239" t="str">
            <v xml:space="preserve">Philonotis rigida Brid.  </v>
          </cell>
          <cell r="M239" t="str">
            <v>BRm</v>
          </cell>
          <cell r="N239">
            <v>5</v>
          </cell>
          <cell r="P239" t="str">
            <v>IBMR</v>
          </cell>
          <cell r="R239">
            <v>0</v>
          </cell>
          <cell r="S239">
            <v>19909</v>
          </cell>
        </row>
        <row r="240">
          <cell r="A240" t="str">
            <v>PHISPX</v>
          </cell>
          <cell r="B240" t="str">
            <v>Philonotis sp.</v>
          </cell>
          <cell r="C240" t="str">
            <v/>
          </cell>
          <cell r="D240" t="str">
            <v/>
          </cell>
          <cell r="E240" t="str">
            <v>Brid.</v>
          </cell>
          <cell r="M240" t="str">
            <v>BRm</v>
          </cell>
          <cell r="N240">
            <v>5</v>
          </cell>
          <cell r="R240">
            <v>0</v>
          </cell>
          <cell r="S240">
            <v>1253</v>
          </cell>
        </row>
        <row r="241">
          <cell r="A241" t="str">
            <v>PLIAFF</v>
          </cell>
          <cell r="B241" t="str">
            <v>Plagiomnium affine</v>
          </cell>
          <cell r="C241" t="str">
            <v/>
          </cell>
          <cell r="D241" t="str">
            <v/>
          </cell>
          <cell r="E241" t="str">
            <v xml:space="preserve">(Bland.) T. Kop.    </v>
          </cell>
          <cell r="F241" t="str">
            <v xml:space="preserve">Mnium affine Bland.  </v>
          </cell>
          <cell r="M241" t="str">
            <v>BRm</v>
          </cell>
          <cell r="N241">
            <v>5</v>
          </cell>
          <cell r="P241" t="str">
            <v/>
          </cell>
          <cell r="R241">
            <v>0</v>
          </cell>
          <cell r="S241">
            <v>19916</v>
          </cell>
        </row>
        <row r="242">
          <cell r="A242" t="str">
            <v>PLIMED</v>
          </cell>
          <cell r="B242" t="str">
            <v>Plagiomnium medium</v>
          </cell>
          <cell r="C242" t="str">
            <v/>
          </cell>
          <cell r="D242" t="str">
            <v/>
          </cell>
          <cell r="E242" t="str">
            <v xml:space="preserve">(B. &amp; S.) T. Kop.    </v>
          </cell>
          <cell r="F242" t="str">
            <v xml:space="preserve">Mnium medium B. &amp; S.   </v>
          </cell>
          <cell r="M242" t="str">
            <v>BRm</v>
          </cell>
          <cell r="N242">
            <v>5</v>
          </cell>
          <cell r="R242">
            <v>0</v>
          </cell>
          <cell r="S242">
            <v>19918</v>
          </cell>
        </row>
        <row r="243">
          <cell r="A243" t="str">
            <v>PLIROS</v>
          </cell>
          <cell r="B243" t="str">
            <v>Plagiomnium rostratum</v>
          </cell>
          <cell r="C243" t="str">
            <v/>
          </cell>
          <cell r="D243" t="str">
            <v/>
          </cell>
          <cell r="E243" t="str">
            <v xml:space="preserve">(Schrad.) T. Kop.    </v>
          </cell>
          <cell r="F243" t="str">
            <v>Mnium rostratum Schrad.</v>
          </cell>
          <cell r="G243" t="str">
            <v>Mnium longirostre Brid.</v>
          </cell>
          <cell r="M243" t="str">
            <v>BRm</v>
          </cell>
          <cell r="N243">
            <v>5</v>
          </cell>
          <cell r="R243">
            <v>0</v>
          </cell>
          <cell r="S243">
            <v>19919</v>
          </cell>
        </row>
        <row r="244">
          <cell r="A244" t="str">
            <v>PLISPX</v>
          </cell>
          <cell r="B244" t="str">
            <v>Plagiomnium sp.</v>
          </cell>
          <cell r="C244" t="str">
            <v/>
          </cell>
          <cell r="D244" t="str">
            <v/>
          </cell>
          <cell r="E244" t="str">
            <v xml:space="preserve">T. Kop.    </v>
          </cell>
          <cell r="M244" t="str">
            <v>BRm</v>
          </cell>
          <cell r="N244">
            <v>5</v>
          </cell>
          <cell r="P244" t="str">
            <v/>
          </cell>
          <cell r="R244">
            <v>0</v>
          </cell>
          <cell r="S244">
            <v>19920</v>
          </cell>
        </row>
        <row r="245">
          <cell r="A245" t="str">
            <v>PLIUND</v>
          </cell>
          <cell r="B245" t="str">
            <v>Plagiomnium undulatum</v>
          </cell>
          <cell r="C245" t="str">
            <v/>
          </cell>
          <cell r="D245" t="str">
            <v/>
          </cell>
          <cell r="E245" t="str">
            <v xml:space="preserve">(Hedw.) T. Kop.    </v>
          </cell>
          <cell r="F245" t="str">
            <v xml:space="preserve">Mnium undulatum Hedw.       </v>
          </cell>
          <cell r="M245" t="str">
            <v>BRm</v>
          </cell>
          <cell r="N245">
            <v>5</v>
          </cell>
          <cell r="R245">
            <v>0</v>
          </cell>
          <cell r="S245">
            <v>19921</v>
          </cell>
        </row>
        <row r="246">
          <cell r="A246" t="str">
            <v>PLADEN</v>
          </cell>
          <cell r="B246" t="str">
            <v>Plagiothecium denticulatum</v>
          </cell>
          <cell r="C246" t="str">
            <v/>
          </cell>
          <cell r="D246" t="str">
            <v/>
          </cell>
          <cell r="E246" t="str">
            <v xml:space="preserve">(Hedw.) B., S. &amp; G.  </v>
          </cell>
          <cell r="F246" t="str">
            <v>Plagiothecium donnianum (Sm.) Mitt.</v>
          </cell>
          <cell r="M246" t="str">
            <v>BRm</v>
          </cell>
          <cell r="N246">
            <v>5</v>
          </cell>
          <cell r="R246">
            <v>0</v>
          </cell>
          <cell r="S246">
            <v>19922</v>
          </cell>
        </row>
        <row r="247">
          <cell r="A247" t="str">
            <v>PLANEM</v>
          </cell>
          <cell r="B247" t="str">
            <v>Plagiothecium nemorale</v>
          </cell>
          <cell r="C247" t="str">
            <v/>
          </cell>
          <cell r="D247" t="str">
            <v/>
          </cell>
          <cell r="E247" t="str">
            <v xml:space="preserve">(Mitt.) Jaeg.     </v>
          </cell>
          <cell r="F247" t="str">
            <v>Plagiothecium sylvaticum auct.</v>
          </cell>
          <cell r="G247" t="str">
            <v>Plagiothecium neglectum Mönk.</v>
          </cell>
          <cell r="M247" t="str">
            <v>BRm</v>
          </cell>
          <cell r="N247">
            <v>5</v>
          </cell>
          <cell r="R247">
            <v>0</v>
          </cell>
          <cell r="S247">
            <v>1355</v>
          </cell>
        </row>
        <row r="248">
          <cell r="A248" t="str">
            <v>PLAPLA</v>
          </cell>
          <cell r="B248" t="str">
            <v>Plagiothecium platyphyllum</v>
          </cell>
          <cell r="C248" t="str">
            <v/>
          </cell>
          <cell r="D248" t="str">
            <v/>
          </cell>
          <cell r="E248" t="str">
            <v xml:space="preserve">Mönk.      </v>
          </cell>
          <cell r="M248" t="str">
            <v>BRm</v>
          </cell>
          <cell r="N248">
            <v>5</v>
          </cell>
          <cell r="R248">
            <v>0</v>
          </cell>
          <cell r="S248">
            <v>19923</v>
          </cell>
        </row>
        <row r="249">
          <cell r="A249" t="str">
            <v>PLASPX</v>
          </cell>
          <cell r="B249" t="str">
            <v>Plagiothecium sp.</v>
          </cell>
          <cell r="C249" t="str">
            <v/>
          </cell>
          <cell r="D249" t="str">
            <v/>
          </cell>
          <cell r="E249" t="str">
            <v>B., S. &amp; G.</v>
          </cell>
          <cell r="M249" t="str">
            <v>BRm</v>
          </cell>
          <cell r="N249">
            <v>5</v>
          </cell>
          <cell r="R249">
            <v>0</v>
          </cell>
          <cell r="S249">
            <v>1354</v>
          </cell>
        </row>
        <row r="250">
          <cell r="A250" t="str">
            <v>PLAUND</v>
          </cell>
          <cell r="B250" t="str">
            <v>Plagiothecium undulatum</v>
          </cell>
          <cell r="C250" t="str">
            <v/>
          </cell>
          <cell r="D250" t="str">
            <v/>
          </cell>
          <cell r="E250" t="str">
            <v xml:space="preserve">(Hedw.) B., S. &amp; G.  </v>
          </cell>
          <cell r="M250" t="str">
            <v>BRm</v>
          </cell>
          <cell r="N250">
            <v>5</v>
          </cell>
          <cell r="R250">
            <v>0</v>
          </cell>
          <cell r="S250">
            <v>19925</v>
          </cell>
        </row>
        <row r="251">
          <cell r="A251" t="str">
            <v>RACACI</v>
          </cell>
          <cell r="B251" t="str">
            <v>Racomitrium aciculare</v>
          </cell>
          <cell r="C251">
            <v>18</v>
          </cell>
          <cell r="D251">
            <v>3</v>
          </cell>
          <cell r="E251" t="str">
            <v xml:space="preserve">(Hedw.) Brid.     </v>
          </cell>
          <cell r="F251" t="str">
            <v>Rhacomitrium aciculare (Hedw.) Brid.</v>
          </cell>
          <cell r="M251" t="str">
            <v>BRm</v>
          </cell>
          <cell r="N251">
            <v>5</v>
          </cell>
          <cell r="P251" t="str">
            <v>IBMR</v>
          </cell>
          <cell r="R251">
            <v>0</v>
          </cell>
          <cell r="S251">
            <v>1323</v>
          </cell>
        </row>
        <row r="252">
          <cell r="A252" t="str">
            <v>RACAQU</v>
          </cell>
          <cell r="B252" t="str">
            <v>Racomitrium aquaticum</v>
          </cell>
          <cell r="C252" t="str">
            <v/>
          </cell>
          <cell r="D252" t="str">
            <v/>
          </cell>
          <cell r="E252" t="str">
            <v>(Schrad.) Brid.</v>
          </cell>
          <cell r="F252" t="str">
            <v>Racomitrium protensum (A. Braun) Hüb.</v>
          </cell>
          <cell r="G252" t="str">
            <v xml:space="preserve">Rhacomitrium aquaticum        </v>
          </cell>
          <cell r="M252" t="str">
            <v>BRm</v>
          </cell>
          <cell r="N252">
            <v>5</v>
          </cell>
          <cell r="P252" t="str">
            <v/>
          </cell>
          <cell r="R252">
            <v>0</v>
          </cell>
          <cell r="S252">
            <v>19963</v>
          </cell>
        </row>
        <row r="253">
          <cell r="A253" t="str">
            <v>RACSPX</v>
          </cell>
          <cell r="B253" t="str">
            <v>Racomitrium sp.</v>
          </cell>
          <cell r="C253" t="str">
            <v/>
          </cell>
          <cell r="D253" t="str">
            <v/>
          </cell>
          <cell r="E253" t="str">
            <v xml:space="preserve">Brid.     </v>
          </cell>
          <cell r="F253" t="str">
            <v>Rhacomitrium sp. auct.</v>
          </cell>
          <cell r="M253" t="str">
            <v>BRm</v>
          </cell>
          <cell r="N253">
            <v>5</v>
          </cell>
          <cell r="P253" t="str">
            <v/>
          </cell>
          <cell r="R253">
            <v>0</v>
          </cell>
          <cell r="S253">
            <v>1322</v>
          </cell>
        </row>
        <row r="254">
          <cell r="A254" t="str">
            <v>RHZMAG</v>
          </cell>
          <cell r="B254" t="str">
            <v>Rhizomnium magnifolium</v>
          </cell>
          <cell r="C254" t="str">
            <v/>
          </cell>
          <cell r="D254" t="str">
            <v/>
          </cell>
          <cell r="E254" t="str">
            <v xml:space="preserve">(Horica) T. Kop.    </v>
          </cell>
          <cell r="F254" t="str">
            <v>Mnium punctatum Hedw. var. elatum Schimp.</v>
          </cell>
          <cell r="G254" t="str">
            <v>Rhizomnium perssonii T. Kop.</v>
          </cell>
          <cell r="M254" t="str">
            <v>BRm</v>
          </cell>
          <cell r="N254">
            <v>5</v>
          </cell>
          <cell r="R254">
            <v>0</v>
          </cell>
          <cell r="S254">
            <v>19989</v>
          </cell>
        </row>
        <row r="255">
          <cell r="A255" t="str">
            <v>RHZPSE</v>
          </cell>
          <cell r="B255" t="str">
            <v>Rhizomnium pseudopunctatum</v>
          </cell>
          <cell r="C255" t="str">
            <v/>
          </cell>
          <cell r="D255" t="str">
            <v/>
          </cell>
          <cell r="E255" t="str">
            <v xml:space="preserve">(B. &amp; S.) T. Kop.  </v>
          </cell>
          <cell r="F255" t="str">
            <v>Mnium pseudopunctatum B. &amp; S.</v>
          </cell>
          <cell r="M255" t="str">
            <v>BRm</v>
          </cell>
          <cell r="N255">
            <v>5</v>
          </cell>
          <cell r="R255">
            <v>0</v>
          </cell>
          <cell r="S255">
            <v>19990</v>
          </cell>
        </row>
        <row r="256">
          <cell r="A256" t="str">
            <v>RHZPUN</v>
          </cell>
          <cell r="B256" t="str">
            <v>Rhizomnium punctatum</v>
          </cell>
          <cell r="C256" t="str">
            <v/>
          </cell>
          <cell r="D256" t="str">
            <v/>
          </cell>
          <cell r="E256" t="str">
            <v>(Hedw.) T. Kop.</v>
          </cell>
          <cell r="F256" t="str">
            <v>Mnium punctatum Hedw. var. punctatum Hedw.</v>
          </cell>
          <cell r="M256" t="str">
            <v>BRm</v>
          </cell>
          <cell r="N256">
            <v>5</v>
          </cell>
          <cell r="R256">
            <v>0</v>
          </cell>
          <cell r="S256">
            <v>19991</v>
          </cell>
        </row>
        <row r="257">
          <cell r="A257" t="str">
            <v>RHZSPX</v>
          </cell>
          <cell r="B257" t="str">
            <v>Rhizomnium sp.</v>
          </cell>
          <cell r="C257" t="str">
            <v/>
          </cell>
          <cell r="D257" t="str">
            <v/>
          </cell>
          <cell r="E257" t="str">
            <v>T. Kop.</v>
          </cell>
          <cell r="M257" t="str">
            <v>BRm</v>
          </cell>
          <cell r="N257">
            <v>5</v>
          </cell>
          <cell r="R257">
            <v>0</v>
          </cell>
          <cell r="S257">
            <v>19992</v>
          </cell>
        </row>
        <row r="258">
          <cell r="A258" t="str">
            <v>RHYALO</v>
          </cell>
          <cell r="B258" t="str">
            <v>Rhynchostegium alopecuroides</v>
          </cell>
          <cell r="C258" t="str">
            <v/>
          </cell>
          <cell r="D258" t="str">
            <v/>
          </cell>
          <cell r="E258" t="str">
            <v xml:space="preserve">(Brid.) A.J.E. Sm.    </v>
          </cell>
          <cell r="F258" t="str">
            <v>Rhynchostegium lusitanicum (Schimp.) A.J.E. Sm.</v>
          </cell>
          <cell r="G258" t="str">
            <v>Hygrohypnum lusitanicum (Schimp.) Corb.</v>
          </cell>
          <cell r="H258" t="str">
            <v>Eurhynchium alopecuroides (Brid.) P. Rich. &amp; Wallace</v>
          </cell>
          <cell r="M258" t="str">
            <v>BRm</v>
          </cell>
          <cell r="N258">
            <v>5</v>
          </cell>
          <cell r="R258">
            <v>0</v>
          </cell>
          <cell r="S258">
            <v>19996</v>
          </cell>
        </row>
        <row r="259">
          <cell r="A259" t="str">
            <v>RHYRIP</v>
          </cell>
          <cell r="B259" t="str">
            <v>Rhynchostegium riparioides</v>
          </cell>
          <cell r="C259">
            <v>12</v>
          </cell>
          <cell r="D259">
            <v>1</v>
          </cell>
          <cell r="E259" t="str">
            <v>(Hedw.) Card.</v>
          </cell>
          <cell r="F259" t="str">
            <v>Platyhypnidium rusciforme Fleisch.</v>
          </cell>
          <cell r="G259" t="str">
            <v>Rhynchostegium rusciforme B., S. &amp; G.</v>
          </cell>
          <cell r="H259" t="str">
            <v>Platyhypnidium riparioides (Hedw.) Dix.</v>
          </cell>
          <cell r="I259" t="str">
            <v>Eurynchium riparioides (Hedw.) P. Rich.</v>
          </cell>
          <cell r="M259" t="str">
            <v>BRm</v>
          </cell>
          <cell r="N259">
            <v>5</v>
          </cell>
          <cell r="P259" t="str">
            <v>IBMR</v>
          </cell>
          <cell r="R259">
            <v>0</v>
          </cell>
          <cell r="S259">
            <v>1268</v>
          </cell>
        </row>
        <row r="260">
          <cell r="A260" t="str">
            <v>RHYSPX</v>
          </cell>
          <cell r="B260" t="str">
            <v>Rhynchostegium sp.</v>
          </cell>
          <cell r="C260" t="str">
            <v/>
          </cell>
          <cell r="D260" t="str">
            <v/>
          </cell>
          <cell r="E260" t="str">
            <v xml:space="preserve">B., S. &amp; G.  </v>
          </cell>
          <cell r="F260" t="str">
            <v>Platyhypnidium sp. Fleisch.</v>
          </cell>
          <cell r="M260" t="str">
            <v>BRm</v>
          </cell>
          <cell r="N260">
            <v>5</v>
          </cell>
          <cell r="R260">
            <v>0</v>
          </cell>
          <cell r="S260">
            <v>1266</v>
          </cell>
        </row>
        <row r="261">
          <cell r="A261" t="str">
            <v>SCSAGA</v>
          </cell>
          <cell r="B261" t="str">
            <v>Schistidium agassizii</v>
          </cell>
          <cell r="C261" t="str">
            <v/>
          </cell>
          <cell r="D261" t="str">
            <v/>
          </cell>
          <cell r="E261" t="str">
            <v xml:space="preserve">Sull. &amp; Lesq.    </v>
          </cell>
          <cell r="F261" t="str">
            <v>Grimmia agassizii (Sull. &amp; Lesq.) Jaeg.</v>
          </cell>
          <cell r="G261" t="str">
            <v>Grimmia alpicola Hedw.</v>
          </cell>
          <cell r="H261" t="str">
            <v>Schistidium alpicola (Hedw.) Limpr.</v>
          </cell>
          <cell r="M261" t="str">
            <v>BRm</v>
          </cell>
          <cell r="N261">
            <v>5</v>
          </cell>
          <cell r="R261">
            <v>0</v>
          </cell>
          <cell r="S261">
            <v>1325</v>
          </cell>
        </row>
        <row r="262">
          <cell r="A262" t="str">
            <v>SCSRIV</v>
          </cell>
          <cell r="B262" t="str">
            <v>Schistidium rivulare</v>
          </cell>
          <cell r="C262">
            <v>15</v>
          </cell>
          <cell r="D262">
            <v>3</v>
          </cell>
          <cell r="E262" t="str">
            <v>(Brid.) Podp.</v>
          </cell>
          <cell r="F262" t="str">
            <v>Schistidium alpicola auct.</v>
          </cell>
          <cell r="G262" t="str">
            <v>Schistidium helveticum (Schkuhr) Deguchi</v>
          </cell>
          <cell r="H262" t="str">
            <v>Grimmia alpicola Auct.</v>
          </cell>
          <cell r="M262" t="str">
            <v>BRm</v>
          </cell>
          <cell r="N262">
            <v>5</v>
          </cell>
          <cell r="P262" t="str">
            <v>IBMR</v>
          </cell>
          <cell r="R262">
            <v>0</v>
          </cell>
          <cell r="S262">
            <v>1327</v>
          </cell>
        </row>
        <row r="263">
          <cell r="A263" t="str">
            <v>SCSSPX</v>
          </cell>
          <cell r="B263" t="str">
            <v>Schistidium sp.</v>
          </cell>
          <cell r="C263" t="str">
            <v/>
          </cell>
          <cell r="D263" t="str">
            <v/>
          </cell>
          <cell r="E263" t="str">
            <v>Brid.</v>
          </cell>
          <cell r="M263" t="str">
            <v>BRm</v>
          </cell>
          <cell r="N263">
            <v>5</v>
          </cell>
          <cell r="R263">
            <v>0</v>
          </cell>
          <cell r="S263">
            <v>1324</v>
          </cell>
        </row>
        <row r="264">
          <cell r="A264" t="str">
            <v>SPHANG</v>
          </cell>
          <cell r="B264" t="str">
            <v>Sphagnum angustifolium</v>
          </cell>
          <cell r="C264" t="str">
            <v/>
          </cell>
          <cell r="D264" t="str">
            <v/>
          </cell>
          <cell r="E264" t="str">
            <v xml:space="preserve">(C. Jens. ex Russ.) C. Jens. </v>
          </cell>
          <cell r="F264" t="str">
            <v>Sphagnum parvifolium (Warnst.) Warnst.</v>
          </cell>
          <cell r="G264" t="str">
            <v>Sphagnum recurvum var. tenue Klinggr.</v>
          </cell>
          <cell r="M264" t="str">
            <v>BRm</v>
          </cell>
          <cell r="N264">
            <v>5</v>
          </cell>
          <cell r="R264">
            <v>0</v>
          </cell>
          <cell r="S264">
            <v>19705</v>
          </cell>
        </row>
        <row r="265">
          <cell r="A265" t="str">
            <v>SPHCAP</v>
          </cell>
          <cell r="B265" t="str">
            <v>Sphagnum capillifolium</v>
          </cell>
          <cell r="C265" t="str">
            <v/>
          </cell>
          <cell r="D265" t="str">
            <v/>
          </cell>
          <cell r="E265" t="str">
            <v xml:space="preserve">(Ehrh.) Hedw.     </v>
          </cell>
          <cell r="F265" t="str">
            <v>Sphagnum acutifolium Ehrh. ex Schrad.</v>
          </cell>
          <cell r="G265" t="str">
            <v>Sphagnum capillaceum (Weiss) Schrank</v>
          </cell>
          <cell r="H265" t="str">
            <v>Sphagnum nemoreum auct.</v>
          </cell>
          <cell r="I265" t="str">
            <v>Sphagnum subtile (Russ.) Warnst.</v>
          </cell>
          <cell r="M265" t="str">
            <v>BRm</v>
          </cell>
          <cell r="N265">
            <v>5</v>
          </cell>
          <cell r="R265">
            <v>0</v>
          </cell>
          <cell r="S265">
            <v>19706</v>
          </cell>
        </row>
        <row r="266">
          <cell r="A266" t="str">
            <v>SPHDEN</v>
          </cell>
          <cell r="B266" t="str">
            <v>Sphagnum denticulatum</v>
          </cell>
          <cell r="C266">
            <v>20</v>
          </cell>
          <cell r="D266">
            <v>3</v>
          </cell>
          <cell r="E266" t="str">
            <v xml:space="preserve">Brid.      </v>
          </cell>
          <cell r="F266" t="str">
            <v>Sphagnum gr. inundatum</v>
          </cell>
          <cell r="G266" t="str">
            <v>Sphagnum lescurii Sull.</v>
          </cell>
          <cell r="H266" t="str">
            <v>Sphagnum auriculatum Schimp.</v>
          </cell>
          <cell r="I266" t="str">
            <v>Sphagnum rufescens (Nees &amp; Hornsch.) Warnst.</v>
          </cell>
          <cell r="M266" t="str">
            <v>BRm</v>
          </cell>
          <cell r="N266">
            <v>5</v>
          </cell>
          <cell r="P266" t="str">
            <v>IBMR</v>
          </cell>
          <cell r="R266">
            <v>0</v>
          </cell>
          <cell r="S266">
            <v>10207</v>
          </cell>
        </row>
        <row r="267">
          <cell r="A267" t="str">
            <v>SPHFAL</v>
          </cell>
          <cell r="B267" t="str">
            <v>Sphagnum fallax</v>
          </cell>
          <cell r="C267" t="str">
            <v/>
          </cell>
          <cell r="D267" t="str">
            <v/>
          </cell>
          <cell r="E267" t="str">
            <v xml:space="preserve">(Klinggr.) Klinggr.   </v>
          </cell>
          <cell r="F267" t="str">
            <v>Sphagnum apiculatum Lindb.</v>
          </cell>
          <cell r="G267" t="str">
            <v>Sphagnum recurvum var. mucronatum Russ.</v>
          </cell>
          <cell r="M267" t="str">
            <v>BRm</v>
          </cell>
          <cell r="N267">
            <v>5</v>
          </cell>
          <cell r="P267" t="str">
            <v/>
          </cell>
          <cell r="R267">
            <v>0</v>
          </cell>
          <cell r="S267">
            <v>19707</v>
          </cell>
        </row>
        <row r="268">
          <cell r="A268" t="str">
            <v>SPHFIM</v>
          </cell>
          <cell r="B268" t="str">
            <v>Sphagnum fimbriatum</v>
          </cell>
          <cell r="C268" t="str">
            <v/>
          </cell>
          <cell r="D268" t="str">
            <v/>
          </cell>
          <cell r="E268" t="str">
            <v xml:space="preserve">Wils.      </v>
          </cell>
          <cell r="M268" t="str">
            <v>BRm</v>
          </cell>
          <cell r="N268">
            <v>5</v>
          </cell>
          <cell r="R268">
            <v>0</v>
          </cell>
          <cell r="S268">
            <v>19708</v>
          </cell>
        </row>
        <row r="269">
          <cell r="A269" t="str">
            <v>SPHFLE</v>
          </cell>
          <cell r="B269" t="str">
            <v>Sphagnum flexuosum</v>
          </cell>
          <cell r="C269" t="str">
            <v/>
          </cell>
          <cell r="D269" t="str">
            <v/>
          </cell>
          <cell r="E269" t="str">
            <v xml:space="preserve">Dozy &amp; Molk.    </v>
          </cell>
          <cell r="F269" t="str">
            <v>Sphagnum amblyphyllum (Russ.) Zick.</v>
          </cell>
          <cell r="G269" t="str">
            <v>Sphagnum recurvum var. majus (Angstr. ex Warnst.) Warnst.</v>
          </cell>
          <cell r="M269" t="str">
            <v>BRm</v>
          </cell>
          <cell r="N269">
            <v>5</v>
          </cell>
          <cell r="R269">
            <v>0</v>
          </cell>
          <cell r="S269">
            <v>19709</v>
          </cell>
        </row>
        <row r="270">
          <cell r="A270" t="str">
            <v>SPHPAL</v>
          </cell>
          <cell r="B270" t="str">
            <v>Sphagnum palustre</v>
          </cell>
          <cell r="C270">
            <v>20</v>
          </cell>
          <cell r="D270">
            <v>3</v>
          </cell>
          <cell r="E270" t="str">
            <v xml:space="preserve">L.      </v>
          </cell>
          <cell r="M270" t="str">
            <v>BRm</v>
          </cell>
          <cell r="N270">
            <v>5</v>
          </cell>
          <cell r="P270" t="str">
            <v>IBMR</v>
          </cell>
          <cell r="R270">
            <v>0</v>
          </cell>
          <cell r="S270">
            <v>1377</v>
          </cell>
        </row>
        <row r="271">
          <cell r="A271" t="str">
            <v>SPHPAP</v>
          </cell>
          <cell r="B271" t="str">
            <v>Sphagnum papillosum var. laeve</v>
          </cell>
          <cell r="C271" t="str">
            <v/>
          </cell>
          <cell r="D271" t="str">
            <v/>
          </cell>
          <cell r="E271" t="str">
            <v>Warnst.</v>
          </cell>
          <cell r="F271" t="str">
            <v>Sphagnum hakkodense Warnst. &amp; Card. var. laeve</v>
          </cell>
          <cell r="M271" t="str">
            <v>BRm</v>
          </cell>
          <cell r="N271">
            <v>5</v>
          </cell>
          <cell r="R271">
            <v>0</v>
          </cell>
          <cell r="S271">
            <v>19710</v>
          </cell>
        </row>
        <row r="272">
          <cell r="A272" t="str">
            <v>SPHSPX</v>
          </cell>
          <cell r="B272" t="str">
            <v>Sphagnum sp.</v>
          </cell>
          <cell r="C272" t="str">
            <v/>
          </cell>
          <cell r="D272" t="str">
            <v/>
          </cell>
          <cell r="E272" t="str">
            <v xml:space="preserve">L.      </v>
          </cell>
          <cell r="M272" t="str">
            <v>BRm</v>
          </cell>
          <cell r="N272">
            <v>5</v>
          </cell>
          <cell r="R272">
            <v>0</v>
          </cell>
          <cell r="S272">
            <v>1374</v>
          </cell>
        </row>
        <row r="273">
          <cell r="A273" t="str">
            <v>SPHSUB</v>
          </cell>
          <cell r="B273" t="str">
            <v>Sphagnum subsecundum</v>
          </cell>
          <cell r="C273" t="str">
            <v/>
          </cell>
          <cell r="D273" t="str">
            <v/>
          </cell>
          <cell r="E273" t="str">
            <v xml:space="preserve">Nees      </v>
          </cell>
          <cell r="M273" t="str">
            <v>BRm</v>
          </cell>
          <cell r="N273">
            <v>5</v>
          </cell>
          <cell r="R273">
            <v>0</v>
          </cell>
          <cell r="S273">
            <v>19711</v>
          </cell>
        </row>
        <row r="274">
          <cell r="A274" t="str">
            <v>THAALO</v>
          </cell>
          <cell r="B274" t="str">
            <v>Thamnobryum alopecurum</v>
          </cell>
          <cell r="C274">
            <v>15</v>
          </cell>
          <cell r="D274">
            <v>2</v>
          </cell>
          <cell r="E274" t="str">
            <v>(Hedw.) Gang.</v>
          </cell>
          <cell r="F274" t="str">
            <v>Thamnium alopecurum (Hedw.) B., S. &amp; G.</v>
          </cell>
          <cell r="G274" t="str">
            <v>Thamnium mediterraneum (Bott.) G. Roth</v>
          </cell>
          <cell r="M274" t="str">
            <v>BRm</v>
          </cell>
          <cell r="N274">
            <v>5</v>
          </cell>
          <cell r="P274" t="str">
            <v>IBMR</v>
          </cell>
          <cell r="R274">
            <v>0</v>
          </cell>
          <cell r="S274">
            <v>1344</v>
          </cell>
        </row>
        <row r="275">
          <cell r="A275" t="str">
            <v>TORLAT</v>
          </cell>
          <cell r="B275" t="str">
            <v>Tortula latifolia</v>
          </cell>
          <cell r="C275" t="str">
            <v/>
          </cell>
          <cell r="D275" t="str">
            <v/>
          </cell>
          <cell r="E275" t="str">
            <v xml:space="preserve">Bruch ex Hartm.   </v>
          </cell>
          <cell r="F275" t="str">
            <v>Syntrichia latifolia (Bruch ex Hartm.) Hüb.</v>
          </cell>
          <cell r="M275" t="str">
            <v>BRm</v>
          </cell>
          <cell r="N275">
            <v>5</v>
          </cell>
          <cell r="P275" t="str">
            <v/>
          </cell>
          <cell r="R275">
            <v>0</v>
          </cell>
          <cell r="S275">
            <v>1369</v>
          </cell>
        </row>
        <row r="276">
          <cell r="B276" t="str">
            <v>- PTERIDOPHYTES -</v>
          </cell>
          <cell r="C276" t="str">
            <v/>
          </cell>
          <cell r="D276" t="str">
            <v/>
          </cell>
          <cell r="E276" t="str">
            <v xml:space="preserve">      </v>
          </cell>
          <cell r="M276" t="str">
            <v>PT</v>
          </cell>
          <cell r="N276">
            <v>5.9</v>
          </cell>
          <cell r="P276" t="str">
            <v>IBMR</v>
          </cell>
          <cell r="R276">
            <v>1</v>
          </cell>
        </row>
        <row r="277">
          <cell r="A277" t="str">
            <v>ADICAP</v>
          </cell>
          <cell r="B277" t="str">
            <v>Adianthum capillus-veneris</v>
          </cell>
          <cell r="C277" t="str">
            <v/>
          </cell>
          <cell r="D277" t="str">
            <v/>
          </cell>
          <cell r="E277" t="str">
            <v xml:space="preserve">veneris L.     </v>
          </cell>
          <cell r="M277" t="str">
            <v>PTE</v>
          </cell>
          <cell r="N277">
            <v>6</v>
          </cell>
          <cell r="P277" t="str">
            <v/>
          </cell>
          <cell r="R277">
            <v>0</v>
          </cell>
          <cell r="S277">
            <v>1406</v>
          </cell>
        </row>
        <row r="278">
          <cell r="A278" t="str">
            <v>ATHFIL</v>
          </cell>
          <cell r="B278" t="str">
            <v>Athyrium filix-femina</v>
          </cell>
          <cell r="C278" t="str">
            <v/>
          </cell>
          <cell r="D278" t="str">
            <v/>
          </cell>
          <cell r="E278" t="str">
            <v xml:space="preserve">(L.) Roth.     </v>
          </cell>
          <cell r="M278" t="str">
            <v>PTE</v>
          </cell>
          <cell r="N278">
            <v>6</v>
          </cell>
          <cell r="P278" t="str">
            <v/>
          </cell>
          <cell r="R278">
            <v>0</v>
          </cell>
          <cell r="S278">
            <v>1412</v>
          </cell>
        </row>
        <row r="279">
          <cell r="A279" t="str">
            <v>AZOCAR</v>
          </cell>
          <cell r="B279" t="str">
            <v>Azolla caroliniana</v>
          </cell>
          <cell r="C279" t="str">
            <v/>
          </cell>
          <cell r="D279" t="str">
            <v/>
          </cell>
          <cell r="E279" t="str">
            <v xml:space="preserve">      </v>
          </cell>
          <cell r="M279" t="str">
            <v>PTE</v>
          </cell>
          <cell r="N279">
            <v>6</v>
          </cell>
          <cell r="P279" t="str">
            <v/>
          </cell>
          <cell r="R279">
            <v>0</v>
          </cell>
          <cell r="S279">
            <v>1438</v>
          </cell>
        </row>
        <row r="280">
          <cell r="A280" t="str">
            <v>AZOFIL</v>
          </cell>
          <cell r="B280" t="str">
            <v>Azolla filiculoides</v>
          </cell>
          <cell r="C280">
            <v>6</v>
          </cell>
          <cell r="D280">
            <v>3</v>
          </cell>
          <cell r="E280" t="str">
            <v xml:space="preserve">lam.      </v>
          </cell>
          <cell r="M280" t="str">
            <v>PTE</v>
          </cell>
          <cell r="N280">
            <v>6</v>
          </cell>
          <cell r="P280" t="str">
            <v>IBMR</v>
          </cell>
          <cell r="R280">
            <v>0</v>
          </cell>
          <cell r="S280">
            <v>1439</v>
          </cell>
        </row>
        <row r="281">
          <cell r="A281" t="str">
            <v>AZOSPX</v>
          </cell>
          <cell r="B281" t="str">
            <v>Azolla sp.</v>
          </cell>
          <cell r="C281" t="str">
            <v/>
          </cell>
          <cell r="D281" t="str">
            <v/>
          </cell>
          <cell r="E281" t="str">
            <v xml:space="preserve">      </v>
          </cell>
          <cell r="M281" t="str">
            <v>PTE</v>
          </cell>
          <cell r="N281">
            <v>6</v>
          </cell>
          <cell r="R281">
            <v>0</v>
          </cell>
          <cell r="S281">
            <v>1437</v>
          </cell>
        </row>
        <row r="282">
          <cell r="A282" t="str">
            <v>BLESPI</v>
          </cell>
          <cell r="B282" t="str">
            <v>Blechnum spicant</v>
          </cell>
          <cell r="C282" t="str">
            <v/>
          </cell>
          <cell r="D282" t="str">
            <v/>
          </cell>
          <cell r="E282" t="str">
            <v xml:space="preserve">(L.) Roth.     </v>
          </cell>
          <cell r="M282" t="str">
            <v>PTE</v>
          </cell>
          <cell r="N282">
            <v>6</v>
          </cell>
          <cell r="P282" t="str">
            <v/>
          </cell>
          <cell r="R282">
            <v>0</v>
          </cell>
          <cell r="S282">
            <v>1414</v>
          </cell>
        </row>
        <row r="283">
          <cell r="A283" t="str">
            <v>CEATHA</v>
          </cell>
          <cell r="B283" t="str">
            <v>Ceratopteris thalictroides</v>
          </cell>
          <cell r="C283" t="str">
            <v/>
          </cell>
          <cell r="D283" t="str">
            <v/>
          </cell>
          <cell r="E283" t="str">
            <v xml:space="preserve">      </v>
          </cell>
          <cell r="M283" t="str">
            <v>PTE</v>
          </cell>
          <cell r="N283">
            <v>6</v>
          </cell>
          <cell r="P283" t="str">
            <v/>
          </cell>
          <cell r="R283">
            <v>0</v>
          </cell>
          <cell r="S283">
            <v>19584</v>
          </cell>
        </row>
        <row r="284">
          <cell r="A284" t="str">
            <v>DRYCAR</v>
          </cell>
          <cell r="B284" t="str">
            <v>Dryopteris carthusiana</v>
          </cell>
          <cell r="C284" t="str">
            <v/>
          </cell>
          <cell r="D284" t="str">
            <v/>
          </cell>
          <cell r="E284" t="str">
            <v xml:space="preserve">(Villar) H.P. Fuschs    </v>
          </cell>
          <cell r="M284" t="str">
            <v>PTE</v>
          </cell>
          <cell r="N284">
            <v>6</v>
          </cell>
          <cell r="P284" t="str">
            <v/>
          </cell>
          <cell r="R284">
            <v>0</v>
          </cell>
          <cell r="S284">
            <v>1418</v>
          </cell>
        </row>
        <row r="285">
          <cell r="A285" t="str">
            <v>EQUARV</v>
          </cell>
          <cell r="B285" t="str">
            <v>Equisetum arvense</v>
          </cell>
          <cell r="C285" t="str">
            <v/>
          </cell>
          <cell r="D285" t="str">
            <v/>
          </cell>
          <cell r="E285" t="str">
            <v xml:space="preserve">L.      </v>
          </cell>
          <cell r="M285" t="str">
            <v>PTE</v>
          </cell>
          <cell r="N285">
            <v>6</v>
          </cell>
          <cell r="P285" t="str">
            <v/>
          </cell>
          <cell r="R285">
            <v>0</v>
          </cell>
          <cell r="S285">
            <v>1384</v>
          </cell>
        </row>
        <row r="286">
          <cell r="A286" t="str">
            <v>EQUFLU</v>
          </cell>
          <cell r="B286" t="str">
            <v>Equisetum fluviatile</v>
          </cell>
          <cell r="C286">
            <v>12</v>
          </cell>
          <cell r="D286">
            <v>2</v>
          </cell>
          <cell r="E286" t="str">
            <v xml:space="preserve">L.      </v>
          </cell>
          <cell r="F286" t="str">
            <v>Equisetum limosum</v>
          </cell>
          <cell r="M286" t="str">
            <v>PTE</v>
          </cell>
          <cell r="N286">
            <v>6</v>
          </cell>
          <cell r="P286" t="str">
            <v>IBMR</v>
          </cell>
          <cell r="R286">
            <v>0</v>
          </cell>
          <cell r="S286">
            <v>1385</v>
          </cell>
        </row>
        <row r="287">
          <cell r="A287" t="str">
            <v>EQUMAX</v>
          </cell>
          <cell r="B287" t="str">
            <v>Equisetum maximum</v>
          </cell>
          <cell r="C287" t="str">
            <v/>
          </cell>
          <cell r="D287" t="str">
            <v/>
          </cell>
          <cell r="E287" t="str">
            <v xml:space="preserve">Lam.      </v>
          </cell>
          <cell r="M287" t="str">
            <v>PTE</v>
          </cell>
          <cell r="N287">
            <v>6</v>
          </cell>
          <cell r="P287" t="str">
            <v/>
          </cell>
          <cell r="R287">
            <v>0</v>
          </cell>
          <cell r="S287">
            <v>1386</v>
          </cell>
        </row>
        <row r="288">
          <cell r="A288" t="str">
            <v>EQUPAL</v>
          </cell>
          <cell r="B288" t="str">
            <v>Equisetum palustre</v>
          </cell>
          <cell r="C288">
            <v>10</v>
          </cell>
          <cell r="D288">
            <v>1</v>
          </cell>
          <cell r="E288" t="str">
            <v xml:space="preserve">L.      </v>
          </cell>
          <cell r="M288" t="str">
            <v>PTE</v>
          </cell>
          <cell r="N288">
            <v>6</v>
          </cell>
          <cell r="P288" t="str">
            <v>IBMR</v>
          </cell>
          <cell r="R288">
            <v>0</v>
          </cell>
          <cell r="S288">
            <v>1387</v>
          </cell>
        </row>
        <row r="289">
          <cell r="A289" t="str">
            <v>EQUPRA</v>
          </cell>
          <cell r="B289" t="str">
            <v>Equisetum pratense</v>
          </cell>
          <cell r="C289" t="str">
            <v/>
          </cell>
          <cell r="D289" t="str">
            <v/>
          </cell>
          <cell r="E289" t="str">
            <v xml:space="preserve">      </v>
          </cell>
          <cell r="M289" t="str">
            <v>PTE</v>
          </cell>
          <cell r="N289">
            <v>6</v>
          </cell>
          <cell r="P289" t="str">
            <v/>
          </cell>
          <cell r="R289">
            <v>0</v>
          </cell>
          <cell r="S289">
            <v>19645</v>
          </cell>
        </row>
        <row r="290">
          <cell r="A290" t="str">
            <v>EQUSPX</v>
          </cell>
          <cell r="B290" t="str">
            <v>Equisetum sp.</v>
          </cell>
          <cell r="C290" t="str">
            <v/>
          </cell>
          <cell r="D290" t="str">
            <v/>
          </cell>
          <cell r="E290" t="str">
            <v xml:space="preserve">      </v>
          </cell>
          <cell r="M290" t="str">
            <v>PTE</v>
          </cell>
          <cell r="N290">
            <v>6</v>
          </cell>
          <cell r="R290">
            <v>0</v>
          </cell>
          <cell r="S290">
            <v>1383</v>
          </cell>
        </row>
        <row r="291">
          <cell r="A291" t="str">
            <v>EQULIT</v>
          </cell>
          <cell r="B291" t="str">
            <v>Equisetum x litorale</v>
          </cell>
          <cell r="C291" t="str">
            <v/>
          </cell>
          <cell r="D291" t="str">
            <v/>
          </cell>
          <cell r="E291" t="str">
            <v xml:space="preserve">Kuhlew ex Rupr.    </v>
          </cell>
          <cell r="M291" t="str">
            <v>PTE</v>
          </cell>
          <cell r="N291">
            <v>6</v>
          </cell>
          <cell r="R291">
            <v>0</v>
          </cell>
          <cell r="S291">
            <v>19647</v>
          </cell>
        </row>
        <row r="292">
          <cell r="A292" t="str">
            <v>ISOAZO</v>
          </cell>
          <cell r="B292" t="str">
            <v>Isoetes azorica</v>
          </cell>
          <cell r="C292" t="str">
            <v/>
          </cell>
          <cell r="D292" t="str">
            <v/>
          </cell>
          <cell r="E292" t="str">
            <v xml:space="preserve">      </v>
          </cell>
          <cell r="M292" t="str">
            <v>PTE</v>
          </cell>
          <cell r="N292">
            <v>6</v>
          </cell>
          <cell r="P292" t="str">
            <v/>
          </cell>
          <cell r="R292">
            <v>0</v>
          </cell>
          <cell r="S292">
            <v>19799</v>
          </cell>
        </row>
        <row r="293">
          <cell r="A293" t="str">
            <v>ISOBOR</v>
          </cell>
          <cell r="B293" t="str">
            <v>Isoetes boryana</v>
          </cell>
          <cell r="C293" t="str">
            <v/>
          </cell>
          <cell r="D293" t="str">
            <v/>
          </cell>
          <cell r="E293" t="str">
            <v xml:space="preserve">      </v>
          </cell>
          <cell r="M293" t="str">
            <v>PTE</v>
          </cell>
          <cell r="N293">
            <v>6</v>
          </cell>
          <cell r="P293" t="str">
            <v/>
          </cell>
          <cell r="R293">
            <v>0</v>
          </cell>
          <cell r="S293">
            <v>19800</v>
          </cell>
        </row>
        <row r="294">
          <cell r="A294" t="str">
            <v>ISOBRO</v>
          </cell>
          <cell r="B294" t="str">
            <v>Isoetes brochonii</v>
          </cell>
          <cell r="C294" t="str">
            <v/>
          </cell>
          <cell r="D294" t="str">
            <v/>
          </cell>
          <cell r="E294" t="str">
            <v xml:space="preserve">      </v>
          </cell>
          <cell r="M294" t="str">
            <v>PTE</v>
          </cell>
          <cell r="N294">
            <v>6</v>
          </cell>
          <cell r="P294" t="str">
            <v/>
          </cell>
          <cell r="R294">
            <v>0</v>
          </cell>
          <cell r="S294">
            <v>19801</v>
          </cell>
        </row>
        <row r="295">
          <cell r="A295" t="str">
            <v>ISOECH</v>
          </cell>
          <cell r="B295" t="str">
            <v>Isoetes echinospora</v>
          </cell>
          <cell r="C295" t="str">
            <v/>
          </cell>
          <cell r="D295" t="str">
            <v/>
          </cell>
          <cell r="E295" t="str">
            <v xml:space="preserve">Durieu      </v>
          </cell>
          <cell r="M295" t="str">
            <v>PTE</v>
          </cell>
          <cell r="N295">
            <v>6</v>
          </cell>
          <cell r="P295" t="str">
            <v/>
          </cell>
          <cell r="R295">
            <v>0</v>
          </cell>
          <cell r="S295">
            <v>19802</v>
          </cell>
        </row>
        <row r="296">
          <cell r="A296" t="str">
            <v>ISOLAC</v>
          </cell>
          <cell r="B296" t="str">
            <v>Isoetes lacustris</v>
          </cell>
          <cell r="C296" t="str">
            <v/>
          </cell>
          <cell r="D296" t="str">
            <v/>
          </cell>
          <cell r="E296" t="str">
            <v xml:space="preserve">L.      </v>
          </cell>
          <cell r="M296" t="str">
            <v>PTE</v>
          </cell>
          <cell r="N296">
            <v>6</v>
          </cell>
          <cell r="P296" t="str">
            <v/>
          </cell>
          <cell r="R296">
            <v>0</v>
          </cell>
          <cell r="S296">
            <v>19803</v>
          </cell>
        </row>
        <row r="297">
          <cell r="A297" t="str">
            <v>ISOLON</v>
          </cell>
          <cell r="B297" t="str">
            <v>Isoetes longissima</v>
          </cell>
          <cell r="C297" t="str">
            <v/>
          </cell>
          <cell r="D297" t="str">
            <v/>
          </cell>
          <cell r="E297" t="str">
            <v xml:space="preserve">      </v>
          </cell>
          <cell r="M297" t="str">
            <v>PTE</v>
          </cell>
          <cell r="N297">
            <v>6</v>
          </cell>
          <cell r="P297" t="str">
            <v/>
          </cell>
          <cell r="R297">
            <v>0</v>
          </cell>
          <cell r="S297">
            <v>19804</v>
          </cell>
        </row>
        <row r="298">
          <cell r="A298" t="str">
            <v>ISOMAL</v>
          </cell>
          <cell r="B298" t="str">
            <v>Isoetes malinverniana</v>
          </cell>
          <cell r="C298" t="str">
            <v/>
          </cell>
          <cell r="D298" t="str">
            <v/>
          </cell>
          <cell r="E298" t="str">
            <v xml:space="preserve">      </v>
          </cell>
          <cell r="M298" t="str">
            <v>PTE</v>
          </cell>
          <cell r="N298">
            <v>6</v>
          </cell>
          <cell r="P298" t="str">
            <v/>
          </cell>
          <cell r="R298">
            <v>0</v>
          </cell>
          <cell r="S298">
            <v>19805</v>
          </cell>
        </row>
        <row r="299">
          <cell r="A299" t="str">
            <v>ISOSPX</v>
          </cell>
          <cell r="B299" t="str">
            <v>Isoetes sp.</v>
          </cell>
          <cell r="C299" t="str">
            <v/>
          </cell>
          <cell r="D299" t="str">
            <v/>
          </cell>
          <cell r="E299" t="str">
            <v xml:space="preserve">      </v>
          </cell>
          <cell r="M299" t="str">
            <v>PTE</v>
          </cell>
          <cell r="N299">
            <v>6</v>
          </cell>
          <cell r="R299">
            <v>0</v>
          </cell>
          <cell r="S299">
            <v>19806</v>
          </cell>
        </row>
        <row r="300">
          <cell r="A300" t="str">
            <v>ISOVEL</v>
          </cell>
          <cell r="B300" t="str">
            <v>Isoetes velata</v>
          </cell>
          <cell r="C300" t="str">
            <v/>
          </cell>
          <cell r="D300" t="str">
            <v/>
          </cell>
          <cell r="E300" t="str">
            <v xml:space="preserve">      </v>
          </cell>
          <cell r="M300" t="str">
            <v>PTE</v>
          </cell>
          <cell r="N300">
            <v>6</v>
          </cell>
          <cell r="P300" t="str">
            <v/>
          </cell>
          <cell r="R300">
            <v>0</v>
          </cell>
          <cell r="S300">
            <v>19807</v>
          </cell>
        </row>
        <row r="301">
          <cell r="A301" t="str">
            <v>ISOAST</v>
          </cell>
          <cell r="B301" t="str">
            <v>Isoetes velata subsp. asturicense</v>
          </cell>
          <cell r="C301" t="str">
            <v/>
          </cell>
          <cell r="D301" t="str">
            <v/>
          </cell>
          <cell r="E301" t="str">
            <v xml:space="preserve">      </v>
          </cell>
          <cell r="M301" t="str">
            <v>PTE</v>
          </cell>
          <cell r="N301">
            <v>6</v>
          </cell>
          <cell r="P301" t="str">
            <v/>
          </cell>
          <cell r="R301">
            <v>0</v>
          </cell>
          <cell r="S301">
            <v>19808</v>
          </cell>
        </row>
        <row r="302">
          <cell r="A302" t="str">
            <v>ISOTEG</v>
          </cell>
          <cell r="B302" t="str">
            <v>Isoetes velata subsp. tegulensis</v>
          </cell>
          <cell r="C302" t="str">
            <v/>
          </cell>
          <cell r="D302" t="str">
            <v/>
          </cell>
          <cell r="E302" t="str">
            <v xml:space="preserve">      </v>
          </cell>
          <cell r="M302" t="str">
            <v>PTE</v>
          </cell>
          <cell r="N302">
            <v>6</v>
          </cell>
          <cell r="P302" t="str">
            <v/>
          </cell>
          <cell r="R302">
            <v>0</v>
          </cell>
          <cell r="S302">
            <v>19809</v>
          </cell>
        </row>
        <row r="303">
          <cell r="A303" t="str">
            <v>ISOTEN</v>
          </cell>
          <cell r="B303" t="str">
            <v>Isoetes velata subsp. tenuissima</v>
          </cell>
          <cell r="C303" t="str">
            <v/>
          </cell>
          <cell r="D303" t="str">
            <v/>
          </cell>
          <cell r="E303" t="str">
            <v xml:space="preserve">      </v>
          </cell>
          <cell r="M303" t="str">
            <v>PTE</v>
          </cell>
          <cell r="N303">
            <v>6</v>
          </cell>
          <cell r="P303" t="str">
            <v/>
          </cell>
          <cell r="R303">
            <v>0</v>
          </cell>
          <cell r="S303">
            <v>19810</v>
          </cell>
        </row>
        <row r="304">
          <cell r="A304" t="str">
            <v>ISOVEV</v>
          </cell>
          <cell r="B304" t="str">
            <v>Isoetes velata subsp. velata</v>
          </cell>
          <cell r="C304" t="str">
            <v/>
          </cell>
          <cell r="D304" t="str">
            <v/>
          </cell>
          <cell r="E304" t="str">
            <v xml:space="preserve">      </v>
          </cell>
          <cell r="M304" t="str">
            <v>PTE</v>
          </cell>
          <cell r="N304">
            <v>6</v>
          </cell>
          <cell r="P304" t="str">
            <v/>
          </cell>
          <cell r="R304">
            <v>0</v>
          </cell>
          <cell r="S304">
            <v>19811</v>
          </cell>
        </row>
        <row r="305">
          <cell r="A305" t="str">
            <v>OSMREG</v>
          </cell>
          <cell r="B305" t="str">
            <v>Osmunda regalis</v>
          </cell>
          <cell r="C305" t="str">
            <v/>
          </cell>
          <cell r="D305" t="str">
            <v/>
          </cell>
          <cell r="E305" t="str">
            <v xml:space="preserve">      </v>
          </cell>
          <cell r="M305" t="str">
            <v>PTE</v>
          </cell>
          <cell r="N305">
            <v>6</v>
          </cell>
          <cell r="P305" t="str">
            <v/>
          </cell>
          <cell r="R305">
            <v>0</v>
          </cell>
          <cell r="S305">
            <v>1403</v>
          </cell>
        </row>
        <row r="306">
          <cell r="A306" t="str">
            <v>PILGLO</v>
          </cell>
          <cell r="B306" t="str">
            <v>Pilularia globulifera</v>
          </cell>
          <cell r="C306" t="str">
            <v/>
          </cell>
          <cell r="D306" t="str">
            <v/>
          </cell>
          <cell r="E306" t="str">
            <v xml:space="preserve">L.      </v>
          </cell>
          <cell r="M306" t="str">
            <v>PTE</v>
          </cell>
          <cell r="N306">
            <v>6</v>
          </cell>
          <cell r="P306" t="str">
            <v/>
          </cell>
          <cell r="R306">
            <v>0</v>
          </cell>
          <cell r="S306">
            <v>1395</v>
          </cell>
        </row>
        <row r="307">
          <cell r="A307" t="str">
            <v>PILMIN</v>
          </cell>
          <cell r="B307" t="str">
            <v>Pilularia minuta</v>
          </cell>
          <cell r="C307" t="str">
            <v/>
          </cell>
          <cell r="D307" t="str">
            <v/>
          </cell>
          <cell r="E307" t="str">
            <v xml:space="preserve">      </v>
          </cell>
          <cell r="M307" t="str">
            <v>PTE</v>
          </cell>
          <cell r="N307">
            <v>6</v>
          </cell>
          <cell r="P307" t="str">
            <v/>
          </cell>
          <cell r="R307">
            <v>0</v>
          </cell>
          <cell r="S307">
            <v>19912</v>
          </cell>
        </row>
        <row r="308">
          <cell r="A308" t="str">
            <v>SALNAT</v>
          </cell>
          <cell r="B308" t="str">
            <v>Salvinia natans</v>
          </cell>
          <cell r="C308" t="str">
            <v/>
          </cell>
          <cell r="D308" t="str">
            <v/>
          </cell>
          <cell r="E308" t="str">
            <v xml:space="preserve">(L.) All.     </v>
          </cell>
          <cell r="M308" t="str">
            <v>PTE</v>
          </cell>
          <cell r="N308">
            <v>6</v>
          </cell>
          <cell r="P308" t="str">
            <v/>
          </cell>
          <cell r="R308">
            <v>0</v>
          </cell>
          <cell r="S308">
            <v>1441</v>
          </cell>
        </row>
        <row r="309">
          <cell r="A309" t="str">
            <v>THEPAL</v>
          </cell>
          <cell r="B309" t="str">
            <v>Thelypteris palustris</v>
          </cell>
          <cell r="C309" t="str">
            <v/>
          </cell>
          <cell r="D309" t="str">
            <v/>
          </cell>
          <cell r="E309" t="str">
            <v xml:space="preserve">      </v>
          </cell>
          <cell r="M309" t="str">
            <v>PTE</v>
          </cell>
          <cell r="N309">
            <v>6</v>
          </cell>
          <cell r="P309" t="str">
            <v/>
          </cell>
          <cell r="R309">
            <v>0</v>
          </cell>
          <cell r="S309">
            <v>1435</v>
          </cell>
        </row>
        <row r="310">
          <cell r="B310" t="str">
            <v>- PHANEROGAMES -</v>
          </cell>
          <cell r="C310" t="str">
            <v/>
          </cell>
          <cell r="D310" t="str">
            <v/>
          </cell>
          <cell r="E310" t="str">
            <v xml:space="preserve">      </v>
          </cell>
          <cell r="M310" t="str">
            <v>PH</v>
          </cell>
          <cell r="N310">
            <v>6.8</v>
          </cell>
          <cell r="P310" t="str">
            <v>IBMR</v>
          </cell>
          <cell r="R310">
            <v>1</v>
          </cell>
        </row>
        <row r="311">
          <cell r="B311" t="str">
            <v>- HYDROPHYTES</v>
          </cell>
          <cell r="M311" t="str">
            <v>PH</v>
          </cell>
          <cell r="N311">
            <v>7</v>
          </cell>
          <cell r="P311" t="str">
            <v>IBMR</v>
          </cell>
          <cell r="R311">
            <v>1</v>
          </cell>
        </row>
        <row r="312">
          <cell r="A312" t="str">
            <v>ALDVES</v>
          </cell>
          <cell r="B312" t="str">
            <v>Aldrovanda vesiculosa</v>
          </cell>
          <cell r="C312" t="str">
            <v/>
          </cell>
          <cell r="D312" t="str">
            <v/>
          </cell>
          <cell r="E312" t="str">
            <v xml:space="preserve">      </v>
          </cell>
          <cell r="M312" t="str">
            <v>PHy</v>
          </cell>
          <cell r="N312">
            <v>7</v>
          </cell>
          <cell r="O312" t="str">
            <v>HYD</v>
          </cell>
          <cell r="P312" t="str">
            <v/>
          </cell>
          <cell r="Q312" t="str">
            <v>DICOT</v>
          </cell>
          <cell r="R312">
            <v>0</v>
          </cell>
          <cell r="S312">
            <v>19752</v>
          </cell>
        </row>
        <row r="313">
          <cell r="A313" t="str">
            <v>ALTFIL</v>
          </cell>
          <cell r="B313" t="str">
            <v>Althenia filiformis</v>
          </cell>
          <cell r="C313" t="str">
            <v/>
          </cell>
          <cell r="D313" t="str">
            <v/>
          </cell>
          <cell r="E313" t="str">
            <v xml:space="preserve">      </v>
          </cell>
          <cell r="M313" t="str">
            <v>PHy</v>
          </cell>
          <cell r="N313">
            <v>7</v>
          </cell>
          <cell r="O313" t="str">
            <v>HYD</v>
          </cell>
          <cell r="P313" t="str">
            <v/>
          </cell>
          <cell r="Q313" t="str">
            <v>MONOCOT</v>
          </cell>
          <cell r="R313">
            <v>0</v>
          </cell>
          <cell r="S313">
            <v>19756</v>
          </cell>
        </row>
        <row r="314">
          <cell r="A314" t="str">
            <v>ALTORI</v>
          </cell>
          <cell r="B314" t="str">
            <v>Althenia orientalis</v>
          </cell>
          <cell r="C314" t="str">
            <v/>
          </cell>
          <cell r="D314" t="str">
            <v/>
          </cell>
          <cell r="E314" t="str">
            <v xml:space="preserve">      </v>
          </cell>
          <cell r="M314" t="str">
            <v>PHy</v>
          </cell>
          <cell r="N314">
            <v>7</v>
          </cell>
          <cell r="O314" t="str">
            <v>HYD</v>
          </cell>
          <cell r="P314" t="str">
            <v/>
          </cell>
          <cell r="Q314" t="str">
            <v>MONOCOT</v>
          </cell>
          <cell r="R314">
            <v>0</v>
          </cell>
          <cell r="S314">
            <v>19757</v>
          </cell>
        </row>
        <row r="315">
          <cell r="A315" t="str">
            <v>APIINU</v>
          </cell>
          <cell r="B315" t="str">
            <v>Apium inundatum</v>
          </cell>
          <cell r="C315">
            <v>17</v>
          </cell>
          <cell r="D315">
            <v>3</v>
          </cell>
          <cell r="E315" t="str">
            <v xml:space="preserve">L.      </v>
          </cell>
          <cell r="F315" t="str">
            <v>Sium inundatum</v>
          </cell>
          <cell r="M315" t="str">
            <v>PHy</v>
          </cell>
          <cell r="N315">
            <v>7</v>
          </cell>
          <cell r="O315" t="str">
            <v>HYD</v>
          </cell>
          <cell r="P315" t="str">
            <v>IBMR</v>
          </cell>
          <cell r="Q315" t="str">
            <v>DICOT</v>
          </cell>
          <cell r="R315">
            <v>0</v>
          </cell>
          <cell r="S315">
            <v>1973</v>
          </cell>
        </row>
        <row r="316">
          <cell r="A316" t="str">
            <v>APINOD</v>
          </cell>
          <cell r="B316" t="str">
            <v>Apium nodiflorum</v>
          </cell>
          <cell r="C316">
            <v>10</v>
          </cell>
          <cell r="D316">
            <v>1</v>
          </cell>
          <cell r="E316" t="str">
            <v xml:space="preserve">(L.) Lag.     </v>
          </cell>
          <cell r="F316" t="str">
            <v>Sium nodiflorum</v>
          </cell>
          <cell r="G316" t="str">
            <v>Helosciadium nodiflorum</v>
          </cell>
          <cell r="M316" t="str">
            <v>PHy</v>
          </cell>
          <cell r="N316">
            <v>7</v>
          </cell>
          <cell r="O316" t="str">
            <v>HYD</v>
          </cell>
          <cell r="P316" t="str">
            <v>IBMR</v>
          </cell>
          <cell r="Q316" t="str">
            <v>DICOT</v>
          </cell>
          <cell r="R316">
            <v>0</v>
          </cell>
          <cell r="S316">
            <v>1974</v>
          </cell>
        </row>
        <row r="317">
          <cell r="A317" t="str">
            <v>APODIS</v>
          </cell>
          <cell r="B317" t="str">
            <v>Aponogeton distachyos</v>
          </cell>
          <cell r="C317" t="str">
            <v/>
          </cell>
          <cell r="D317" t="str">
            <v/>
          </cell>
          <cell r="E317" t="str">
            <v xml:space="preserve">      </v>
          </cell>
          <cell r="M317" t="str">
            <v>PHy</v>
          </cell>
          <cell r="N317">
            <v>7</v>
          </cell>
          <cell r="O317" t="str">
            <v>HYD</v>
          </cell>
          <cell r="P317" t="str">
            <v/>
          </cell>
          <cell r="Q317" t="str">
            <v>MONOCOT</v>
          </cell>
          <cell r="R317">
            <v>0</v>
          </cell>
          <cell r="S317">
            <v>1456</v>
          </cell>
        </row>
        <row r="318">
          <cell r="A318" t="str">
            <v>CABCAR</v>
          </cell>
          <cell r="B318" t="str">
            <v>Cabomba caroliniana</v>
          </cell>
          <cell r="C318" t="str">
            <v/>
          </cell>
          <cell r="D318" t="str">
            <v/>
          </cell>
          <cell r="E318" t="str">
            <v xml:space="preserve">Gray      </v>
          </cell>
          <cell r="M318" t="str">
            <v>PHy</v>
          </cell>
          <cell r="N318">
            <v>7</v>
          </cell>
          <cell r="O318" t="str">
            <v>HYD</v>
          </cell>
          <cell r="P318" t="str">
            <v/>
          </cell>
          <cell r="Q318" t="str">
            <v>DICOT</v>
          </cell>
          <cell r="R318">
            <v>0</v>
          </cell>
          <cell r="S318">
            <v>19544</v>
          </cell>
        </row>
        <row r="319">
          <cell r="A319" t="str">
            <v>CADPAR</v>
          </cell>
          <cell r="B319" t="str">
            <v>Caldesia parnassifolia</v>
          </cell>
          <cell r="C319" t="str">
            <v/>
          </cell>
          <cell r="D319" t="str">
            <v/>
          </cell>
          <cell r="E319" t="str">
            <v xml:space="preserve">      </v>
          </cell>
          <cell r="M319" t="str">
            <v>PHy</v>
          </cell>
          <cell r="N319">
            <v>7</v>
          </cell>
          <cell r="O319" t="str">
            <v>HYD</v>
          </cell>
          <cell r="P319" t="str">
            <v/>
          </cell>
          <cell r="Q319" t="str">
            <v>MONOCOT</v>
          </cell>
          <cell r="R319">
            <v>0</v>
          </cell>
          <cell r="S319">
            <v>19546</v>
          </cell>
        </row>
        <row r="320">
          <cell r="A320" t="str">
            <v>CALBRU</v>
          </cell>
          <cell r="B320" t="str">
            <v>Callitriche brutia</v>
          </cell>
          <cell r="C320" t="str">
            <v/>
          </cell>
          <cell r="D320" t="str">
            <v/>
          </cell>
          <cell r="E320" t="str">
            <v xml:space="preserve">Pet.      </v>
          </cell>
          <cell r="M320" t="str">
            <v>PHy</v>
          </cell>
          <cell r="N320">
            <v>7</v>
          </cell>
          <cell r="O320" t="str">
            <v>HYD</v>
          </cell>
          <cell r="P320" t="str">
            <v/>
          </cell>
          <cell r="Q320" t="str">
            <v>DICOT</v>
          </cell>
          <cell r="R320">
            <v>0</v>
          </cell>
          <cell r="S320">
            <v>1697</v>
          </cell>
        </row>
        <row r="321">
          <cell r="A321" t="str">
            <v>CALCOP</v>
          </cell>
          <cell r="B321" t="str">
            <v>Callitriche cophocarpa</v>
          </cell>
          <cell r="C321" t="str">
            <v/>
          </cell>
          <cell r="D321" t="str">
            <v/>
          </cell>
          <cell r="E321" t="str">
            <v xml:space="preserve">Sendtn.      </v>
          </cell>
          <cell r="M321" t="str">
            <v>PHy</v>
          </cell>
          <cell r="N321">
            <v>7</v>
          </cell>
          <cell r="O321" t="str">
            <v>HYD</v>
          </cell>
          <cell r="P321" t="str">
            <v/>
          </cell>
          <cell r="Q321" t="str">
            <v>DICOT</v>
          </cell>
          <cell r="R321">
            <v>0</v>
          </cell>
          <cell r="S321">
            <v>19549</v>
          </cell>
        </row>
        <row r="322">
          <cell r="A322" t="str">
            <v>CALCRI</v>
          </cell>
          <cell r="B322" t="str">
            <v>Callitriche cribrosa</v>
          </cell>
          <cell r="C322" t="str">
            <v/>
          </cell>
          <cell r="D322" t="str">
            <v/>
          </cell>
          <cell r="E322" t="str">
            <v xml:space="preserve">      </v>
          </cell>
          <cell r="M322" t="str">
            <v>PHy</v>
          </cell>
          <cell r="N322">
            <v>7</v>
          </cell>
          <cell r="O322" t="str">
            <v>HYD</v>
          </cell>
          <cell r="P322" t="str">
            <v/>
          </cell>
          <cell r="Q322" t="str">
            <v>DICOT</v>
          </cell>
          <cell r="R322">
            <v>0</v>
          </cell>
          <cell r="S322">
            <v>19550</v>
          </cell>
        </row>
        <row r="323">
          <cell r="A323" t="str">
            <v>CALHAM</v>
          </cell>
          <cell r="B323" t="str">
            <v>Callitriche hamulata</v>
          </cell>
          <cell r="C323">
            <v>12</v>
          </cell>
          <cell r="D323">
            <v>1</v>
          </cell>
          <cell r="E323" t="str">
            <v xml:space="preserve">Kützing ex Koch    </v>
          </cell>
          <cell r="F323" t="str">
            <v>Callitriche intermedia subsp. hamulata</v>
          </cell>
          <cell r="M323" t="str">
            <v>PHy</v>
          </cell>
          <cell r="N323">
            <v>7</v>
          </cell>
          <cell r="O323" t="str">
            <v>HYD</v>
          </cell>
          <cell r="P323" t="str">
            <v>IBMR</v>
          </cell>
          <cell r="Q323" t="str">
            <v>DICOT</v>
          </cell>
          <cell r="R323">
            <v>0</v>
          </cell>
          <cell r="S323">
            <v>1698</v>
          </cell>
        </row>
        <row r="324">
          <cell r="A324" t="str">
            <v>CALHER</v>
          </cell>
          <cell r="B324" t="str">
            <v>Callitriche hermaphroditica</v>
          </cell>
          <cell r="C324" t="str">
            <v/>
          </cell>
          <cell r="D324" t="str">
            <v/>
          </cell>
          <cell r="E324" t="str">
            <v xml:space="preserve">L.      </v>
          </cell>
          <cell r="M324" t="str">
            <v>PHy</v>
          </cell>
          <cell r="N324">
            <v>7</v>
          </cell>
          <cell r="O324" t="str">
            <v>HYD</v>
          </cell>
          <cell r="P324" t="str">
            <v/>
          </cell>
          <cell r="Q324" t="str">
            <v>DICOT</v>
          </cell>
          <cell r="R324">
            <v>0</v>
          </cell>
          <cell r="S324">
            <v>19551</v>
          </cell>
        </row>
        <row r="325">
          <cell r="A325" t="str">
            <v>CALMAC</v>
          </cell>
          <cell r="B325" t="str">
            <v>Callitriche hermaphroditica var. macrocarpa</v>
          </cell>
          <cell r="C325" t="str">
            <v/>
          </cell>
          <cell r="D325" t="str">
            <v/>
          </cell>
          <cell r="E325" t="str">
            <v xml:space="preserve">      </v>
          </cell>
          <cell r="M325" t="str">
            <v>PHy</v>
          </cell>
          <cell r="N325">
            <v>7</v>
          </cell>
          <cell r="O325" t="str">
            <v>HYD</v>
          </cell>
          <cell r="P325" t="str">
            <v/>
          </cell>
          <cell r="Q325" t="str">
            <v>DICOT</v>
          </cell>
          <cell r="R325">
            <v>0</v>
          </cell>
          <cell r="S325">
            <v>19553</v>
          </cell>
        </row>
        <row r="326">
          <cell r="A326" t="str">
            <v>CALMIC</v>
          </cell>
          <cell r="B326" t="str">
            <v>Callitriche hermaphroditica var. microcarpa</v>
          </cell>
          <cell r="C326" t="str">
            <v/>
          </cell>
          <cell r="D326" t="str">
            <v/>
          </cell>
          <cell r="E326" t="str">
            <v xml:space="preserve">      </v>
          </cell>
          <cell r="M326" t="str">
            <v>PHy</v>
          </cell>
          <cell r="N326">
            <v>7</v>
          </cell>
          <cell r="O326" t="str">
            <v>HYD</v>
          </cell>
          <cell r="P326" t="str">
            <v/>
          </cell>
          <cell r="Q326" t="str">
            <v>DICOT</v>
          </cell>
          <cell r="R326">
            <v>0</v>
          </cell>
          <cell r="S326">
            <v>19552</v>
          </cell>
        </row>
        <row r="327">
          <cell r="A327" t="str">
            <v>CALLEN</v>
          </cell>
          <cell r="B327" t="str">
            <v>Callitriche lenisulca</v>
          </cell>
          <cell r="C327" t="str">
            <v/>
          </cell>
          <cell r="D327" t="str">
            <v/>
          </cell>
          <cell r="E327" t="str">
            <v xml:space="preserve">      </v>
          </cell>
          <cell r="M327" t="str">
            <v>PHy</v>
          </cell>
          <cell r="N327">
            <v>7</v>
          </cell>
          <cell r="O327" t="str">
            <v>HYD</v>
          </cell>
          <cell r="P327" t="str">
            <v/>
          </cell>
          <cell r="Q327" t="str">
            <v>DICOT</v>
          </cell>
          <cell r="R327">
            <v>0</v>
          </cell>
          <cell r="S327">
            <v>19554</v>
          </cell>
        </row>
        <row r="328">
          <cell r="A328" t="str">
            <v>CALLUS</v>
          </cell>
          <cell r="B328" t="str">
            <v>Callitriche lusitanica</v>
          </cell>
          <cell r="C328" t="str">
            <v/>
          </cell>
          <cell r="D328" t="str">
            <v/>
          </cell>
          <cell r="E328" t="str">
            <v xml:space="preserve">      </v>
          </cell>
          <cell r="M328" t="str">
            <v>PHy</v>
          </cell>
          <cell r="N328">
            <v>7</v>
          </cell>
          <cell r="O328" t="str">
            <v>HYD</v>
          </cell>
          <cell r="P328" t="str">
            <v/>
          </cell>
          <cell r="Q328" t="str">
            <v>DICOT</v>
          </cell>
          <cell r="R328">
            <v>0</v>
          </cell>
          <cell r="S328">
            <v>19555</v>
          </cell>
        </row>
        <row r="329">
          <cell r="A329" t="str">
            <v>CALOBT</v>
          </cell>
          <cell r="B329" t="str">
            <v>Callitriche obtusangula</v>
          </cell>
          <cell r="C329">
            <v>8</v>
          </cell>
          <cell r="D329">
            <v>2</v>
          </cell>
          <cell r="E329" t="str">
            <v xml:space="preserve">Le Gall     </v>
          </cell>
          <cell r="M329" t="str">
            <v>PHy</v>
          </cell>
          <cell r="N329">
            <v>7</v>
          </cell>
          <cell r="O329" t="str">
            <v>HYD</v>
          </cell>
          <cell r="P329" t="str">
            <v>IBMR</v>
          </cell>
          <cell r="Q329" t="str">
            <v>DICOT</v>
          </cell>
          <cell r="R329">
            <v>0</v>
          </cell>
          <cell r="S329">
            <v>1700</v>
          </cell>
        </row>
        <row r="330">
          <cell r="A330" t="str">
            <v>CALPAL</v>
          </cell>
          <cell r="B330" t="str">
            <v>Callitriche palustris</v>
          </cell>
          <cell r="C330" t="str">
            <v/>
          </cell>
          <cell r="D330" t="str">
            <v/>
          </cell>
          <cell r="E330" t="str">
            <v xml:space="preserve">L.      </v>
          </cell>
          <cell r="M330" t="str">
            <v>PHy</v>
          </cell>
          <cell r="N330">
            <v>7</v>
          </cell>
          <cell r="O330" t="str">
            <v>HYD</v>
          </cell>
          <cell r="P330" t="str">
            <v/>
          </cell>
          <cell r="Q330" t="str">
            <v>DICOT</v>
          </cell>
          <cell r="R330">
            <v>0</v>
          </cell>
          <cell r="S330">
            <v>1701</v>
          </cell>
        </row>
        <row r="331">
          <cell r="A331" t="str">
            <v>CALPLA</v>
          </cell>
          <cell r="B331" t="str">
            <v>Callitriche platycarpa</v>
          </cell>
          <cell r="C331">
            <v>10</v>
          </cell>
          <cell r="D331">
            <v>1</v>
          </cell>
          <cell r="E331" t="str">
            <v xml:space="preserve">Kützing      </v>
          </cell>
          <cell r="M331" t="str">
            <v>PHy</v>
          </cell>
          <cell r="N331">
            <v>7</v>
          </cell>
          <cell r="O331" t="str">
            <v>HYD</v>
          </cell>
          <cell r="P331" t="str">
            <v>IBMR</v>
          </cell>
          <cell r="Q331" t="str">
            <v>DICOT</v>
          </cell>
          <cell r="R331">
            <v>0</v>
          </cell>
          <cell r="S331">
            <v>1702</v>
          </cell>
        </row>
        <row r="332">
          <cell r="A332" t="str">
            <v>CALPUL</v>
          </cell>
          <cell r="B332" t="str">
            <v>Callitriche pulchra</v>
          </cell>
          <cell r="C332" t="str">
            <v/>
          </cell>
          <cell r="D332" t="str">
            <v/>
          </cell>
          <cell r="E332" t="str">
            <v xml:space="preserve">      </v>
          </cell>
          <cell r="M332" t="str">
            <v>PHy</v>
          </cell>
          <cell r="N332">
            <v>7</v>
          </cell>
          <cell r="O332" t="str">
            <v>HYD</v>
          </cell>
          <cell r="P332" t="str">
            <v/>
          </cell>
          <cell r="Q332" t="str">
            <v>DICOT</v>
          </cell>
          <cell r="R332">
            <v>0</v>
          </cell>
          <cell r="S332">
            <v>19556</v>
          </cell>
        </row>
        <row r="333">
          <cell r="A333" t="str">
            <v>CALREG</v>
          </cell>
          <cell r="B333" t="str">
            <v>Callitriche regis-jubae</v>
          </cell>
          <cell r="C333" t="str">
            <v/>
          </cell>
          <cell r="D333" t="str">
            <v/>
          </cell>
          <cell r="E333" t="str">
            <v xml:space="preserve">      </v>
          </cell>
          <cell r="M333" t="str">
            <v>PHy</v>
          </cell>
          <cell r="N333">
            <v>7</v>
          </cell>
          <cell r="O333" t="str">
            <v>HYD</v>
          </cell>
          <cell r="P333" t="str">
            <v/>
          </cell>
          <cell r="Q333" t="str">
            <v>DICOT</v>
          </cell>
          <cell r="R333">
            <v>0</v>
          </cell>
          <cell r="S333">
            <v>19557</v>
          </cell>
        </row>
        <row r="334">
          <cell r="A334" t="str">
            <v>CALSPX</v>
          </cell>
          <cell r="B334" t="str">
            <v>Callitriche sp.</v>
          </cell>
          <cell r="C334" t="str">
            <v/>
          </cell>
          <cell r="D334" t="str">
            <v/>
          </cell>
          <cell r="E334" t="str">
            <v xml:space="preserve">      </v>
          </cell>
          <cell r="M334" t="str">
            <v>PHy</v>
          </cell>
          <cell r="N334">
            <v>7</v>
          </cell>
          <cell r="O334" t="str">
            <v>HYD</v>
          </cell>
          <cell r="P334" t="str">
            <v/>
          </cell>
          <cell r="Q334" t="str">
            <v>DICOT</v>
          </cell>
          <cell r="R334">
            <v>0</v>
          </cell>
          <cell r="S334">
            <v>1696</v>
          </cell>
        </row>
        <row r="335">
          <cell r="A335" t="str">
            <v>CALSTA</v>
          </cell>
          <cell r="B335" t="str">
            <v>Callitriche stagnalis</v>
          </cell>
          <cell r="C335">
            <v>12</v>
          </cell>
          <cell r="D335">
            <v>2</v>
          </cell>
          <cell r="E335" t="str">
            <v xml:space="preserve">Scop.      </v>
          </cell>
          <cell r="M335" t="str">
            <v>PHy</v>
          </cell>
          <cell r="N335">
            <v>7</v>
          </cell>
          <cell r="O335" t="str">
            <v>HYD</v>
          </cell>
          <cell r="P335" t="str">
            <v>IBMR</v>
          </cell>
          <cell r="Q335" t="str">
            <v>DICOT</v>
          </cell>
          <cell r="R335">
            <v>0</v>
          </cell>
          <cell r="S335">
            <v>1703</v>
          </cell>
        </row>
        <row r="336">
          <cell r="A336" t="str">
            <v>CALFIM</v>
          </cell>
          <cell r="B336" t="str">
            <v>Callitriche truncata subsp. Fimbriata</v>
          </cell>
          <cell r="C336" t="str">
            <v/>
          </cell>
          <cell r="D336" t="str">
            <v/>
          </cell>
          <cell r="E336" t="str">
            <v xml:space="preserve">      </v>
          </cell>
          <cell r="M336" t="str">
            <v>PHy</v>
          </cell>
          <cell r="N336">
            <v>7</v>
          </cell>
          <cell r="O336" t="str">
            <v>HYD</v>
          </cell>
          <cell r="P336" t="str">
            <v/>
          </cell>
          <cell r="Q336" t="str">
            <v>DICOT</v>
          </cell>
          <cell r="R336">
            <v>0</v>
          </cell>
          <cell r="S336">
            <v>19558</v>
          </cell>
        </row>
        <row r="337">
          <cell r="A337" t="str">
            <v>CALOCC</v>
          </cell>
          <cell r="B337" t="str">
            <v>Callitriche truncata subsp. occidentalis</v>
          </cell>
          <cell r="C337">
            <v>10</v>
          </cell>
          <cell r="D337">
            <v>2</v>
          </cell>
          <cell r="E337" t="str">
            <v xml:space="preserve">      </v>
          </cell>
          <cell r="F337" t="str">
            <v>Callitriche truncata subsp. truncata</v>
          </cell>
          <cell r="M337" t="str">
            <v>PHy</v>
          </cell>
          <cell r="N337">
            <v>7</v>
          </cell>
          <cell r="O337" t="str">
            <v>HYD</v>
          </cell>
          <cell r="P337" t="str">
            <v>IBMR</v>
          </cell>
          <cell r="Q337" t="str">
            <v>DICOT</v>
          </cell>
          <cell r="R337">
            <v>0</v>
          </cell>
          <cell r="S337">
            <v>19559</v>
          </cell>
        </row>
        <row r="338">
          <cell r="A338" t="str">
            <v>CALVIG</v>
          </cell>
          <cell r="B338" t="str">
            <v>Callitriche x vigens</v>
          </cell>
          <cell r="C338" t="str">
            <v/>
          </cell>
          <cell r="D338" t="str">
            <v/>
          </cell>
          <cell r="E338" t="str">
            <v xml:space="preserve">      </v>
          </cell>
          <cell r="M338" t="str">
            <v>PHy</v>
          </cell>
          <cell r="N338">
            <v>7</v>
          </cell>
          <cell r="O338" t="str">
            <v>HYD</v>
          </cell>
          <cell r="P338" t="str">
            <v/>
          </cell>
          <cell r="Q338" t="str">
            <v>DICOT</v>
          </cell>
          <cell r="R338">
            <v>0</v>
          </cell>
          <cell r="S338">
            <v>19560</v>
          </cell>
        </row>
        <row r="339">
          <cell r="A339" t="str">
            <v>CERDEM</v>
          </cell>
          <cell r="B339" t="str">
            <v>Ceratophyllum demersum</v>
          </cell>
          <cell r="C339">
            <v>5</v>
          </cell>
          <cell r="D339">
            <v>2</v>
          </cell>
          <cell r="E339" t="str">
            <v xml:space="preserve">L.      </v>
          </cell>
          <cell r="M339" t="str">
            <v>PHy</v>
          </cell>
          <cell r="N339">
            <v>7</v>
          </cell>
          <cell r="O339" t="str">
            <v>HYD</v>
          </cell>
          <cell r="P339" t="str">
            <v>IBMR</v>
          </cell>
          <cell r="Q339" t="str">
            <v>DICOT</v>
          </cell>
          <cell r="R339">
            <v>0</v>
          </cell>
          <cell r="S339">
            <v>1717</v>
          </cell>
        </row>
        <row r="340">
          <cell r="A340" t="str">
            <v>CERAPI</v>
          </cell>
          <cell r="B340" t="str">
            <v>Ceratophyllum demersum var. apiculatum</v>
          </cell>
          <cell r="C340" t="str">
            <v/>
          </cell>
          <cell r="D340" t="str">
            <v/>
          </cell>
          <cell r="E340" t="str">
            <v xml:space="preserve">      </v>
          </cell>
          <cell r="M340" t="str">
            <v>PHy</v>
          </cell>
          <cell r="N340">
            <v>7</v>
          </cell>
          <cell r="O340" t="str">
            <v>HYD</v>
          </cell>
          <cell r="P340" t="str">
            <v/>
          </cell>
          <cell r="Q340" t="str">
            <v>DICOT</v>
          </cell>
          <cell r="R340">
            <v>0</v>
          </cell>
          <cell r="S340">
            <v>19582</v>
          </cell>
        </row>
        <row r="341">
          <cell r="A341" t="str">
            <v>CERINE</v>
          </cell>
          <cell r="B341" t="str">
            <v>Ceratophyllum demersum var. inerme</v>
          </cell>
          <cell r="C341" t="str">
            <v/>
          </cell>
          <cell r="D341" t="str">
            <v/>
          </cell>
          <cell r="E341" t="str">
            <v xml:space="preserve">      </v>
          </cell>
          <cell r="M341" t="str">
            <v>PHy</v>
          </cell>
          <cell r="N341">
            <v>7</v>
          </cell>
          <cell r="O341" t="str">
            <v>HYD</v>
          </cell>
          <cell r="P341" t="str">
            <v/>
          </cell>
          <cell r="Q341" t="str">
            <v>DICOT</v>
          </cell>
          <cell r="R341">
            <v>0</v>
          </cell>
          <cell r="S341" t="str">
            <v>Pas de cd_sandre</v>
          </cell>
        </row>
        <row r="342">
          <cell r="A342" t="str">
            <v>CERMUR</v>
          </cell>
          <cell r="B342" t="str">
            <v>Ceratophyllum muricatum</v>
          </cell>
          <cell r="C342" t="str">
            <v/>
          </cell>
          <cell r="D342" t="str">
            <v/>
          </cell>
          <cell r="E342" t="str">
            <v xml:space="preserve">      </v>
          </cell>
          <cell r="M342" t="str">
            <v>PHy</v>
          </cell>
          <cell r="N342">
            <v>7</v>
          </cell>
          <cell r="O342" t="str">
            <v>HYD</v>
          </cell>
          <cell r="P342" t="str">
            <v/>
          </cell>
          <cell r="Q342" t="str">
            <v>DICOT</v>
          </cell>
          <cell r="R342">
            <v>0</v>
          </cell>
          <cell r="S342" t="str">
            <v>Pas de cd_sandre</v>
          </cell>
        </row>
        <row r="343">
          <cell r="A343" t="str">
            <v>CERPLA</v>
          </cell>
          <cell r="B343" t="str">
            <v>Ceratophyllum platyacanthum</v>
          </cell>
          <cell r="C343" t="str">
            <v/>
          </cell>
          <cell r="D343" t="str">
            <v/>
          </cell>
          <cell r="E343" t="str">
            <v xml:space="preserve">      </v>
          </cell>
          <cell r="M343" t="str">
            <v>PHy</v>
          </cell>
          <cell r="N343">
            <v>7</v>
          </cell>
          <cell r="O343" t="str">
            <v>HYD</v>
          </cell>
          <cell r="P343" t="str">
            <v/>
          </cell>
          <cell r="Q343" t="str">
            <v>DICOT</v>
          </cell>
          <cell r="R343">
            <v>0</v>
          </cell>
          <cell r="S343">
            <v>19583</v>
          </cell>
        </row>
        <row r="344">
          <cell r="A344" t="str">
            <v>CERSPX</v>
          </cell>
          <cell r="B344" t="str">
            <v>Ceratophyllum sp.</v>
          </cell>
          <cell r="C344" t="str">
            <v/>
          </cell>
          <cell r="D344" t="str">
            <v/>
          </cell>
          <cell r="E344" t="str">
            <v xml:space="preserve">      </v>
          </cell>
          <cell r="M344" t="str">
            <v>PHy</v>
          </cell>
          <cell r="N344">
            <v>7</v>
          </cell>
          <cell r="O344" t="str">
            <v>HYD</v>
          </cell>
          <cell r="Q344" t="str">
            <v>DICOT</v>
          </cell>
          <cell r="R344">
            <v>0</v>
          </cell>
          <cell r="S344">
            <v>1716</v>
          </cell>
        </row>
        <row r="345">
          <cell r="A345" t="str">
            <v>CERSUB</v>
          </cell>
          <cell r="B345" t="str">
            <v>Ceratophyllum submersum</v>
          </cell>
          <cell r="C345">
            <v>2</v>
          </cell>
          <cell r="D345">
            <v>3</v>
          </cell>
          <cell r="E345" t="str">
            <v xml:space="preserve">L.      </v>
          </cell>
          <cell r="M345" t="str">
            <v>PHy</v>
          </cell>
          <cell r="N345">
            <v>7</v>
          </cell>
          <cell r="O345" t="str">
            <v>HYD</v>
          </cell>
          <cell r="P345" t="str">
            <v>IBMR</v>
          </cell>
          <cell r="Q345" t="str">
            <v>DICOT</v>
          </cell>
          <cell r="R345">
            <v>0</v>
          </cell>
          <cell r="S345">
            <v>1718</v>
          </cell>
        </row>
        <row r="346">
          <cell r="A346" t="str">
            <v>EGEDEN</v>
          </cell>
          <cell r="B346" t="str">
            <v>Egeria densa</v>
          </cell>
          <cell r="C346" t="str">
            <v/>
          </cell>
          <cell r="D346" t="str">
            <v/>
          </cell>
          <cell r="E346" t="str">
            <v xml:space="preserve">Planch      </v>
          </cell>
          <cell r="M346" t="str">
            <v>PHy</v>
          </cell>
          <cell r="N346">
            <v>7</v>
          </cell>
          <cell r="O346" t="str">
            <v>HYD</v>
          </cell>
          <cell r="P346" t="str">
            <v/>
          </cell>
          <cell r="Q346" t="str">
            <v>MONOCOT</v>
          </cell>
          <cell r="R346">
            <v>0</v>
          </cell>
          <cell r="S346">
            <v>19626</v>
          </cell>
        </row>
        <row r="347">
          <cell r="A347" t="str">
            <v>EICCRA</v>
          </cell>
          <cell r="B347" t="str">
            <v>Eichhornia crassipes</v>
          </cell>
          <cell r="C347" t="str">
            <v/>
          </cell>
          <cell r="D347" t="str">
            <v/>
          </cell>
          <cell r="E347" t="str">
            <v xml:space="preserve">      </v>
          </cell>
          <cell r="M347" t="str">
            <v>PHy</v>
          </cell>
          <cell r="N347">
            <v>7</v>
          </cell>
          <cell r="O347" t="str">
            <v>HYD</v>
          </cell>
          <cell r="P347" t="str">
            <v/>
          </cell>
          <cell r="Q347" t="str">
            <v>MONOCOT</v>
          </cell>
          <cell r="R347">
            <v>0</v>
          </cell>
          <cell r="S347">
            <v>19627</v>
          </cell>
        </row>
        <row r="348">
          <cell r="A348" t="str">
            <v>EICSPX</v>
          </cell>
          <cell r="B348" t="str">
            <v>Eichhornia sp.</v>
          </cell>
          <cell r="C348" t="str">
            <v/>
          </cell>
          <cell r="D348" t="str">
            <v/>
          </cell>
          <cell r="E348" t="str">
            <v xml:space="preserve">      </v>
          </cell>
          <cell r="M348" t="str">
            <v>PHy</v>
          </cell>
          <cell r="N348">
            <v>7</v>
          </cell>
          <cell r="O348" t="str">
            <v>HYD</v>
          </cell>
          <cell r="Q348" t="str">
            <v>MONOCOT</v>
          </cell>
          <cell r="R348">
            <v>0</v>
          </cell>
          <cell r="S348">
            <v>19628</v>
          </cell>
        </row>
        <row r="349">
          <cell r="A349" t="str">
            <v>ELOCAL</v>
          </cell>
          <cell r="B349" t="str">
            <v>Elodea callitrichoides</v>
          </cell>
          <cell r="C349" t="str">
            <v/>
          </cell>
          <cell r="D349" t="str">
            <v/>
          </cell>
          <cell r="E349" t="str">
            <v xml:space="preserve">      </v>
          </cell>
          <cell r="M349" t="str">
            <v>PHy</v>
          </cell>
          <cell r="N349">
            <v>7</v>
          </cell>
          <cell r="O349" t="str">
            <v>HYD</v>
          </cell>
          <cell r="P349" t="str">
            <v/>
          </cell>
          <cell r="Q349" t="str">
            <v>MONOCOT</v>
          </cell>
          <cell r="R349">
            <v>0</v>
          </cell>
          <cell r="S349">
            <v>19642</v>
          </cell>
        </row>
        <row r="350">
          <cell r="A350" t="str">
            <v>ELOCAN</v>
          </cell>
          <cell r="B350" t="str">
            <v>Elodea canadensis</v>
          </cell>
          <cell r="C350">
            <v>10</v>
          </cell>
          <cell r="D350">
            <v>2</v>
          </cell>
          <cell r="E350" t="str">
            <v xml:space="preserve">Michx      </v>
          </cell>
          <cell r="M350" t="str">
            <v>PHy</v>
          </cell>
          <cell r="N350">
            <v>7</v>
          </cell>
          <cell r="O350" t="str">
            <v>HYD</v>
          </cell>
          <cell r="P350" t="str">
            <v>IBMR</v>
          </cell>
          <cell r="Q350" t="str">
            <v>MONOCOT</v>
          </cell>
          <cell r="R350">
            <v>0</v>
          </cell>
          <cell r="S350">
            <v>1586</v>
          </cell>
        </row>
        <row r="351">
          <cell r="A351" t="str">
            <v>ELOERN</v>
          </cell>
          <cell r="B351" t="str">
            <v>Elodea ernstiae</v>
          </cell>
          <cell r="C351" t="str">
            <v/>
          </cell>
          <cell r="D351" t="str">
            <v/>
          </cell>
          <cell r="E351" t="str">
            <v xml:space="preserve">      </v>
          </cell>
          <cell r="M351" t="str">
            <v>PHy</v>
          </cell>
          <cell r="N351">
            <v>7</v>
          </cell>
          <cell r="O351" t="str">
            <v>HYD</v>
          </cell>
          <cell r="P351" t="str">
            <v/>
          </cell>
          <cell r="Q351" t="str">
            <v>MONOCOT</v>
          </cell>
          <cell r="R351">
            <v>0</v>
          </cell>
          <cell r="S351" t="str">
            <v>Pas de cd_sandre</v>
          </cell>
        </row>
        <row r="352">
          <cell r="A352" t="str">
            <v>ELONUT</v>
          </cell>
          <cell r="B352" t="str">
            <v>Elodea nuttallii</v>
          </cell>
          <cell r="C352">
            <v>8</v>
          </cell>
          <cell r="D352">
            <v>2</v>
          </cell>
          <cell r="E352" t="str">
            <v xml:space="preserve">(Planchon) St John    </v>
          </cell>
          <cell r="M352" t="str">
            <v>PHy</v>
          </cell>
          <cell r="N352">
            <v>7</v>
          </cell>
          <cell r="O352" t="str">
            <v>HYD</v>
          </cell>
          <cell r="P352" t="str">
            <v>IBMR</v>
          </cell>
          <cell r="Q352" t="str">
            <v>MONOCOT</v>
          </cell>
          <cell r="R352">
            <v>0</v>
          </cell>
          <cell r="S352">
            <v>1588</v>
          </cell>
        </row>
        <row r="353">
          <cell r="A353" t="str">
            <v>ELOSPX</v>
          </cell>
          <cell r="B353" t="str">
            <v>Elodea sp.</v>
          </cell>
          <cell r="C353" t="str">
            <v/>
          </cell>
          <cell r="D353" t="str">
            <v/>
          </cell>
          <cell r="E353" t="str">
            <v xml:space="preserve">      </v>
          </cell>
          <cell r="M353" t="str">
            <v>PHy</v>
          </cell>
          <cell r="N353">
            <v>7</v>
          </cell>
          <cell r="O353" t="str">
            <v>HYD</v>
          </cell>
          <cell r="Q353" t="str">
            <v>MONOCOT</v>
          </cell>
          <cell r="R353">
            <v>0</v>
          </cell>
          <cell r="S353">
            <v>1585</v>
          </cell>
        </row>
        <row r="354">
          <cell r="A354" t="str">
            <v>GRODEN</v>
          </cell>
          <cell r="B354" t="str">
            <v>Groenlandia densa</v>
          </cell>
          <cell r="C354">
            <v>11</v>
          </cell>
          <cell r="D354">
            <v>2</v>
          </cell>
          <cell r="E354" t="str">
            <v xml:space="preserve">(L.) Fourr.     </v>
          </cell>
          <cell r="F354" t="str">
            <v>Potamogeton densus</v>
          </cell>
          <cell r="M354" t="str">
            <v>PHy</v>
          </cell>
          <cell r="N354">
            <v>7</v>
          </cell>
          <cell r="O354" t="str">
            <v>HYD</v>
          </cell>
          <cell r="P354" t="str">
            <v>IBMR</v>
          </cell>
          <cell r="Q354" t="str">
            <v>MONOCOT</v>
          </cell>
          <cell r="R354">
            <v>0</v>
          </cell>
          <cell r="S354">
            <v>1638</v>
          </cell>
        </row>
        <row r="355">
          <cell r="A355" t="str">
            <v>HEEREN</v>
          </cell>
          <cell r="B355" t="str">
            <v>Heteranthera reniformis</v>
          </cell>
          <cell r="C355" t="str">
            <v/>
          </cell>
          <cell r="D355" t="str">
            <v/>
          </cell>
          <cell r="E355" t="str">
            <v xml:space="preserve">      </v>
          </cell>
          <cell r="M355" t="str">
            <v>PHy</v>
          </cell>
          <cell r="N355">
            <v>7</v>
          </cell>
          <cell r="O355" t="str">
            <v>HYD</v>
          </cell>
          <cell r="P355" t="str">
            <v/>
          </cell>
          <cell r="Q355" t="str">
            <v>DICOT</v>
          </cell>
          <cell r="R355">
            <v>0</v>
          </cell>
          <cell r="S355">
            <v>19778</v>
          </cell>
        </row>
        <row r="356">
          <cell r="A356" t="str">
            <v>HIPSPX</v>
          </cell>
          <cell r="B356" t="str">
            <v>Hippuris sp.</v>
          </cell>
          <cell r="C356" t="str">
            <v/>
          </cell>
          <cell r="D356" t="str">
            <v/>
          </cell>
          <cell r="E356" t="str">
            <v xml:space="preserve">      </v>
          </cell>
          <cell r="M356" t="str">
            <v>PHy</v>
          </cell>
          <cell r="N356">
            <v>7</v>
          </cell>
          <cell r="O356" t="str">
            <v>HYD</v>
          </cell>
          <cell r="Q356" t="str">
            <v>DICOT</v>
          </cell>
          <cell r="R356">
            <v>0</v>
          </cell>
          <cell r="S356">
            <v>1781</v>
          </cell>
        </row>
        <row r="357">
          <cell r="A357" t="str">
            <v>HIPVUL</v>
          </cell>
          <cell r="B357" t="str">
            <v>Hippuris vulgaris</v>
          </cell>
          <cell r="C357">
            <v>12</v>
          </cell>
          <cell r="D357">
            <v>2</v>
          </cell>
          <cell r="E357" t="str">
            <v xml:space="preserve">L.      </v>
          </cell>
          <cell r="M357" t="str">
            <v>PHy</v>
          </cell>
          <cell r="N357">
            <v>7</v>
          </cell>
          <cell r="O357" t="str">
            <v>HYD</v>
          </cell>
          <cell r="P357" t="str">
            <v>IBMR</v>
          </cell>
          <cell r="Q357" t="str">
            <v>DICOT</v>
          </cell>
          <cell r="R357">
            <v>0</v>
          </cell>
          <cell r="S357">
            <v>1782</v>
          </cell>
        </row>
        <row r="358">
          <cell r="A358" t="str">
            <v>HOTPAL</v>
          </cell>
          <cell r="B358" t="str">
            <v>Hottonia palustris</v>
          </cell>
          <cell r="C358">
            <v>12</v>
          </cell>
          <cell r="D358">
            <v>2</v>
          </cell>
          <cell r="E358" t="str">
            <v xml:space="preserve">L.      </v>
          </cell>
          <cell r="M358" t="str">
            <v>PHy</v>
          </cell>
          <cell r="N358">
            <v>7</v>
          </cell>
          <cell r="O358" t="str">
            <v>HYD</v>
          </cell>
          <cell r="P358" t="str">
            <v>IBMR</v>
          </cell>
          <cell r="Q358" t="str">
            <v>DICOT</v>
          </cell>
          <cell r="R358">
            <v>0</v>
          </cell>
          <cell r="S358">
            <v>1882</v>
          </cell>
        </row>
        <row r="359">
          <cell r="A359" t="str">
            <v>HYLVER</v>
          </cell>
          <cell r="B359" t="str">
            <v>Hydrilla verticillata</v>
          </cell>
          <cell r="C359" t="str">
            <v/>
          </cell>
          <cell r="D359" t="str">
            <v/>
          </cell>
          <cell r="E359" t="str">
            <v xml:space="preserve">      </v>
          </cell>
          <cell r="M359" t="str">
            <v>PHy</v>
          </cell>
          <cell r="N359">
            <v>7</v>
          </cell>
          <cell r="O359" t="str">
            <v>HYD</v>
          </cell>
          <cell r="P359" t="str">
            <v/>
          </cell>
          <cell r="Q359" t="str">
            <v>DICOT</v>
          </cell>
          <cell r="R359">
            <v>0</v>
          </cell>
          <cell r="S359">
            <v>19784</v>
          </cell>
        </row>
        <row r="360">
          <cell r="A360" t="str">
            <v>HYDMOR</v>
          </cell>
          <cell r="B360" t="str">
            <v>Hydrocharis morsus-ranae</v>
          </cell>
          <cell r="C360">
            <v>11</v>
          </cell>
          <cell r="D360">
            <v>3</v>
          </cell>
          <cell r="E360" t="str">
            <v xml:space="preserve">L.      </v>
          </cell>
          <cell r="M360" t="str">
            <v>PHy</v>
          </cell>
          <cell r="N360">
            <v>7</v>
          </cell>
          <cell r="O360" t="str">
            <v>HYD</v>
          </cell>
          <cell r="P360" t="str">
            <v>IBMR</v>
          </cell>
          <cell r="Q360" t="str">
            <v>MONOCOT</v>
          </cell>
          <cell r="R360">
            <v>0</v>
          </cell>
          <cell r="S360">
            <v>1590</v>
          </cell>
        </row>
        <row r="361">
          <cell r="A361" t="str">
            <v>HYRRAN</v>
          </cell>
          <cell r="B361" t="str">
            <v>Hydrocotyle ranunculoides</v>
          </cell>
          <cell r="C361" t="str">
            <v/>
          </cell>
          <cell r="D361" t="str">
            <v/>
          </cell>
          <cell r="E361" t="str">
            <v xml:space="preserve">      </v>
          </cell>
          <cell r="M361" t="str">
            <v>PHy</v>
          </cell>
          <cell r="N361">
            <v>7</v>
          </cell>
          <cell r="O361" t="str">
            <v>HYD</v>
          </cell>
          <cell r="P361" t="str">
            <v/>
          </cell>
          <cell r="Q361" t="str">
            <v>MONOCOT</v>
          </cell>
          <cell r="R361">
            <v>0</v>
          </cell>
          <cell r="S361">
            <v>19785</v>
          </cell>
        </row>
        <row r="362">
          <cell r="A362" t="str">
            <v>JUNBUL</v>
          </cell>
          <cell r="B362" t="str">
            <v>Juncus bulbosus</v>
          </cell>
          <cell r="C362">
            <v>16</v>
          </cell>
          <cell r="D362">
            <v>3</v>
          </cell>
          <cell r="E362" t="str">
            <v xml:space="preserve">L.      </v>
          </cell>
          <cell r="M362" t="str">
            <v>PHy</v>
          </cell>
          <cell r="N362">
            <v>7</v>
          </cell>
          <cell r="O362" t="str">
            <v>HYD</v>
          </cell>
          <cell r="P362" t="str">
            <v>IBMR</v>
          </cell>
          <cell r="Q362" t="str">
            <v>MONOCOT</v>
          </cell>
          <cell r="R362">
            <v>0</v>
          </cell>
          <cell r="S362">
            <v>1611</v>
          </cell>
        </row>
        <row r="363">
          <cell r="A363" t="str">
            <v>LAGMAJ</v>
          </cell>
          <cell r="B363" t="str">
            <v>Lagarosiphon major</v>
          </cell>
          <cell r="C363" t="str">
            <v/>
          </cell>
          <cell r="D363" t="str">
            <v/>
          </cell>
          <cell r="E363" t="str">
            <v xml:space="preserve">(Ridley) Moss     </v>
          </cell>
          <cell r="M363" t="str">
            <v>PHy</v>
          </cell>
          <cell r="N363">
            <v>7</v>
          </cell>
          <cell r="O363" t="str">
            <v>HYD</v>
          </cell>
          <cell r="P363" t="str">
            <v/>
          </cell>
          <cell r="Q363" t="str">
            <v>MONOCOT</v>
          </cell>
          <cell r="R363">
            <v>0</v>
          </cell>
          <cell r="S363">
            <v>1592</v>
          </cell>
        </row>
        <row r="364">
          <cell r="A364" t="str">
            <v>LEEAQU</v>
          </cell>
          <cell r="B364" t="str">
            <v>Leersia aquatica</v>
          </cell>
          <cell r="C364" t="str">
            <v/>
          </cell>
          <cell r="D364" t="str">
            <v/>
          </cell>
          <cell r="E364" t="str">
            <v xml:space="preserve">      </v>
          </cell>
          <cell r="M364" t="str">
            <v>PHy</v>
          </cell>
          <cell r="N364">
            <v>7</v>
          </cell>
          <cell r="O364" t="str">
            <v>HYD</v>
          </cell>
          <cell r="P364" t="str">
            <v/>
          </cell>
          <cell r="Q364" t="str">
            <v>MONOCOT</v>
          </cell>
          <cell r="R364">
            <v>0</v>
          </cell>
          <cell r="S364">
            <v>19830</v>
          </cell>
        </row>
        <row r="365">
          <cell r="A365" t="str">
            <v>LEMAEQ</v>
          </cell>
          <cell r="B365" t="str">
            <v>Lemna aequinoctialis</v>
          </cell>
          <cell r="C365" t="str">
            <v/>
          </cell>
          <cell r="D365" t="str">
            <v/>
          </cell>
          <cell r="E365" t="str">
            <v xml:space="preserve">      </v>
          </cell>
          <cell r="M365" t="str">
            <v>PHy</v>
          </cell>
          <cell r="N365">
            <v>7</v>
          </cell>
          <cell r="O365" t="str">
            <v>HYD</v>
          </cell>
          <cell r="P365" t="str">
            <v/>
          </cell>
          <cell r="Q365" t="str">
            <v>MONOCOT</v>
          </cell>
          <cell r="R365">
            <v>0</v>
          </cell>
          <cell r="S365">
            <v>19832</v>
          </cell>
        </row>
        <row r="366">
          <cell r="A366" t="str">
            <v>LEMGIB</v>
          </cell>
          <cell r="B366" t="str">
            <v>Lemna gibba</v>
          </cell>
          <cell r="C366">
            <v>5</v>
          </cell>
          <cell r="D366">
            <v>3</v>
          </cell>
          <cell r="E366" t="str">
            <v xml:space="preserve">L.      </v>
          </cell>
          <cell r="M366" t="str">
            <v>PHy</v>
          </cell>
          <cell r="N366">
            <v>7</v>
          </cell>
          <cell r="O366" t="str">
            <v>HYD</v>
          </cell>
          <cell r="P366" t="str">
            <v>IBMR</v>
          </cell>
          <cell r="Q366" t="str">
            <v>MONOCOT</v>
          </cell>
          <cell r="R366">
            <v>0</v>
          </cell>
          <cell r="S366">
            <v>1625</v>
          </cell>
        </row>
        <row r="367">
          <cell r="A367" t="str">
            <v>LEMMIN</v>
          </cell>
          <cell r="B367" t="str">
            <v>Lemna minor</v>
          </cell>
          <cell r="C367">
            <v>10</v>
          </cell>
          <cell r="D367">
            <v>1</v>
          </cell>
          <cell r="E367" t="str">
            <v xml:space="preserve">L.      </v>
          </cell>
          <cell r="M367" t="str">
            <v>PHy</v>
          </cell>
          <cell r="N367">
            <v>7</v>
          </cell>
          <cell r="O367" t="str">
            <v>HYD</v>
          </cell>
          <cell r="P367" t="str">
            <v>IBMR</v>
          </cell>
          <cell r="Q367" t="str">
            <v>MONOCOT</v>
          </cell>
          <cell r="R367">
            <v>0</v>
          </cell>
          <cell r="S367">
            <v>1626</v>
          </cell>
        </row>
        <row r="368">
          <cell r="A368" t="str">
            <v>LEMMIU</v>
          </cell>
          <cell r="B368" t="str">
            <v>Lemna minuscula</v>
          </cell>
          <cell r="C368" t="str">
            <v/>
          </cell>
          <cell r="D368" t="str">
            <v/>
          </cell>
          <cell r="E368" t="str">
            <v xml:space="preserve">      </v>
          </cell>
          <cell r="F368" t="str">
            <v>Lemna minuta L.</v>
          </cell>
          <cell r="M368" t="str">
            <v>PHy</v>
          </cell>
          <cell r="N368">
            <v>7</v>
          </cell>
          <cell r="O368" t="str">
            <v>HYD</v>
          </cell>
          <cell r="P368" t="str">
            <v/>
          </cell>
          <cell r="Q368" t="str">
            <v>MONOCOT</v>
          </cell>
          <cell r="R368">
            <v>0</v>
          </cell>
          <cell r="S368">
            <v>1627</v>
          </cell>
        </row>
        <row r="369">
          <cell r="A369" t="str">
            <v>LEMSPX</v>
          </cell>
          <cell r="B369" t="str">
            <v>Lemna sp.</v>
          </cell>
          <cell r="C369" t="str">
            <v/>
          </cell>
          <cell r="D369" t="str">
            <v/>
          </cell>
          <cell r="E369" t="str">
            <v xml:space="preserve">      </v>
          </cell>
          <cell r="M369" t="str">
            <v>PHy</v>
          </cell>
          <cell r="N369">
            <v>7</v>
          </cell>
          <cell r="O369" t="str">
            <v>HYD</v>
          </cell>
          <cell r="Q369" t="str">
            <v>MONOCOT</v>
          </cell>
          <cell r="R369">
            <v>0</v>
          </cell>
          <cell r="S369">
            <v>1624</v>
          </cell>
        </row>
        <row r="370">
          <cell r="A370" t="str">
            <v>LEMTRI</v>
          </cell>
          <cell r="B370" t="str">
            <v>Lemna trisulca</v>
          </cell>
          <cell r="C370">
            <v>12</v>
          </cell>
          <cell r="D370">
            <v>2</v>
          </cell>
          <cell r="E370" t="str">
            <v xml:space="preserve">L.      </v>
          </cell>
          <cell r="M370" t="str">
            <v>PHy</v>
          </cell>
          <cell r="N370">
            <v>7</v>
          </cell>
          <cell r="O370" t="str">
            <v>HYD</v>
          </cell>
          <cell r="P370" t="str">
            <v>IBMR</v>
          </cell>
          <cell r="Q370" t="str">
            <v>MONOCOT</v>
          </cell>
          <cell r="R370">
            <v>0</v>
          </cell>
          <cell r="S370">
            <v>1628</v>
          </cell>
        </row>
        <row r="371">
          <cell r="A371" t="str">
            <v>LEMTUR</v>
          </cell>
          <cell r="B371" t="str">
            <v>Lemna turionifera</v>
          </cell>
          <cell r="C371" t="str">
            <v/>
          </cell>
          <cell r="D371" t="str">
            <v/>
          </cell>
          <cell r="E371" t="str">
            <v xml:space="preserve">Landolt      </v>
          </cell>
          <cell r="M371" t="str">
            <v>PHy</v>
          </cell>
          <cell r="N371">
            <v>7</v>
          </cell>
          <cell r="O371" t="str">
            <v>HYD</v>
          </cell>
          <cell r="P371" t="str">
            <v/>
          </cell>
          <cell r="Q371" t="str">
            <v>MONOCOT</v>
          </cell>
          <cell r="R371">
            <v>0</v>
          </cell>
          <cell r="S371">
            <v>19833</v>
          </cell>
        </row>
        <row r="372">
          <cell r="A372" t="str">
            <v>LITUNI</v>
          </cell>
          <cell r="B372" t="str">
            <v>Littorella uniflora</v>
          </cell>
          <cell r="C372">
            <v>15</v>
          </cell>
          <cell r="D372">
            <v>3</v>
          </cell>
          <cell r="E372" t="str">
            <v xml:space="preserve">(L.) Ascherson     </v>
          </cell>
          <cell r="M372" t="str">
            <v>PHy</v>
          </cell>
          <cell r="N372">
            <v>7</v>
          </cell>
          <cell r="O372" t="str">
            <v>HYD</v>
          </cell>
          <cell r="P372" t="str">
            <v>IBMR</v>
          </cell>
          <cell r="Q372" t="str">
            <v>DICOT</v>
          </cell>
          <cell r="R372">
            <v>0</v>
          </cell>
          <cell r="S372">
            <v>1861</v>
          </cell>
        </row>
        <row r="373">
          <cell r="A373" t="str">
            <v>LOBDOR</v>
          </cell>
          <cell r="B373" t="str">
            <v>Lobelia dortmanna</v>
          </cell>
          <cell r="C373" t="str">
            <v/>
          </cell>
          <cell r="D373" t="str">
            <v/>
          </cell>
          <cell r="E373" t="str">
            <v xml:space="preserve">L.      </v>
          </cell>
          <cell r="M373" t="str">
            <v>PHy</v>
          </cell>
          <cell r="N373">
            <v>7</v>
          </cell>
          <cell r="O373" t="str">
            <v>HYD</v>
          </cell>
          <cell r="P373" t="str">
            <v/>
          </cell>
          <cell r="Q373" t="str">
            <v>DICOT</v>
          </cell>
          <cell r="R373">
            <v>0</v>
          </cell>
          <cell r="S373">
            <v>1635</v>
          </cell>
        </row>
        <row r="374">
          <cell r="A374" t="str">
            <v>LURNAT</v>
          </cell>
          <cell r="B374" t="str">
            <v>Luronium natans</v>
          </cell>
          <cell r="C374">
            <v>14</v>
          </cell>
          <cell r="D374">
            <v>3</v>
          </cell>
          <cell r="E374" t="str">
            <v xml:space="preserve">(L.) Rafin.     </v>
          </cell>
          <cell r="F374" t="str">
            <v>Alisma natans</v>
          </cell>
          <cell r="M374" t="str">
            <v>PHy</v>
          </cell>
          <cell r="N374">
            <v>7</v>
          </cell>
          <cell r="O374" t="str">
            <v>HYD</v>
          </cell>
          <cell r="P374" t="str">
            <v>IBMR</v>
          </cell>
          <cell r="Q374" t="str">
            <v>MONOCOT</v>
          </cell>
          <cell r="R374">
            <v>0</v>
          </cell>
          <cell r="S374">
            <v>1451</v>
          </cell>
        </row>
        <row r="375">
          <cell r="A375" t="str">
            <v>MASAEG</v>
          </cell>
          <cell r="B375" t="str">
            <v>Marsilea aegyptiaca</v>
          </cell>
          <cell r="C375" t="str">
            <v/>
          </cell>
          <cell r="D375" t="str">
            <v/>
          </cell>
          <cell r="E375" t="str">
            <v xml:space="preserve">      </v>
          </cell>
          <cell r="M375" t="str">
            <v>PHy</v>
          </cell>
          <cell r="N375">
            <v>7</v>
          </cell>
          <cell r="O375" t="str">
            <v>HYD</v>
          </cell>
          <cell r="P375" t="str">
            <v/>
          </cell>
          <cell r="Q375" t="str">
            <v>MONOCOT</v>
          </cell>
          <cell r="R375">
            <v>0</v>
          </cell>
          <cell r="S375">
            <v>19851</v>
          </cell>
        </row>
        <row r="376">
          <cell r="A376" t="str">
            <v>MASAZO</v>
          </cell>
          <cell r="B376" t="str">
            <v>Marsilea azorica</v>
          </cell>
          <cell r="C376" t="str">
            <v/>
          </cell>
          <cell r="D376" t="str">
            <v/>
          </cell>
          <cell r="E376" t="str">
            <v xml:space="preserve">      </v>
          </cell>
          <cell r="M376" t="str">
            <v>PHy</v>
          </cell>
          <cell r="N376">
            <v>7</v>
          </cell>
          <cell r="O376" t="str">
            <v>HYD</v>
          </cell>
          <cell r="P376" t="str">
            <v/>
          </cell>
          <cell r="Q376" t="str">
            <v>MONOCOT</v>
          </cell>
          <cell r="R376">
            <v>0</v>
          </cell>
          <cell r="S376">
            <v>19852</v>
          </cell>
        </row>
        <row r="377">
          <cell r="A377" t="str">
            <v>MASQUA</v>
          </cell>
          <cell r="B377" t="str">
            <v>Marsilea quadrifolia</v>
          </cell>
          <cell r="C377" t="str">
            <v/>
          </cell>
          <cell r="D377" t="str">
            <v/>
          </cell>
          <cell r="E377" t="str">
            <v xml:space="preserve">L.      </v>
          </cell>
          <cell r="M377" t="str">
            <v>PHy</v>
          </cell>
          <cell r="N377">
            <v>7</v>
          </cell>
          <cell r="O377" t="str">
            <v>HYD</v>
          </cell>
          <cell r="P377" t="str">
            <v/>
          </cell>
          <cell r="Q377" t="str">
            <v>MONOCOT</v>
          </cell>
          <cell r="R377">
            <v>0</v>
          </cell>
          <cell r="S377">
            <v>1393</v>
          </cell>
        </row>
        <row r="378">
          <cell r="A378" t="str">
            <v>MASSTR</v>
          </cell>
          <cell r="B378" t="str">
            <v>Marsilea strigosa</v>
          </cell>
          <cell r="C378" t="str">
            <v/>
          </cell>
          <cell r="D378" t="str">
            <v/>
          </cell>
          <cell r="E378" t="str">
            <v xml:space="preserve">      </v>
          </cell>
          <cell r="M378" t="str">
            <v>PHy</v>
          </cell>
          <cell r="N378">
            <v>7</v>
          </cell>
          <cell r="O378" t="str">
            <v>HYD</v>
          </cell>
          <cell r="P378" t="str">
            <v/>
          </cell>
          <cell r="Q378" t="str">
            <v>MONOCOT</v>
          </cell>
          <cell r="R378">
            <v>0</v>
          </cell>
          <cell r="S378">
            <v>19853</v>
          </cell>
        </row>
        <row r="379">
          <cell r="A379" t="str">
            <v>MYRALT</v>
          </cell>
          <cell r="B379" t="str">
            <v>Myriophyllum alterniflorum</v>
          </cell>
          <cell r="C379">
            <v>13</v>
          </cell>
          <cell r="D379">
            <v>2</v>
          </cell>
          <cell r="E379" t="str">
            <v xml:space="preserve">DC.      </v>
          </cell>
          <cell r="M379" t="str">
            <v>PHy</v>
          </cell>
          <cell r="N379">
            <v>7</v>
          </cell>
          <cell r="O379" t="str">
            <v>HYD</v>
          </cell>
          <cell r="P379" t="str">
            <v>IBMR</v>
          </cell>
          <cell r="Q379" t="str">
            <v>DICOT</v>
          </cell>
          <cell r="R379">
            <v>0</v>
          </cell>
          <cell r="S379">
            <v>1776</v>
          </cell>
        </row>
        <row r="380">
          <cell r="A380" t="str">
            <v>MYREXA</v>
          </cell>
          <cell r="B380" t="str">
            <v>Myriophyllum exalbescens</v>
          </cell>
          <cell r="C380" t="str">
            <v/>
          </cell>
          <cell r="D380" t="str">
            <v/>
          </cell>
          <cell r="E380" t="str">
            <v xml:space="preserve">      </v>
          </cell>
          <cell r="M380" t="str">
            <v>PHy</v>
          </cell>
          <cell r="N380">
            <v>7</v>
          </cell>
          <cell r="O380" t="str">
            <v>HYD</v>
          </cell>
          <cell r="P380" t="str">
            <v/>
          </cell>
          <cell r="Q380" t="str">
            <v>DICOT</v>
          </cell>
          <cell r="R380">
            <v>0</v>
          </cell>
          <cell r="S380">
            <v>19872</v>
          </cell>
        </row>
        <row r="381">
          <cell r="A381" t="str">
            <v>MYRHET</v>
          </cell>
          <cell r="B381" t="str">
            <v>Myriophyllum heterophyllum</v>
          </cell>
          <cell r="C381" t="str">
            <v/>
          </cell>
          <cell r="D381" t="str">
            <v/>
          </cell>
          <cell r="E381" t="str">
            <v xml:space="preserve">      </v>
          </cell>
          <cell r="M381" t="str">
            <v>PHy</v>
          </cell>
          <cell r="N381">
            <v>7</v>
          </cell>
          <cell r="O381" t="str">
            <v>HYD</v>
          </cell>
          <cell r="P381" t="str">
            <v/>
          </cell>
          <cell r="Q381" t="str">
            <v>DICOT</v>
          </cell>
          <cell r="R381">
            <v>0</v>
          </cell>
          <cell r="S381">
            <v>19873</v>
          </cell>
        </row>
        <row r="382">
          <cell r="A382" t="str">
            <v>MYRSPX</v>
          </cell>
          <cell r="B382" t="str">
            <v>Myriophyllum sp.</v>
          </cell>
          <cell r="C382" t="str">
            <v/>
          </cell>
          <cell r="D382" t="str">
            <v/>
          </cell>
          <cell r="E382" t="str">
            <v xml:space="preserve">      </v>
          </cell>
          <cell r="M382" t="str">
            <v>PHy</v>
          </cell>
          <cell r="N382">
            <v>7</v>
          </cell>
          <cell r="O382" t="str">
            <v>HYD</v>
          </cell>
          <cell r="Q382" t="str">
            <v>DICOT</v>
          </cell>
          <cell r="R382">
            <v>0</v>
          </cell>
          <cell r="S382">
            <v>1775</v>
          </cell>
        </row>
        <row r="383">
          <cell r="A383" t="str">
            <v>MYRSPI</v>
          </cell>
          <cell r="B383" t="str">
            <v>Myriophyllum spicatum</v>
          </cell>
          <cell r="C383">
            <v>8</v>
          </cell>
          <cell r="D383">
            <v>2</v>
          </cell>
          <cell r="E383" t="str">
            <v xml:space="preserve">L.      </v>
          </cell>
          <cell r="M383" t="str">
            <v>PHy</v>
          </cell>
          <cell r="N383">
            <v>7</v>
          </cell>
          <cell r="O383" t="str">
            <v>HYD</v>
          </cell>
          <cell r="P383" t="str">
            <v>IBMR</v>
          </cell>
          <cell r="Q383" t="str">
            <v>DICOT</v>
          </cell>
          <cell r="R383">
            <v>0</v>
          </cell>
          <cell r="S383">
            <v>1778</v>
          </cell>
        </row>
        <row r="384">
          <cell r="A384" t="str">
            <v>MYRVEU</v>
          </cell>
          <cell r="B384" t="str">
            <v>Myriophyllum verrucosum</v>
          </cell>
          <cell r="C384" t="str">
            <v/>
          </cell>
          <cell r="D384" t="str">
            <v/>
          </cell>
          <cell r="E384" t="str">
            <v xml:space="preserve">      </v>
          </cell>
          <cell r="M384" t="str">
            <v>PHy</v>
          </cell>
          <cell r="N384">
            <v>7</v>
          </cell>
          <cell r="O384" t="str">
            <v>HYD</v>
          </cell>
          <cell r="P384" t="str">
            <v/>
          </cell>
          <cell r="Q384" t="str">
            <v>DICOT</v>
          </cell>
          <cell r="R384">
            <v>0</v>
          </cell>
          <cell r="S384">
            <v>19874</v>
          </cell>
        </row>
        <row r="385">
          <cell r="A385" t="str">
            <v>MYRVER</v>
          </cell>
          <cell r="B385" t="str">
            <v>Myriophyllum verticillatum</v>
          </cell>
          <cell r="C385">
            <v>12</v>
          </cell>
          <cell r="D385">
            <v>3</v>
          </cell>
          <cell r="E385" t="str">
            <v xml:space="preserve">L.      </v>
          </cell>
          <cell r="M385" t="str">
            <v>PHy</v>
          </cell>
          <cell r="N385">
            <v>7</v>
          </cell>
          <cell r="O385" t="str">
            <v>HYD</v>
          </cell>
          <cell r="P385" t="str">
            <v>IBMR</v>
          </cell>
          <cell r="Q385" t="str">
            <v>DICOT</v>
          </cell>
          <cell r="R385">
            <v>0</v>
          </cell>
          <cell r="S385">
            <v>1779</v>
          </cell>
        </row>
        <row r="386">
          <cell r="A386" t="str">
            <v>NAJFLE</v>
          </cell>
          <cell r="B386" t="str">
            <v>Najas flexilis</v>
          </cell>
          <cell r="C386" t="str">
            <v/>
          </cell>
          <cell r="D386" t="str">
            <v/>
          </cell>
          <cell r="E386" t="str">
            <v xml:space="preserve">      </v>
          </cell>
          <cell r="M386" t="str">
            <v>PHy</v>
          </cell>
          <cell r="N386">
            <v>7</v>
          </cell>
          <cell r="O386" t="str">
            <v>HYD</v>
          </cell>
          <cell r="P386" t="str">
            <v/>
          </cell>
          <cell r="Q386" t="str">
            <v>MONOCOT</v>
          </cell>
          <cell r="R386">
            <v>0</v>
          </cell>
          <cell r="S386">
            <v>19875</v>
          </cell>
        </row>
        <row r="387">
          <cell r="A387" t="str">
            <v>NAJGRA</v>
          </cell>
          <cell r="B387" t="str">
            <v>Najas gracillima</v>
          </cell>
          <cell r="C387" t="str">
            <v/>
          </cell>
          <cell r="D387" t="str">
            <v/>
          </cell>
          <cell r="E387" t="str">
            <v xml:space="preserve">      </v>
          </cell>
          <cell r="M387" t="str">
            <v>PHy</v>
          </cell>
          <cell r="N387">
            <v>7</v>
          </cell>
          <cell r="O387" t="str">
            <v>HYD</v>
          </cell>
          <cell r="P387" t="str">
            <v/>
          </cell>
          <cell r="Q387" t="str">
            <v>MONOCOT</v>
          </cell>
          <cell r="R387">
            <v>0</v>
          </cell>
          <cell r="S387">
            <v>19876</v>
          </cell>
        </row>
        <row r="388">
          <cell r="A388" t="str">
            <v>NAJGRM</v>
          </cell>
          <cell r="B388" t="str">
            <v>Najas graminea</v>
          </cell>
          <cell r="C388" t="str">
            <v/>
          </cell>
          <cell r="D388" t="str">
            <v/>
          </cell>
          <cell r="E388" t="str">
            <v xml:space="preserve">      </v>
          </cell>
          <cell r="M388" t="str">
            <v>PHy</v>
          </cell>
          <cell r="N388">
            <v>7</v>
          </cell>
          <cell r="O388" t="str">
            <v>HYD</v>
          </cell>
          <cell r="P388" t="str">
            <v/>
          </cell>
          <cell r="Q388" t="str">
            <v>MONOCOT</v>
          </cell>
          <cell r="R388">
            <v>0</v>
          </cell>
          <cell r="S388">
            <v>19877</v>
          </cell>
        </row>
        <row r="389">
          <cell r="A389" t="str">
            <v>NAJMAR</v>
          </cell>
          <cell r="B389" t="str">
            <v>Najas marina</v>
          </cell>
          <cell r="C389">
            <v>5</v>
          </cell>
          <cell r="D389">
            <v>3</v>
          </cell>
          <cell r="E389" t="str">
            <v xml:space="preserve">L.      </v>
          </cell>
          <cell r="F389" t="str">
            <v>Najas major</v>
          </cell>
          <cell r="M389" t="str">
            <v>PHy</v>
          </cell>
          <cell r="N389">
            <v>7</v>
          </cell>
          <cell r="O389" t="str">
            <v>HYD</v>
          </cell>
          <cell r="P389" t="str">
            <v>IBMR</v>
          </cell>
          <cell r="Q389" t="str">
            <v>MONOCOT</v>
          </cell>
          <cell r="R389">
            <v>0</v>
          </cell>
          <cell r="S389">
            <v>1835</v>
          </cell>
        </row>
        <row r="390">
          <cell r="A390" t="str">
            <v>NAJARM</v>
          </cell>
          <cell r="B390" t="str">
            <v>Najas marina subsp. armata</v>
          </cell>
          <cell r="C390">
            <v>5</v>
          </cell>
          <cell r="D390">
            <v>3</v>
          </cell>
          <cell r="E390" t="str">
            <v xml:space="preserve">      </v>
          </cell>
          <cell r="M390" t="str">
            <v>PHy</v>
          </cell>
          <cell r="N390">
            <v>7</v>
          </cell>
          <cell r="O390" t="str">
            <v>HYD</v>
          </cell>
          <cell r="P390" t="str">
            <v/>
          </cell>
          <cell r="Q390" t="str">
            <v>MONOCOT</v>
          </cell>
          <cell r="R390">
            <v>0</v>
          </cell>
          <cell r="S390">
            <v>19878</v>
          </cell>
        </row>
        <row r="391">
          <cell r="A391" t="str">
            <v>NAJINT</v>
          </cell>
          <cell r="B391" t="str">
            <v>Najas marina subsp. intermedia</v>
          </cell>
          <cell r="C391">
            <v>5</v>
          </cell>
          <cell r="D391">
            <v>3</v>
          </cell>
          <cell r="E391" t="str">
            <v xml:space="preserve">      </v>
          </cell>
          <cell r="M391" t="str">
            <v>PHy</v>
          </cell>
          <cell r="N391">
            <v>7</v>
          </cell>
          <cell r="O391" t="str">
            <v>HYD</v>
          </cell>
          <cell r="P391" t="str">
            <v/>
          </cell>
          <cell r="Q391" t="str">
            <v>MONOCOT</v>
          </cell>
          <cell r="R391">
            <v>0</v>
          </cell>
          <cell r="S391">
            <v>19879</v>
          </cell>
        </row>
        <row r="392">
          <cell r="A392" t="str">
            <v>NAJMAM</v>
          </cell>
          <cell r="B392" t="str">
            <v>Najas marina subsp. marina</v>
          </cell>
          <cell r="C392">
            <v>5</v>
          </cell>
          <cell r="D392">
            <v>3</v>
          </cell>
          <cell r="E392" t="str">
            <v xml:space="preserve">L.      </v>
          </cell>
          <cell r="M392" t="str">
            <v>PHy</v>
          </cell>
          <cell r="N392">
            <v>7</v>
          </cell>
          <cell r="O392" t="str">
            <v>HYD</v>
          </cell>
          <cell r="P392" t="str">
            <v/>
          </cell>
          <cell r="Q392" t="str">
            <v>MONOCOT</v>
          </cell>
          <cell r="R392">
            <v>0</v>
          </cell>
          <cell r="S392">
            <v>19880</v>
          </cell>
        </row>
        <row r="393">
          <cell r="A393" t="str">
            <v>NAJMIN</v>
          </cell>
          <cell r="B393" t="str">
            <v>Najas minor</v>
          </cell>
          <cell r="C393">
            <v>6</v>
          </cell>
          <cell r="D393">
            <v>3</v>
          </cell>
          <cell r="E393" t="str">
            <v xml:space="preserve">L.      </v>
          </cell>
          <cell r="M393" t="str">
            <v>PHy</v>
          </cell>
          <cell r="N393">
            <v>7</v>
          </cell>
          <cell r="O393" t="str">
            <v>HYD</v>
          </cell>
          <cell r="P393" t="str">
            <v>IBMR</v>
          </cell>
          <cell r="Q393" t="str">
            <v>MONOCOT</v>
          </cell>
          <cell r="R393">
            <v>0</v>
          </cell>
          <cell r="S393">
            <v>1836</v>
          </cell>
        </row>
        <row r="394">
          <cell r="A394" t="str">
            <v>NAJORI</v>
          </cell>
          <cell r="B394" t="str">
            <v>Najas orientalis</v>
          </cell>
          <cell r="C394" t="str">
            <v/>
          </cell>
          <cell r="D394" t="str">
            <v/>
          </cell>
          <cell r="E394" t="str">
            <v xml:space="preserve">      </v>
          </cell>
          <cell r="M394" t="str">
            <v>PHy</v>
          </cell>
          <cell r="N394">
            <v>7</v>
          </cell>
          <cell r="O394" t="str">
            <v>HYD</v>
          </cell>
          <cell r="P394" t="str">
            <v/>
          </cell>
          <cell r="Q394" t="str">
            <v>MONOCOT</v>
          </cell>
          <cell r="R394">
            <v>0</v>
          </cell>
          <cell r="S394">
            <v>19881</v>
          </cell>
        </row>
        <row r="395">
          <cell r="A395" t="str">
            <v>NAJSPX</v>
          </cell>
          <cell r="B395" t="str">
            <v>Najas sp.</v>
          </cell>
          <cell r="C395" t="str">
            <v/>
          </cell>
          <cell r="D395" t="str">
            <v/>
          </cell>
          <cell r="E395" t="str">
            <v xml:space="preserve">      </v>
          </cell>
          <cell r="M395" t="str">
            <v>PHy</v>
          </cell>
          <cell r="N395">
            <v>7</v>
          </cell>
          <cell r="O395" t="str">
            <v>HYD</v>
          </cell>
          <cell r="Q395" t="str">
            <v>MONOCOT</v>
          </cell>
          <cell r="R395">
            <v>0</v>
          </cell>
          <cell r="S395">
            <v>1834</v>
          </cell>
        </row>
        <row r="396">
          <cell r="A396" t="str">
            <v>NAJTEN</v>
          </cell>
          <cell r="B396" t="str">
            <v>Najas tenuissima</v>
          </cell>
          <cell r="C396" t="str">
            <v/>
          </cell>
          <cell r="D396" t="str">
            <v/>
          </cell>
          <cell r="E396" t="str">
            <v xml:space="preserve">      </v>
          </cell>
          <cell r="M396" t="str">
            <v>PHy</v>
          </cell>
          <cell r="N396">
            <v>7</v>
          </cell>
          <cell r="O396" t="str">
            <v>HYD</v>
          </cell>
          <cell r="P396" t="str">
            <v/>
          </cell>
          <cell r="Q396" t="str">
            <v>MONOCOT</v>
          </cell>
          <cell r="R396">
            <v>0</v>
          </cell>
          <cell r="S396">
            <v>19882</v>
          </cell>
        </row>
        <row r="397">
          <cell r="A397" t="str">
            <v>NELNUC</v>
          </cell>
          <cell r="B397" t="str">
            <v>Nelumbo nucifera</v>
          </cell>
          <cell r="C397" t="str">
            <v/>
          </cell>
          <cell r="D397" t="str">
            <v/>
          </cell>
          <cell r="E397" t="str">
            <v xml:space="preserve">      </v>
          </cell>
          <cell r="M397" t="str">
            <v>PHy</v>
          </cell>
          <cell r="N397">
            <v>7</v>
          </cell>
          <cell r="O397" t="str">
            <v>HYD</v>
          </cell>
          <cell r="P397" t="str">
            <v/>
          </cell>
          <cell r="Q397" t="str">
            <v>DICOT</v>
          </cell>
          <cell r="R397">
            <v>0</v>
          </cell>
          <cell r="S397">
            <v>19885</v>
          </cell>
        </row>
        <row r="398">
          <cell r="A398" t="str">
            <v>NUPADV</v>
          </cell>
          <cell r="B398" t="str">
            <v>Nuphar advena</v>
          </cell>
          <cell r="C398" t="str">
            <v/>
          </cell>
          <cell r="D398" t="str">
            <v/>
          </cell>
          <cell r="E398" t="str">
            <v xml:space="preserve">      </v>
          </cell>
          <cell r="M398" t="str">
            <v>PHy</v>
          </cell>
          <cell r="N398">
            <v>7</v>
          </cell>
          <cell r="O398" t="str">
            <v>HYD</v>
          </cell>
          <cell r="P398" t="str">
            <v/>
          </cell>
          <cell r="Q398" t="str">
            <v>DICOT</v>
          </cell>
          <cell r="R398">
            <v>0</v>
          </cell>
          <cell r="S398">
            <v>19891</v>
          </cell>
        </row>
        <row r="399">
          <cell r="A399" t="str">
            <v>NUPLUT</v>
          </cell>
          <cell r="B399" t="str">
            <v>Nuphar lutea</v>
          </cell>
          <cell r="C399">
            <v>9</v>
          </cell>
          <cell r="D399">
            <v>1</v>
          </cell>
          <cell r="E399" t="str">
            <v xml:space="preserve">(L.) Sibth. &amp; Sm.   </v>
          </cell>
          <cell r="M399" t="str">
            <v>PHy</v>
          </cell>
          <cell r="N399">
            <v>7</v>
          </cell>
          <cell r="O399" t="str">
            <v>HYD</v>
          </cell>
          <cell r="P399" t="str">
            <v>IBMR</v>
          </cell>
          <cell r="Q399" t="str">
            <v>DICOT</v>
          </cell>
          <cell r="R399">
            <v>0</v>
          </cell>
          <cell r="S399">
            <v>1839</v>
          </cell>
        </row>
        <row r="400">
          <cell r="A400" t="str">
            <v>NUPLUP</v>
          </cell>
          <cell r="B400" t="str">
            <v>Nuphar lutea x pumila</v>
          </cell>
          <cell r="C400" t="str">
            <v/>
          </cell>
          <cell r="D400" t="str">
            <v/>
          </cell>
          <cell r="E400" t="str">
            <v xml:space="preserve">      </v>
          </cell>
          <cell r="M400" t="str">
            <v>PHy</v>
          </cell>
          <cell r="N400">
            <v>7</v>
          </cell>
          <cell r="O400" t="str">
            <v>HYD</v>
          </cell>
          <cell r="P400" t="str">
            <v/>
          </cell>
          <cell r="Q400" t="str">
            <v>DICOT</v>
          </cell>
          <cell r="R400">
            <v>0</v>
          </cell>
          <cell r="S400">
            <v>19892</v>
          </cell>
        </row>
        <row r="401">
          <cell r="A401" t="str">
            <v>NUPPUM</v>
          </cell>
          <cell r="B401" t="str">
            <v>Nuphar pumila</v>
          </cell>
          <cell r="C401" t="str">
            <v/>
          </cell>
          <cell r="D401" t="str">
            <v/>
          </cell>
          <cell r="E401" t="str">
            <v xml:space="preserve">(Timm) DC.     </v>
          </cell>
          <cell r="M401" t="str">
            <v>PHy</v>
          </cell>
          <cell r="N401">
            <v>7</v>
          </cell>
          <cell r="O401" t="str">
            <v>HYD</v>
          </cell>
          <cell r="P401" t="str">
            <v/>
          </cell>
          <cell r="Q401" t="str">
            <v>DICOT</v>
          </cell>
          <cell r="R401">
            <v>0</v>
          </cell>
          <cell r="S401">
            <v>1840</v>
          </cell>
        </row>
        <row r="402">
          <cell r="A402" t="str">
            <v>NUPSPX</v>
          </cell>
          <cell r="B402" t="str">
            <v>Nuphar sp.</v>
          </cell>
          <cell r="C402" t="str">
            <v/>
          </cell>
          <cell r="D402" t="str">
            <v/>
          </cell>
          <cell r="E402" t="str">
            <v xml:space="preserve">      </v>
          </cell>
          <cell r="M402" t="str">
            <v>PHy</v>
          </cell>
          <cell r="N402">
            <v>7</v>
          </cell>
          <cell r="O402" t="str">
            <v>HYD</v>
          </cell>
          <cell r="Q402" t="str">
            <v>DICOT</v>
          </cell>
          <cell r="R402">
            <v>0</v>
          </cell>
          <cell r="S402">
            <v>1838</v>
          </cell>
        </row>
        <row r="403">
          <cell r="A403" t="str">
            <v>NUPSPE</v>
          </cell>
          <cell r="B403" t="str">
            <v>Nuphar x spenneriana</v>
          </cell>
          <cell r="C403" t="str">
            <v/>
          </cell>
          <cell r="D403" t="str">
            <v/>
          </cell>
          <cell r="E403" t="str">
            <v xml:space="preserve">      </v>
          </cell>
          <cell r="M403" t="str">
            <v>PHy</v>
          </cell>
          <cell r="N403">
            <v>7</v>
          </cell>
          <cell r="O403" t="str">
            <v>HYD</v>
          </cell>
          <cell r="P403" t="str">
            <v/>
          </cell>
          <cell r="Q403" t="str">
            <v>DICOT</v>
          </cell>
          <cell r="R403">
            <v>0</v>
          </cell>
          <cell r="S403">
            <v>19893</v>
          </cell>
        </row>
        <row r="404">
          <cell r="A404" t="str">
            <v>NYMALB</v>
          </cell>
          <cell r="B404" t="str">
            <v>Nymphaea alba</v>
          </cell>
          <cell r="C404">
            <v>12</v>
          </cell>
          <cell r="D404">
            <v>3</v>
          </cell>
          <cell r="E404" t="str">
            <v xml:space="preserve">L.      </v>
          </cell>
          <cell r="M404" t="str">
            <v>PHy</v>
          </cell>
          <cell r="N404">
            <v>7</v>
          </cell>
          <cell r="O404" t="str">
            <v>HYD</v>
          </cell>
          <cell r="P404" t="str">
            <v>IBMR</v>
          </cell>
          <cell r="Q404" t="str">
            <v>DICOT</v>
          </cell>
          <cell r="R404">
            <v>0</v>
          </cell>
          <cell r="S404">
            <v>1842</v>
          </cell>
        </row>
        <row r="405">
          <cell r="A405" t="str">
            <v>NYMALC</v>
          </cell>
          <cell r="B405" t="str">
            <v>Nymphaea alba x candida</v>
          </cell>
          <cell r="C405" t="str">
            <v/>
          </cell>
          <cell r="D405" t="str">
            <v/>
          </cell>
          <cell r="E405" t="str">
            <v xml:space="preserve">      </v>
          </cell>
          <cell r="M405" t="str">
            <v>PHy</v>
          </cell>
          <cell r="N405">
            <v>7</v>
          </cell>
          <cell r="O405" t="str">
            <v>HYD</v>
          </cell>
          <cell r="P405" t="str">
            <v/>
          </cell>
          <cell r="Q405" t="str">
            <v>DICOT</v>
          </cell>
          <cell r="R405">
            <v>0</v>
          </cell>
          <cell r="S405">
            <v>19894</v>
          </cell>
        </row>
        <row r="406">
          <cell r="A406" t="str">
            <v>NYMCAN</v>
          </cell>
          <cell r="B406" t="str">
            <v>Nymphaea candida</v>
          </cell>
          <cell r="C406" t="str">
            <v/>
          </cell>
          <cell r="D406" t="str">
            <v/>
          </cell>
          <cell r="E406" t="str">
            <v xml:space="preserve">      </v>
          </cell>
          <cell r="M406" t="str">
            <v>PHy</v>
          </cell>
          <cell r="N406">
            <v>7</v>
          </cell>
          <cell r="O406" t="str">
            <v>HYD</v>
          </cell>
          <cell r="P406" t="str">
            <v/>
          </cell>
          <cell r="Q406" t="str">
            <v>DICOT</v>
          </cell>
          <cell r="R406">
            <v>0</v>
          </cell>
          <cell r="S406">
            <v>19895</v>
          </cell>
        </row>
        <row r="407">
          <cell r="A407" t="str">
            <v>NYMLOT</v>
          </cell>
          <cell r="B407" t="str">
            <v>Nymphaea lotus</v>
          </cell>
          <cell r="C407" t="str">
            <v/>
          </cell>
          <cell r="D407" t="str">
            <v/>
          </cell>
          <cell r="E407" t="str">
            <v xml:space="preserve">      </v>
          </cell>
          <cell r="M407" t="str">
            <v>PHy</v>
          </cell>
          <cell r="N407">
            <v>7</v>
          </cell>
          <cell r="O407" t="str">
            <v>HYD</v>
          </cell>
          <cell r="P407" t="str">
            <v/>
          </cell>
          <cell r="Q407" t="str">
            <v>DICOT</v>
          </cell>
          <cell r="R407">
            <v>0</v>
          </cell>
          <cell r="S407">
            <v>19896</v>
          </cell>
        </row>
        <row r="408">
          <cell r="A408" t="str">
            <v>NYMRUB</v>
          </cell>
          <cell r="B408" t="str">
            <v>Nymphaea rubra</v>
          </cell>
          <cell r="C408" t="str">
            <v/>
          </cell>
          <cell r="D408" t="str">
            <v/>
          </cell>
          <cell r="E408" t="str">
            <v xml:space="preserve">      </v>
          </cell>
          <cell r="M408" t="str">
            <v>PHy</v>
          </cell>
          <cell r="N408">
            <v>7</v>
          </cell>
          <cell r="O408" t="str">
            <v>HYD</v>
          </cell>
          <cell r="P408" t="str">
            <v/>
          </cell>
          <cell r="Q408" t="str">
            <v>DICOT</v>
          </cell>
          <cell r="R408">
            <v>0</v>
          </cell>
          <cell r="S408">
            <v>19897</v>
          </cell>
        </row>
        <row r="409">
          <cell r="A409" t="str">
            <v>NYMSPX</v>
          </cell>
          <cell r="B409" t="str">
            <v>Nymphaea sp.</v>
          </cell>
          <cell r="C409" t="str">
            <v/>
          </cell>
          <cell r="D409" t="str">
            <v/>
          </cell>
          <cell r="E409" t="str">
            <v xml:space="preserve">      </v>
          </cell>
          <cell r="M409" t="str">
            <v>PHy</v>
          </cell>
          <cell r="N409">
            <v>7</v>
          </cell>
          <cell r="O409" t="str">
            <v>HYD</v>
          </cell>
          <cell r="Q409" t="str">
            <v>DICOT</v>
          </cell>
          <cell r="R409">
            <v>0</v>
          </cell>
          <cell r="S409">
            <v>1841</v>
          </cell>
        </row>
        <row r="410">
          <cell r="A410" t="str">
            <v>NYMTET</v>
          </cell>
          <cell r="B410" t="str">
            <v>Nymphaea tetragona</v>
          </cell>
          <cell r="C410" t="str">
            <v/>
          </cell>
          <cell r="D410" t="str">
            <v/>
          </cell>
          <cell r="E410" t="str">
            <v xml:space="preserve">      </v>
          </cell>
          <cell r="M410" t="str">
            <v>PHy</v>
          </cell>
          <cell r="N410">
            <v>7</v>
          </cell>
          <cell r="O410" t="str">
            <v>HYD</v>
          </cell>
          <cell r="P410" t="str">
            <v/>
          </cell>
          <cell r="Q410" t="str">
            <v>DICOT</v>
          </cell>
          <cell r="R410">
            <v>0</v>
          </cell>
          <cell r="S410">
            <v>19898</v>
          </cell>
        </row>
        <row r="411">
          <cell r="A411" t="str">
            <v>NYPPEL</v>
          </cell>
          <cell r="B411" t="str">
            <v>Nymphoides peltata</v>
          </cell>
          <cell r="C411">
            <v>10</v>
          </cell>
          <cell r="D411">
            <v>2</v>
          </cell>
          <cell r="E411" t="str">
            <v xml:space="preserve">(S. G. Gmelin) O. Kuntze  </v>
          </cell>
          <cell r="M411" t="str">
            <v>PHy</v>
          </cell>
          <cell r="N411">
            <v>7</v>
          </cell>
          <cell r="O411" t="str">
            <v>HYD</v>
          </cell>
          <cell r="P411" t="str">
            <v>IBMR</v>
          </cell>
          <cell r="Q411" t="str">
            <v>DICOT</v>
          </cell>
          <cell r="R411">
            <v>0</v>
          </cell>
          <cell r="S411">
            <v>1594</v>
          </cell>
        </row>
        <row r="412">
          <cell r="A412" t="str">
            <v>PISSTR</v>
          </cell>
          <cell r="B412" t="str">
            <v>Pistia stratiotes</v>
          </cell>
          <cell r="C412" t="str">
            <v/>
          </cell>
          <cell r="D412" t="str">
            <v/>
          </cell>
          <cell r="E412" t="str">
            <v xml:space="preserve">L.      </v>
          </cell>
          <cell r="M412" t="str">
            <v>PHy</v>
          </cell>
          <cell r="N412">
            <v>7</v>
          </cell>
          <cell r="O412" t="str">
            <v>HYD</v>
          </cell>
          <cell r="P412" t="str">
            <v/>
          </cell>
          <cell r="Q412" t="str">
            <v>MONOCOT</v>
          </cell>
          <cell r="R412">
            <v>0</v>
          </cell>
          <cell r="S412">
            <v>19913</v>
          </cell>
        </row>
        <row r="413">
          <cell r="A413" t="str">
            <v>PONCOR</v>
          </cell>
          <cell r="B413" t="str">
            <v>Pontederia cordata</v>
          </cell>
          <cell r="C413" t="str">
            <v/>
          </cell>
          <cell r="D413" t="str">
            <v/>
          </cell>
          <cell r="E413" t="str">
            <v xml:space="preserve">      </v>
          </cell>
          <cell r="M413" t="str">
            <v>PHy</v>
          </cell>
          <cell r="N413">
            <v>7</v>
          </cell>
          <cell r="O413" t="str">
            <v>HYD</v>
          </cell>
          <cell r="P413" t="str">
            <v/>
          </cell>
          <cell r="Q413" t="str">
            <v>MONOCOT</v>
          </cell>
          <cell r="R413">
            <v>0</v>
          </cell>
          <cell r="S413">
            <v>19931</v>
          </cell>
        </row>
        <row r="414">
          <cell r="A414" t="str">
            <v>POTACU</v>
          </cell>
          <cell r="B414" t="str">
            <v>Potamogeton acutifolius</v>
          </cell>
          <cell r="C414">
            <v>12</v>
          </cell>
          <cell r="D414">
            <v>3</v>
          </cell>
          <cell r="E414" t="str">
            <v xml:space="preserve">Link      </v>
          </cell>
          <cell r="M414" t="str">
            <v>PHy</v>
          </cell>
          <cell r="N414">
            <v>7</v>
          </cell>
          <cell r="O414" t="str">
            <v>HYD</v>
          </cell>
          <cell r="P414" t="str">
            <v>IBMR</v>
          </cell>
          <cell r="Q414" t="str">
            <v>MONOCOT</v>
          </cell>
          <cell r="R414">
            <v>0</v>
          </cell>
          <cell r="S414">
            <v>1640</v>
          </cell>
        </row>
        <row r="415">
          <cell r="A415" t="str">
            <v>POTALP</v>
          </cell>
          <cell r="B415" t="str">
            <v>Potamogeton alpinus</v>
          </cell>
          <cell r="C415">
            <v>13</v>
          </cell>
          <cell r="D415">
            <v>2</v>
          </cell>
          <cell r="E415" t="str">
            <v xml:space="preserve">Balbis      </v>
          </cell>
          <cell r="M415" t="str">
            <v>PHy</v>
          </cell>
          <cell r="N415">
            <v>7</v>
          </cell>
          <cell r="O415" t="str">
            <v>HYD</v>
          </cell>
          <cell r="P415" t="str">
            <v>IBMR</v>
          </cell>
          <cell r="Q415" t="str">
            <v>MONOCOT</v>
          </cell>
          <cell r="R415">
            <v>0</v>
          </cell>
          <cell r="S415">
            <v>1641</v>
          </cell>
        </row>
        <row r="416">
          <cell r="A416" t="str">
            <v>POTBER</v>
          </cell>
          <cell r="B416" t="str">
            <v>Potamogeton berchtoldii</v>
          </cell>
          <cell r="C416">
            <v>9</v>
          </cell>
          <cell r="D416">
            <v>2</v>
          </cell>
          <cell r="E416" t="str">
            <v xml:space="preserve">Fieber      </v>
          </cell>
          <cell r="M416" t="str">
            <v>PHy</v>
          </cell>
          <cell r="N416">
            <v>7</v>
          </cell>
          <cell r="O416" t="str">
            <v>HYD</v>
          </cell>
          <cell r="P416" t="str">
            <v>IBMR</v>
          </cell>
          <cell r="Q416" t="str">
            <v>MONOCOT</v>
          </cell>
          <cell r="R416">
            <v>0</v>
          </cell>
          <cell r="S416">
            <v>1642</v>
          </cell>
        </row>
        <row r="417">
          <cell r="A417" t="str">
            <v>POTCOL</v>
          </cell>
          <cell r="B417" t="str">
            <v>Potamogeton coloratus</v>
          </cell>
          <cell r="C417">
            <v>20</v>
          </cell>
          <cell r="D417">
            <v>3</v>
          </cell>
          <cell r="E417" t="str">
            <v xml:space="preserve">Hornem.      </v>
          </cell>
          <cell r="M417" t="str">
            <v>PHy</v>
          </cell>
          <cell r="N417">
            <v>7</v>
          </cell>
          <cell r="O417" t="str">
            <v>HYD</v>
          </cell>
          <cell r="P417" t="str">
            <v>IBMR</v>
          </cell>
          <cell r="Q417" t="str">
            <v>MONOCOT</v>
          </cell>
          <cell r="R417">
            <v>0</v>
          </cell>
          <cell r="S417">
            <v>1643</v>
          </cell>
        </row>
        <row r="418">
          <cell r="A418" t="str">
            <v>POTCOM</v>
          </cell>
          <cell r="B418" t="str">
            <v>Potamogeton compressus</v>
          </cell>
          <cell r="C418">
            <v>6</v>
          </cell>
          <cell r="D418">
            <v>3</v>
          </cell>
          <cell r="E418" t="str">
            <v xml:space="preserve">L.      </v>
          </cell>
          <cell r="M418" t="str">
            <v>PHy</v>
          </cell>
          <cell r="N418">
            <v>7</v>
          </cell>
          <cell r="O418" t="str">
            <v>HYD</v>
          </cell>
          <cell r="P418" t="str">
            <v>IBMR</v>
          </cell>
          <cell r="Q418" t="str">
            <v>MONOCOT</v>
          </cell>
          <cell r="R418">
            <v>0</v>
          </cell>
          <cell r="S418">
            <v>1644</v>
          </cell>
        </row>
        <row r="419">
          <cell r="A419" t="str">
            <v>POTCRI</v>
          </cell>
          <cell r="B419" t="str">
            <v>Potamogeton crispus</v>
          </cell>
          <cell r="C419">
            <v>7</v>
          </cell>
          <cell r="D419">
            <v>2</v>
          </cell>
          <cell r="E419" t="str">
            <v xml:space="preserve">L.      </v>
          </cell>
          <cell r="M419" t="str">
            <v>PHy</v>
          </cell>
          <cell r="N419">
            <v>7</v>
          </cell>
          <cell r="O419" t="str">
            <v>HYD</v>
          </cell>
          <cell r="P419" t="str">
            <v>IBMR</v>
          </cell>
          <cell r="Q419" t="str">
            <v>MONOCOT</v>
          </cell>
          <cell r="R419">
            <v>0</v>
          </cell>
          <cell r="S419">
            <v>1645</v>
          </cell>
        </row>
        <row r="420">
          <cell r="A420" t="str">
            <v>POTEPI</v>
          </cell>
          <cell r="B420" t="str">
            <v>Potamogeton epihydrus</v>
          </cell>
          <cell r="C420" t="str">
            <v/>
          </cell>
          <cell r="D420" t="str">
            <v/>
          </cell>
          <cell r="E420" t="str">
            <v xml:space="preserve">      </v>
          </cell>
          <cell r="M420" t="str">
            <v>PHy</v>
          </cell>
          <cell r="N420">
            <v>7</v>
          </cell>
          <cell r="O420" t="str">
            <v>HYD</v>
          </cell>
          <cell r="P420" t="str">
            <v/>
          </cell>
          <cell r="Q420" t="str">
            <v>MONOCOT</v>
          </cell>
          <cell r="R420">
            <v>0</v>
          </cell>
          <cell r="S420">
            <v>19933</v>
          </cell>
        </row>
        <row r="421">
          <cell r="A421" t="str">
            <v>POTFIL</v>
          </cell>
          <cell r="B421" t="str">
            <v>Potamogeton filiformis</v>
          </cell>
          <cell r="C421" t="str">
            <v/>
          </cell>
          <cell r="D421" t="str">
            <v/>
          </cell>
          <cell r="E421" t="str">
            <v xml:space="preserve">Pers.      </v>
          </cell>
          <cell r="M421" t="str">
            <v>PHy</v>
          </cell>
          <cell r="N421">
            <v>7</v>
          </cell>
          <cell r="O421" t="str">
            <v>HYD</v>
          </cell>
          <cell r="P421" t="str">
            <v/>
          </cell>
          <cell r="Q421" t="str">
            <v>MONOCOT</v>
          </cell>
          <cell r="R421">
            <v>0</v>
          </cell>
          <cell r="S421">
            <v>19934</v>
          </cell>
        </row>
        <row r="422">
          <cell r="A422" t="str">
            <v>POTFRI</v>
          </cell>
          <cell r="B422" t="str">
            <v>Potamogeton friesii</v>
          </cell>
          <cell r="C422">
            <v>10</v>
          </cell>
          <cell r="D422">
            <v>1</v>
          </cell>
          <cell r="E422" t="str">
            <v xml:space="preserve">Rupr.      </v>
          </cell>
          <cell r="F422" t="str">
            <v>Potamogeton mucronatus</v>
          </cell>
          <cell r="M422" t="str">
            <v>PHy</v>
          </cell>
          <cell r="N422">
            <v>7</v>
          </cell>
          <cell r="O422" t="str">
            <v>HYD</v>
          </cell>
          <cell r="P422" t="str">
            <v>IBMR</v>
          </cell>
          <cell r="Q422" t="str">
            <v>MONOCOT</v>
          </cell>
          <cell r="R422">
            <v>0</v>
          </cell>
          <cell r="S422">
            <v>1646</v>
          </cell>
        </row>
        <row r="423">
          <cell r="A423" t="str">
            <v>POTGRA</v>
          </cell>
          <cell r="B423" t="str">
            <v>Potamogeton gramineus</v>
          </cell>
          <cell r="C423">
            <v>13</v>
          </cell>
          <cell r="D423">
            <v>2</v>
          </cell>
          <cell r="E423" t="str">
            <v xml:space="preserve">L.      </v>
          </cell>
          <cell r="M423" t="str">
            <v>PHy</v>
          </cell>
          <cell r="N423">
            <v>7</v>
          </cell>
          <cell r="O423" t="str">
            <v>HYD</v>
          </cell>
          <cell r="P423" t="str">
            <v>IBMR</v>
          </cell>
          <cell r="Q423" t="str">
            <v>MONOCOT</v>
          </cell>
          <cell r="R423">
            <v>0</v>
          </cell>
          <cell r="S423">
            <v>1647</v>
          </cell>
        </row>
        <row r="424">
          <cell r="A424" t="str">
            <v>POTHEL</v>
          </cell>
          <cell r="B424" t="str">
            <v>Potamogeton helveticus</v>
          </cell>
          <cell r="C424" t="str">
            <v/>
          </cell>
          <cell r="D424" t="str">
            <v/>
          </cell>
          <cell r="E424" t="str">
            <v xml:space="preserve">(G. Fischer) E. Baumann   </v>
          </cell>
          <cell r="M424" t="str">
            <v>PHy</v>
          </cell>
          <cell r="N424">
            <v>7</v>
          </cell>
          <cell r="O424" t="str">
            <v>HYD</v>
          </cell>
          <cell r="P424" t="str">
            <v/>
          </cell>
          <cell r="Q424" t="str">
            <v>MONOCOT</v>
          </cell>
          <cell r="R424">
            <v>0</v>
          </cell>
          <cell r="S424">
            <v>1648</v>
          </cell>
        </row>
        <row r="425">
          <cell r="A425" t="str">
            <v>POTLUC</v>
          </cell>
          <cell r="B425" t="str">
            <v>Potamogeton lucens</v>
          </cell>
          <cell r="C425">
            <v>7</v>
          </cell>
          <cell r="D425">
            <v>3</v>
          </cell>
          <cell r="E425" t="str">
            <v xml:space="preserve">L.      </v>
          </cell>
          <cell r="M425" t="str">
            <v>PHy</v>
          </cell>
          <cell r="N425">
            <v>7</v>
          </cell>
          <cell r="O425" t="str">
            <v>HYD</v>
          </cell>
          <cell r="P425" t="str">
            <v>IBMR</v>
          </cell>
          <cell r="Q425" t="str">
            <v>MONOCOT</v>
          </cell>
          <cell r="R425">
            <v>0</v>
          </cell>
          <cell r="S425">
            <v>1649</v>
          </cell>
        </row>
        <row r="426">
          <cell r="A426" t="str">
            <v>POTNAT</v>
          </cell>
          <cell r="B426" t="str">
            <v>Potamogeton natans</v>
          </cell>
          <cell r="C426">
            <v>12</v>
          </cell>
          <cell r="D426">
            <v>1</v>
          </cell>
          <cell r="E426" t="str">
            <v xml:space="preserve">L.      </v>
          </cell>
          <cell r="M426" t="str">
            <v>PHy</v>
          </cell>
          <cell r="N426">
            <v>7</v>
          </cell>
          <cell r="O426" t="str">
            <v>HYD</v>
          </cell>
          <cell r="P426" t="str">
            <v>IBMR</v>
          </cell>
          <cell r="Q426" t="str">
            <v>MONOCOT</v>
          </cell>
          <cell r="R426">
            <v>0</v>
          </cell>
          <cell r="S426">
            <v>1650</v>
          </cell>
        </row>
        <row r="427">
          <cell r="A427" t="str">
            <v>POTPRO</v>
          </cell>
          <cell r="B427" t="str">
            <v>Potamogeton natans var. prolixus</v>
          </cell>
          <cell r="C427" t="str">
            <v/>
          </cell>
          <cell r="D427" t="str">
            <v/>
          </cell>
          <cell r="E427" t="str">
            <v xml:space="preserve">Koch      </v>
          </cell>
          <cell r="M427" t="str">
            <v>PHy</v>
          </cell>
          <cell r="N427">
            <v>7</v>
          </cell>
          <cell r="O427" t="str">
            <v>HYD</v>
          </cell>
          <cell r="P427" t="str">
            <v/>
          </cell>
          <cell r="Q427" t="str">
            <v>MONOCOT</v>
          </cell>
          <cell r="R427">
            <v>0</v>
          </cell>
          <cell r="S427">
            <v>19937</v>
          </cell>
        </row>
        <row r="428">
          <cell r="A428" t="str">
            <v>POTNOD</v>
          </cell>
          <cell r="B428" t="str">
            <v>Potamogeton nodosus</v>
          </cell>
          <cell r="C428">
            <v>4</v>
          </cell>
          <cell r="D428">
            <v>3</v>
          </cell>
          <cell r="E428" t="str">
            <v xml:space="preserve">Poiret      </v>
          </cell>
          <cell r="F428" t="str">
            <v>Potamogeton fluitans</v>
          </cell>
          <cell r="M428" t="str">
            <v>PHy</v>
          </cell>
          <cell r="N428">
            <v>7</v>
          </cell>
          <cell r="O428" t="str">
            <v>HYD</v>
          </cell>
          <cell r="P428" t="str">
            <v>IBMR</v>
          </cell>
          <cell r="Q428" t="str">
            <v>MONOCOT</v>
          </cell>
          <cell r="R428">
            <v>0</v>
          </cell>
          <cell r="S428">
            <v>1652</v>
          </cell>
        </row>
        <row r="429">
          <cell r="A429" t="str">
            <v>POTOBT</v>
          </cell>
          <cell r="B429" t="str">
            <v>Potamogeton obtusifolius</v>
          </cell>
          <cell r="C429">
            <v>10</v>
          </cell>
          <cell r="D429">
            <v>2</v>
          </cell>
          <cell r="E429" t="str">
            <v xml:space="preserve">Mert. &amp; Koch    </v>
          </cell>
          <cell r="M429" t="str">
            <v>PHy</v>
          </cell>
          <cell r="N429">
            <v>7</v>
          </cell>
          <cell r="O429" t="str">
            <v>HYD</v>
          </cell>
          <cell r="P429" t="str">
            <v>IBMR</v>
          </cell>
          <cell r="Q429" t="str">
            <v>MONOCOT</v>
          </cell>
          <cell r="R429">
            <v>0</v>
          </cell>
          <cell r="S429">
            <v>1653</v>
          </cell>
        </row>
        <row r="430">
          <cell r="A430" t="str">
            <v>POTPAN</v>
          </cell>
          <cell r="B430" t="str">
            <v>Potamogeton panormitanus</v>
          </cell>
          <cell r="C430">
            <v>9</v>
          </cell>
          <cell r="D430">
            <v>2</v>
          </cell>
          <cell r="E430" t="str">
            <v xml:space="preserve">      </v>
          </cell>
          <cell r="F430" t="str">
            <v>potamogeton pusillus L.</v>
          </cell>
          <cell r="M430" t="str">
            <v>PHy</v>
          </cell>
          <cell r="N430">
            <v>7</v>
          </cell>
          <cell r="O430" t="str">
            <v>HYD</v>
          </cell>
          <cell r="P430" t="str">
            <v>IBMR</v>
          </cell>
          <cell r="Q430" t="str">
            <v>MONOCOT</v>
          </cell>
          <cell r="R430">
            <v>0</v>
          </cell>
          <cell r="S430">
            <v>1654</v>
          </cell>
        </row>
        <row r="431">
          <cell r="A431" t="str">
            <v>POTPEC</v>
          </cell>
          <cell r="B431" t="str">
            <v>Potamogeton pectinatus</v>
          </cell>
          <cell r="C431">
            <v>2</v>
          </cell>
          <cell r="D431">
            <v>2</v>
          </cell>
          <cell r="E431" t="str">
            <v xml:space="preserve">L.      </v>
          </cell>
          <cell r="M431" t="str">
            <v>PHy</v>
          </cell>
          <cell r="N431">
            <v>7</v>
          </cell>
          <cell r="O431" t="str">
            <v>HYD</v>
          </cell>
          <cell r="P431" t="str">
            <v>IBMR</v>
          </cell>
          <cell r="Q431" t="str">
            <v>MONOCOT</v>
          </cell>
          <cell r="R431">
            <v>0</v>
          </cell>
          <cell r="S431">
            <v>1655</v>
          </cell>
        </row>
        <row r="432">
          <cell r="A432" t="str">
            <v>POTPER</v>
          </cell>
          <cell r="B432" t="str">
            <v>Potamogeton perfoliatus</v>
          </cell>
          <cell r="C432">
            <v>9</v>
          </cell>
          <cell r="D432">
            <v>2</v>
          </cell>
          <cell r="E432" t="str">
            <v xml:space="preserve">L.      </v>
          </cell>
          <cell r="M432" t="str">
            <v>PHy</v>
          </cell>
          <cell r="N432">
            <v>7</v>
          </cell>
          <cell r="O432" t="str">
            <v>HYD</v>
          </cell>
          <cell r="P432" t="str">
            <v>IBMR</v>
          </cell>
          <cell r="Q432" t="str">
            <v>MONOCOT</v>
          </cell>
          <cell r="R432">
            <v>0</v>
          </cell>
          <cell r="S432">
            <v>1656</v>
          </cell>
        </row>
        <row r="433">
          <cell r="A433" t="str">
            <v>POTPOL</v>
          </cell>
          <cell r="B433" t="str">
            <v>Potamogeton polygonifolius</v>
          </cell>
          <cell r="C433">
            <v>17</v>
          </cell>
          <cell r="D433">
            <v>3</v>
          </cell>
          <cell r="E433" t="str">
            <v xml:space="preserve">Pourret      </v>
          </cell>
          <cell r="M433" t="str">
            <v>PHy</v>
          </cell>
          <cell r="N433">
            <v>7</v>
          </cell>
          <cell r="O433" t="str">
            <v>HYD</v>
          </cell>
          <cell r="P433" t="str">
            <v>IBMR</v>
          </cell>
          <cell r="Q433" t="str">
            <v>MONOCOT</v>
          </cell>
          <cell r="R433">
            <v>0</v>
          </cell>
          <cell r="S433">
            <v>1657</v>
          </cell>
        </row>
        <row r="434">
          <cell r="A434" t="str">
            <v>POTPRA</v>
          </cell>
          <cell r="B434" t="str">
            <v>Potamogeton praelongus</v>
          </cell>
          <cell r="C434">
            <v>13</v>
          </cell>
          <cell r="D434">
            <v>2</v>
          </cell>
          <cell r="E434" t="str">
            <v xml:space="preserve">Wulfen      </v>
          </cell>
          <cell r="M434" t="str">
            <v>PHy</v>
          </cell>
          <cell r="N434">
            <v>7</v>
          </cell>
          <cell r="O434" t="str">
            <v>HYD</v>
          </cell>
          <cell r="P434" t="str">
            <v>IBMR</v>
          </cell>
          <cell r="Q434" t="str">
            <v>MONOCOT</v>
          </cell>
          <cell r="R434">
            <v>0</v>
          </cell>
          <cell r="S434">
            <v>1658</v>
          </cell>
        </row>
        <row r="435">
          <cell r="A435" t="str">
            <v>POTRUT</v>
          </cell>
          <cell r="B435" t="str">
            <v>Potamogeton rutilus</v>
          </cell>
          <cell r="C435" t="str">
            <v/>
          </cell>
          <cell r="D435" t="str">
            <v/>
          </cell>
          <cell r="E435" t="str">
            <v xml:space="preserve">Wolfg.      </v>
          </cell>
          <cell r="M435" t="str">
            <v>PHy</v>
          </cell>
          <cell r="N435">
            <v>7</v>
          </cell>
          <cell r="O435" t="str">
            <v>HYD</v>
          </cell>
          <cell r="P435" t="str">
            <v/>
          </cell>
          <cell r="Q435" t="str">
            <v>MONOCOT</v>
          </cell>
          <cell r="R435">
            <v>0</v>
          </cell>
          <cell r="S435">
            <v>19939</v>
          </cell>
        </row>
        <row r="436">
          <cell r="A436" t="str">
            <v>POTSCH</v>
          </cell>
          <cell r="B436" t="str">
            <v>Potamogeton schweinfurthii</v>
          </cell>
          <cell r="C436" t="str">
            <v/>
          </cell>
          <cell r="D436" t="str">
            <v/>
          </cell>
          <cell r="E436" t="str">
            <v xml:space="preserve">      </v>
          </cell>
          <cell r="M436" t="str">
            <v>PHy</v>
          </cell>
          <cell r="N436">
            <v>7</v>
          </cell>
          <cell r="O436" t="str">
            <v>HYD</v>
          </cell>
          <cell r="P436" t="str">
            <v/>
          </cell>
          <cell r="Q436" t="str">
            <v>MONOCOT</v>
          </cell>
          <cell r="R436">
            <v>0</v>
          </cell>
          <cell r="S436">
            <v>19940</v>
          </cell>
        </row>
        <row r="437">
          <cell r="A437" t="str">
            <v>POTSIC</v>
          </cell>
          <cell r="B437" t="str">
            <v>Potamogeton siculus</v>
          </cell>
          <cell r="C437" t="str">
            <v/>
          </cell>
          <cell r="D437" t="str">
            <v/>
          </cell>
          <cell r="E437" t="str">
            <v xml:space="preserve">      </v>
          </cell>
          <cell r="M437" t="str">
            <v>PHy</v>
          </cell>
          <cell r="N437">
            <v>7</v>
          </cell>
          <cell r="O437" t="str">
            <v>HYD</v>
          </cell>
          <cell r="P437" t="str">
            <v/>
          </cell>
          <cell r="Q437" t="str">
            <v>MONOCOT</v>
          </cell>
          <cell r="R437">
            <v>0</v>
          </cell>
          <cell r="S437">
            <v>19941</v>
          </cell>
        </row>
        <row r="438">
          <cell r="A438" t="str">
            <v>POTSPX</v>
          </cell>
          <cell r="B438" t="str">
            <v>Potamogeton sp.</v>
          </cell>
          <cell r="C438" t="str">
            <v/>
          </cell>
          <cell r="D438" t="str">
            <v/>
          </cell>
          <cell r="E438" t="str">
            <v xml:space="preserve">      </v>
          </cell>
          <cell r="M438" t="str">
            <v>PHy</v>
          </cell>
          <cell r="N438">
            <v>7</v>
          </cell>
          <cell r="O438" t="str">
            <v>HYD</v>
          </cell>
          <cell r="Q438" t="str">
            <v>MONOCOT</v>
          </cell>
          <cell r="R438">
            <v>0</v>
          </cell>
          <cell r="S438">
            <v>1639</v>
          </cell>
        </row>
        <row r="439">
          <cell r="A439" t="str">
            <v>POTTRI</v>
          </cell>
          <cell r="B439" t="str">
            <v>Potamogeton trichoides</v>
          </cell>
          <cell r="C439">
            <v>7</v>
          </cell>
          <cell r="D439">
            <v>2</v>
          </cell>
          <cell r="E439" t="str">
            <v xml:space="preserve">Cham. &amp; Schelcht    </v>
          </cell>
          <cell r="M439" t="str">
            <v>PHy</v>
          </cell>
          <cell r="N439">
            <v>7</v>
          </cell>
          <cell r="O439" t="str">
            <v>HYD</v>
          </cell>
          <cell r="P439" t="str">
            <v>IBMR</v>
          </cell>
          <cell r="Q439" t="str">
            <v>MONOCOT</v>
          </cell>
          <cell r="R439">
            <v>0</v>
          </cell>
          <cell r="S439">
            <v>1661</v>
          </cell>
        </row>
        <row r="440">
          <cell r="A440" t="str">
            <v>POTVAG</v>
          </cell>
          <cell r="B440" t="str">
            <v>Potamogeton vaginatus</v>
          </cell>
          <cell r="C440" t="str">
            <v/>
          </cell>
          <cell r="D440" t="str">
            <v/>
          </cell>
          <cell r="E440" t="str">
            <v xml:space="preserve">      </v>
          </cell>
          <cell r="M440" t="str">
            <v>PHy</v>
          </cell>
          <cell r="N440">
            <v>7</v>
          </cell>
          <cell r="O440" t="str">
            <v>HYD</v>
          </cell>
          <cell r="P440" t="str">
            <v/>
          </cell>
          <cell r="Q440" t="str">
            <v>MONOCOT</v>
          </cell>
          <cell r="R440">
            <v>0</v>
          </cell>
          <cell r="S440">
            <v>19942</v>
          </cell>
        </row>
        <row r="441">
          <cell r="A441" t="str">
            <v>POTANG</v>
          </cell>
          <cell r="B441" t="str">
            <v>Potamogeton x angustifolius</v>
          </cell>
          <cell r="C441" t="str">
            <v/>
          </cell>
          <cell r="D441" t="str">
            <v/>
          </cell>
          <cell r="E441" t="str">
            <v xml:space="preserve">J. S. Presl    </v>
          </cell>
          <cell r="M441" t="str">
            <v>PHy</v>
          </cell>
          <cell r="N441">
            <v>7</v>
          </cell>
          <cell r="O441" t="str">
            <v>HYD</v>
          </cell>
          <cell r="P441" t="str">
            <v/>
          </cell>
          <cell r="Q441" t="str">
            <v>MONOCOT</v>
          </cell>
          <cell r="R441">
            <v>0</v>
          </cell>
          <cell r="S441">
            <v>19943</v>
          </cell>
        </row>
        <row r="442">
          <cell r="A442" t="str">
            <v>POTBEN</v>
          </cell>
          <cell r="B442" t="str">
            <v>Potamogeton x bennettii</v>
          </cell>
          <cell r="C442" t="str">
            <v/>
          </cell>
          <cell r="D442" t="str">
            <v/>
          </cell>
          <cell r="E442" t="str">
            <v xml:space="preserve">      </v>
          </cell>
          <cell r="M442" t="str">
            <v>PHy</v>
          </cell>
          <cell r="N442">
            <v>7</v>
          </cell>
          <cell r="O442" t="str">
            <v>HYD</v>
          </cell>
          <cell r="P442" t="str">
            <v/>
          </cell>
          <cell r="Q442" t="str">
            <v>MONOCOT</v>
          </cell>
          <cell r="R442">
            <v>0</v>
          </cell>
          <cell r="S442">
            <v>19944</v>
          </cell>
        </row>
        <row r="443">
          <cell r="A443" t="str">
            <v>POTBOT</v>
          </cell>
          <cell r="B443" t="str">
            <v>Potamogeton x bottnicus</v>
          </cell>
          <cell r="C443" t="str">
            <v/>
          </cell>
          <cell r="D443" t="str">
            <v/>
          </cell>
          <cell r="E443" t="str">
            <v xml:space="preserve">      </v>
          </cell>
          <cell r="M443" t="str">
            <v>PHy</v>
          </cell>
          <cell r="N443">
            <v>7</v>
          </cell>
          <cell r="O443" t="str">
            <v>HYD</v>
          </cell>
          <cell r="P443" t="str">
            <v/>
          </cell>
          <cell r="Q443" t="str">
            <v>MONOCOT</v>
          </cell>
          <cell r="R443">
            <v>0</v>
          </cell>
          <cell r="S443">
            <v>19945</v>
          </cell>
        </row>
        <row r="444">
          <cell r="A444" t="str">
            <v>POTCOG</v>
          </cell>
          <cell r="B444" t="str">
            <v>Potamogeton x cognatus</v>
          </cell>
          <cell r="C444" t="str">
            <v/>
          </cell>
          <cell r="D444" t="str">
            <v/>
          </cell>
          <cell r="E444" t="str">
            <v xml:space="preserve">      </v>
          </cell>
          <cell r="M444" t="str">
            <v>PHy</v>
          </cell>
          <cell r="N444">
            <v>7</v>
          </cell>
          <cell r="O444" t="str">
            <v>HYD</v>
          </cell>
          <cell r="P444" t="str">
            <v/>
          </cell>
          <cell r="Q444" t="str">
            <v>MONOCOT</v>
          </cell>
          <cell r="R444">
            <v>0</v>
          </cell>
          <cell r="S444">
            <v>19946</v>
          </cell>
        </row>
        <row r="445">
          <cell r="A445" t="str">
            <v>POTCOO</v>
          </cell>
          <cell r="B445" t="str">
            <v>Potamogeton x cooperi</v>
          </cell>
          <cell r="C445" t="str">
            <v/>
          </cell>
          <cell r="D445" t="str">
            <v/>
          </cell>
          <cell r="E445" t="str">
            <v xml:space="preserve">      </v>
          </cell>
          <cell r="M445" t="str">
            <v>PHy</v>
          </cell>
          <cell r="N445">
            <v>7</v>
          </cell>
          <cell r="O445" t="str">
            <v>HYD</v>
          </cell>
          <cell r="P445" t="str">
            <v/>
          </cell>
          <cell r="Q445" t="str">
            <v>MONOCOT</v>
          </cell>
          <cell r="R445">
            <v>0</v>
          </cell>
          <cell r="S445">
            <v>19947</v>
          </cell>
        </row>
        <row r="446">
          <cell r="A446" t="str">
            <v>POTFEN</v>
          </cell>
          <cell r="B446" t="str">
            <v>Potamogeton x fennicus</v>
          </cell>
          <cell r="C446" t="str">
            <v/>
          </cell>
          <cell r="D446" t="str">
            <v/>
          </cell>
          <cell r="E446" t="str">
            <v xml:space="preserve">      </v>
          </cell>
          <cell r="M446" t="str">
            <v>PHy</v>
          </cell>
          <cell r="N446">
            <v>7</v>
          </cell>
          <cell r="O446" t="str">
            <v>HYD</v>
          </cell>
          <cell r="P446" t="str">
            <v/>
          </cell>
          <cell r="Q446" t="str">
            <v>MONOCOT</v>
          </cell>
          <cell r="R446">
            <v>0</v>
          </cell>
          <cell r="S446">
            <v>19948</v>
          </cell>
        </row>
        <row r="447">
          <cell r="A447" t="str">
            <v>POTFLU</v>
          </cell>
          <cell r="B447" t="str">
            <v>Potamogeton x fluitans</v>
          </cell>
          <cell r="C447" t="str">
            <v/>
          </cell>
          <cell r="D447" t="str">
            <v/>
          </cell>
          <cell r="E447" t="str">
            <v xml:space="preserve">      </v>
          </cell>
          <cell r="M447" t="str">
            <v>PHy</v>
          </cell>
          <cell r="N447">
            <v>7</v>
          </cell>
          <cell r="O447" t="str">
            <v>HYD</v>
          </cell>
          <cell r="P447" t="str">
            <v/>
          </cell>
          <cell r="Q447" t="str">
            <v>MONOCOT</v>
          </cell>
          <cell r="R447">
            <v>0</v>
          </cell>
          <cell r="S447">
            <v>19949</v>
          </cell>
        </row>
        <row r="448">
          <cell r="A448" t="str">
            <v>POTGES</v>
          </cell>
          <cell r="B448" t="str">
            <v>Potamogeton x gessnacensis</v>
          </cell>
          <cell r="C448" t="str">
            <v/>
          </cell>
          <cell r="D448" t="str">
            <v/>
          </cell>
          <cell r="E448" t="str">
            <v xml:space="preserve">      </v>
          </cell>
          <cell r="M448" t="str">
            <v>PHy</v>
          </cell>
          <cell r="N448">
            <v>7</v>
          </cell>
          <cell r="O448" t="str">
            <v>HYD</v>
          </cell>
          <cell r="P448" t="str">
            <v/>
          </cell>
          <cell r="Q448" t="str">
            <v>MONOCOT</v>
          </cell>
          <cell r="R448">
            <v>0</v>
          </cell>
          <cell r="S448">
            <v>19950</v>
          </cell>
        </row>
        <row r="449">
          <cell r="A449" t="str">
            <v>POTGRI</v>
          </cell>
          <cell r="B449" t="str">
            <v>Potamogeton x griffithii</v>
          </cell>
          <cell r="C449" t="str">
            <v/>
          </cell>
          <cell r="D449" t="str">
            <v/>
          </cell>
          <cell r="E449" t="str">
            <v xml:space="preserve">      </v>
          </cell>
          <cell r="M449" t="str">
            <v>PHy</v>
          </cell>
          <cell r="N449">
            <v>7</v>
          </cell>
          <cell r="O449" t="str">
            <v>HYD</v>
          </cell>
          <cell r="P449" t="str">
            <v/>
          </cell>
          <cell r="Q449" t="str">
            <v>MONOCOT</v>
          </cell>
          <cell r="R449">
            <v>0</v>
          </cell>
          <cell r="S449">
            <v>19951</v>
          </cell>
        </row>
        <row r="450">
          <cell r="A450" t="str">
            <v>POTLIN</v>
          </cell>
          <cell r="B450" t="str">
            <v>Potamogeton x lintonii</v>
          </cell>
          <cell r="C450" t="str">
            <v/>
          </cell>
          <cell r="D450" t="str">
            <v/>
          </cell>
          <cell r="E450" t="str">
            <v xml:space="preserve">      </v>
          </cell>
          <cell r="M450" t="str">
            <v>PHy</v>
          </cell>
          <cell r="N450">
            <v>7</v>
          </cell>
          <cell r="O450" t="str">
            <v>HYD</v>
          </cell>
          <cell r="P450" t="str">
            <v/>
          </cell>
          <cell r="Q450" t="str">
            <v>MONOCOT</v>
          </cell>
          <cell r="R450">
            <v>0</v>
          </cell>
          <cell r="S450">
            <v>19953</v>
          </cell>
        </row>
        <row r="451">
          <cell r="A451" t="str">
            <v>POTNER</v>
          </cell>
          <cell r="B451" t="str">
            <v>Potamogeton x nerviger</v>
          </cell>
          <cell r="C451" t="str">
            <v/>
          </cell>
          <cell r="D451" t="str">
            <v/>
          </cell>
          <cell r="E451" t="str">
            <v xml:space="preserve">      </v>
          </cell>
          <cell r="M451" t="str">
            <v>PHy</v>
          </cell>
          <cell r="N451">
            <v>7</v>
          </cell>
          <cell r="O451" t="str">
            <v>HYD</v>
          </cell>
          <cell r="P451" t="str">
            <v/>
          </cell>
          <cell r="Q451" t="str">
            <v>MONOCOT</v>
          </cell>
          <cell r="R451">
            <v>0</v>
          </cell>
          <cell r="S451">
            <v>19954</v>
          </cell>
        </row>
        <row r="452">
          <cell r="A452" t="str">
            <v>POTNIT</v>
          </cell>
          <cell r="B452" t="str">
            <v>Potamogeton x nitens</v>
          </cell>
          <cell r="C452" t="str">
            <v/>
          </cell>
          <cell r="D452" t="str">
            <v/>
          </cell>
          <cell r="E452" t="str">
            <v xml:space="preserve">Weber      </v>
          </cell>
          <cell r="M452" t="str">
            <v>PHy</v>
          </cell>
          <cell r="N452">
            <v>7</v>
          </cell>
          <cell r="O452" t="str">
            <v>HYD</v>
          </cell>
          <cell r="P452" t="str">
            <v/>
          </cell>
          <cell r="Q452" t="str">
            <v>MONOCOT</v>
          </cell>
          <cell r="R452">
            <v>0</v>
          </cell>
          <cell r="S452">
            <v>20023</v>
          </cell>
        </row>
        <row r="453">
          <cell r="A453" t="str">
            <v>POTOLI</v>
          </cell>
          <cell r="B453" t="str">
            <v>Potamogeton x olivaceus</v>
          </cell>
          <cell r="C453" t="str">
            <v/>
          </cell>
          <cell r="D453" t="str">
            <v/>
          </cell>
          <cell r="E453" t="str">
            <v xml:space="preserve">      </v>
          </cell>
          <cell r="M453" t="str">
            <v>PHy</v>
          </cell>
          <cell r="N453">
            <v>7</v>
          </cell>
          <cell r="O453" t="str">
            <v>HYD</v>
          </cell>
          <cell r="P453" t="str">
            <v/>
          </cell>
          <cell r="Q453" t="str">
            <v>MONOCOT</v>
          </cell>
          <cell r="R453">
            <v>0</v>
          </cell>
          <cell r="S453">
            <v>19955</v>
          </cell>
        </row>
        <row r="454">
          <cell r="A454" t="str">
            <v>POTSAL</v>
          </cell>
          <cell r="B454" t="str">
            <v>Potamogeton x saliciifolius</v>
          </cell>
          <cell r="C454" t="str">
            <v/>
          </cell>
          <cell r="D454" t="str">
            <v/>
          </cell>
          <cell r="E454" t="str">
            <v xml:space="preserve">Wolfgang      </v>
          </cell>
          <cell r="M454" t="str">
            <v>PHy</v>
          </cell>
          <cell r="N454">
            <v>7</v>
          </cell>
          <cell r="O454" t="str">
            <v>HYD</v>
          </cell>
          <cell r="P454" t="str">
            <v/>
          </cell>
          <cell r="Q454" t="str">
            <v>MONOCOT</v>
          </cell>
          <cell r="R454">
            <v>0</v>
          </cell>
          <cell r="S454">
            <v>19956</v>
          </cell>
        </row>
        <row r="455">
          <cell r="A455" t="str">
            <v>POTSCR</v>
          </cell>
          <cell r="B455" t="str">
            <v>Potamogeton x schreberi</v>
          </cell>
          <cell r="C455" t="str">
            <v/>
          </cell>
          <cell r="D455" t="str">
            <v/>
          </cell>
          <cell r="E455" t="str">
            <v xml:space="preserve">      </v>
          </cell>
          <cell r="M455" t="str">
            <v>PHy</v>
          </cell>
          <cell r="N455">
            <v>7</v>
          </cell>
          <cell r="O455" t="str">
            <v>HYD</v>
          </cell>
          <cell r="P455" t="str">
            <v/>
          </cell>
          <cell r="Q455" t="str">
            <v>MONOCOT</v>
          </cell>
          <cell r="R455">
            <v>0</v>
          </cell>
          <cell r="S455">
            <v>19957</v>
          </cell>
        </row>
        <row r="456">
          <cell r="A456" t="str">
            <v>POTSPA</v>
          </cell>
          <cell r="B456" t="str">
            <v>Potamogeton x sparganiifolius</v>
          </cell>
          <cell r="C456" t="str">
            <v/>
          </cell>
          <cell r="D456" t="str">
            <v/>
          </cell>
          <cell r="E456" t="str">
            <v xml:space="preserve">Laestad ex Fries    </v>
          </cell>
          <cell r="M456" t="str">
            <v>PHy</v>
          </cell>
          <cell r="N456">
            <v>7</v>
          </cell>
          <cell r="O456" t="str">
            <v>HYD</v>
          </cell>
          <cell r="P456" t="str">
            <v/>
          </cell>
          <cell r="Q456" t="str">
            <v>MONOCOT</v>
          </cell>
          <cell r="R456">
            <v>0</v>
          </cell>
          <cell r="S456">
            <v>19958</v>
          </cell>
        </row>
        <row r="457">
          <cell r="A457" t="str">
            <v>POTSUD</v>
          </cell>
          <cell r="B457" t="str">
            <v>Potamogeton x sudermanicus</v>
          </cell>
          <cell r="C457" t="str">
            <v/>
          </cell>
          <cell r="D457" t="str">
            <v/>
          </cell>
          <cell r="E457" t="str">
            <v xml:space="preserve">      </v>
          </cell>
          <cell r="M457" t="str">
            <v>PHy</v>
          </cell>
          <cell r="N457">
            <v>7</v>
          </cell>
          <cell r="O457" t="str">
            <v>HYD</v>
          </cell>
          <cell r="P457" t="str">
            <v/>
          </cell>
          <cell r="Q457" t="str">
            <v>MONOCOT</v>
          </cell>
          <cell r="R457">
            <v>0</v>
          </cell>
          <cell r="S457">
            <v>19959</v>
          </cell>
        </row>
        <row r="458">
          <cell r="A458" t="str">
            <v>POTSUE</v>
          </cell>
          <cell r="B458" t="str">
            <v>Potamogeton x suecicus</v>
          </cell>
          <cell r="C458" t="str">
            <v/>
          </cell>
          <cell r="D458" t="str">
            <v/>
          </cell>
          <cell r="E458" t="str">
            <v xml:space="preserve">      </v>
          </cell>
          <cell r="M458" t="str">
            <v>PHy</v>
          </cell>
          <cell r="N458">
            <v>7</v>
          </cell>
          <cell r="O458" t="str">
            <v>HYD</v>
          </cell>
          <cell r="P458" t="str">
            <v/>
          </cell>
          <cell r="Q458" t="str">
            <v>MONOCOT</v>
          </cell>
          <cell r="R458">
            <v>0</v>
          </cell>
          <cell r="S458">
            <v>19960</v>
          </cell>
        </row>
        <row r="459">
          <cell r="A459" t="str">
            <v>POTUND</v>
          </cell>
          <cell r="B459" t="str">
            <v>Potamogeton x undulatus</v>
          </cell>
          <cell r="C459" t="str">
            <v/>
          </cell>
          <cell r="D459" t="str">
            <v/>
          </cell>
          <cell r="E459" t="str">
            <v xml:space="preserve">      </v>
          </cell>
          <cell r="M459" t="str">
            <v>PHy</v>
          </cell>
          <cell r="N459">
            <v>7</v>
          </cell>
          <cell r="O459" t="str">
            <v>HYD</v>
          </cell>
          <cell r="P459" t="str">
            <v/>
          </cell>
          <cell r="Q459" t="str">
            <v>MONOCOT</v>
          </cell>
          <cell r="R459">
            <v>0</v>
          </cell>
          <cell r="S459">
            <v>19961</v>
          </cell>
        </row>
        <row r="460">
          <cell r="A460" t="str">
            <v>POTZIZ</v>
          </cell>
          <cell r="B460" t="str">
            <v>Potamogeton zizii</v>
          </cell>
          <cell r="C460" t="str">
            <v/>
          </cell>
          <cell r="D460" t="str">
            <v/>
          </cell>
          <cell r="E460" t="str">
            <v xml:space="preserve">Koch ex Roth    </v>
          </cell>
          <cell r="M460" t="str">
            <v>PHy</v>
          </cell>
          <cell r="N460">
            <v>7</v>
          </cell>
          <cell r="O460" t="str">
            <v>HYD</v>
          </cell>
          <cell r="P460" t="str">
            <v/>
          </cell>
          <cell r="Q460" t="str">
            <v>MONOCOT</v>
          </cell>
          <cell r="R460">
            <v>0</v>
          </cell>
          <cell r="S460">
            <v>20025</v>
          </cell>
        </row>
        <row r="461">
          <cell r="A461" t="str">
            <v>RANAQU</v>
          </cell>
          <cell r="B461" t="str">
            <v>Ranunculus aquatilis</v>
          </cell>
          <cell r="C461">
            <v>11</v>
          </cell>
          <cell r="D461">
            <v>2</v>
          </cell>
          <cell r="E461" t="str">
            <v xml:space="preserve">L.      </v>
          </cell>
          <cell r="M461" t="str">
            <v>PHy</v>
          </cell>
          <cell r="N461">
            <v>7</v>
          </cell>
          <cell r="O461" t="str">
            <v>HYD</v>
          </cell>
          <cell r="P461" t="str">
            <v>IBMR</v>
          </cell>
          <cell r="Q461" t="str">
            <v>DICOT</v>
          </cell>
          <cell r="R461">
            <v>0</v>
          </cell>
          <cell r="S461">
            <v>1898</v>
          </cell>
        </row>
        <row r="462">
          <cell r="A462" t="str">
            <v>RANBAT</v>
          </cell>
          <cell r="B462" t="str">
            <v>Ranunculus batrachoides</v>
          </cell>
          <cell r="C462" t="str">
            <v/>
          </cell>
          <cell r="D462" t="str">
            <v/>
          </cell>
          <cell r="E462" t="str">
            <v xml:space="preserve">      </v>
          </cell>
          <cell r="M462" t="str">
            <v>PHy</v>
          </cell>
          <cell r="N462">
            <v>7</v>
          </cell>
          <cell r="O462" t="str">
            <v>HYD</v>
          </cell>
          <cell r="P462" t="str">
            <v/>
          </cell>
          <cell r="Q462" t="str">
            <v>DICOT</v>
          </cell>
          <cell r="R462">
            <v>0</v>
          </cell>
          <cell r="S462">
            <v>19964</v>
          </cell>
        </row>
        <row r="463">
          <cell r="A463" t="str">
            <v>RANBAU</v>
          </cell>
          <cell r="B463" t="str">
            <v>Ranunculus baudoti</v>
          </cell>
          <cell r="C463" t="str">
            <v/>
          </cell>
          <cell r="D463" t="str">
            <v/>
          </cell>
          <cell r="E463" t="str">
            <v xml:space="preserve">Godron      </v>
          </cell>
          <cell r="M463" t="str">
            <v>PHy</v>
          </cell>
          <cell r="N463">
            <v>7</v>
          </cell>
          <cell r="O463" t="str">
            <v>HYD</v>
          </cell>
          <cell r="P463" t="str">
            <v/>
          </cell>
          <cell r="Q463" t="str">
            <v>DICOT</v>
          </cell>
          <cell r="R463">
            <v>0</v>
          </cell>
          <cell r="S463">
            <v>1899</v>
          </cell>
        </row>
        <row r="464">
          <cell r="A464" t="str">
            <v>RANCIR</v>
          </cell>
          <cell r="B464" t="str">
            <v>Ranunculus circinatus</v>
          </cell>
          <cell r="C464">
            <v>10</v>
          </cell>
          <cell r="D464">
            <v>2</v>
          </cell>
          <cell r="E464" t="str">
            <v xml:space="preserve">Sibth.      </v>
          </cell>
          <cell r="F464" t="str">
            <v>Ranunculus divaricatus</v>
          </cell>
          <cell r="M464" t="str">
            <v>PHy</v>
          </cell>
          <cell r="N464">
            <v>7</v>
          </cell>
          <cell r="O464" t="str">
            <v>HYD</v>
          </cell>
          <cell r="P464" t="str">
            <v>IBMR</v>
          </cell>
          <cell r="Q464" t="str">
            <v>DICOT</v>
          </cell>
          <cell r="R464">
            <v>0</v>
          </cell>
          <cell r="S464">
            <v>1901</v>
          </cell>
        </row>
        <row r="465">
          <cell r="A465" t="str">
            <v>RANFLA</v>
          </cell>
          <cell r="B465" t="str">
            <v>Ranunculus flammula</v>
          </cell>
          <cell r="C465">
            <v>16</v>
          </cell>
          <cell r="D465">
            <v>3</v>
          </cell>
          <cell r="E465" t="str">
            <v xml:space="preserve">L.      </v>
          </cell>
          <cell r="M465" t="str">
            <v>PHy</v>
          </cell>
          <cell r="N465">
            <v>7</v>
          </cell>
          <cell r="O465" t="str">
            <v>HYD</v>
          </cell>
          <cell r="P465" t="str">
            <v>IBMR</v>
          </cell>
          <cell r="Q465" t="str">
            <v>DICOT</v>
          </cell>
          <cell r="R465">
            <v>0</v>
          </cell>
          <cell r="S465">
            <v>1902</v>
          </cell>
        </row>
        <row r="466">
          <cell r="A466" t="str">
            <v>RANFLU</v>
          </cell>
          <cell r="B466" t="str">
            <v>Ranunculus fluitans</v>
          </cell>
          <cell r="C466">
            <v>10</v>
          </cell>
          <cell r="D466">
            <v>2</v>
          </cell>
          <cell r="E466" t="str">
            <v xml:space="preserve">Lam.      </v>
          </cell>
          <cell r="M466" t="str">
            <v>PHy</v>
          </cell>
          <cell r="N466">
            <v>7</v>
          </cell>
          <cell r="O466" t="str">
            <v>HYD</v>
          </cell>
          <cell r="P466" t="str">
            <v>IBMR</v>
          </cell>
          <cell r="Q466" t="str">
            <v>DICOT</v>
          </cell>
          <cell r="R466">
            <v>0</v>
          </cell>
          <cell r="S466">
            <v>1903</v>
          </cell>
        </row>
        <row r="467">
          <cell r="A467" t="str">
            <v>RANHED</v>
          </cell>
          <cell r="B467" t="str">
            <v>Ranunculus hederaceus</v>
          </cell>
          <cell r="C467">
            <v>12</v>
          </cell>
          <cell r="D467">
            <v>3</v>
          </cell>
          <cell r="E467" t="str">
            <v xml:space="preserve">L.      </v>
          </cell>
          <cell r="M467" t="str">
            <v>PHy</v>
          </cell>
          <cell r="N467">
            <v>7</v>
          </cell>
          <cell r="O467" t="str">
            <v>HYD</v>
          </cell>
          <cell r="P467" t="str">
            <v>IBMR</v>
          </cell>
          <cell r="Q467" t="str">
            <v>DICOT</v>
          </cell>
          <cell r="R467">
            <v>0</v>
          </cell>
          <cell r="S467">
            <v>1904</v>
          </cell>
        </row>
        <row r="468">
          <cell r="A468" t="str">
            <v>RANOLO</v>
          </cell>
          <cell r="B468" t="str">
            <v>Ranunculus ololeucos</v>
          </cell>
          <cell r="C468">
            <v>19</v>
          </cell>
          <cell r="D468">
            <v>3</v>
          </cell>
          <cell r="E468" t="str">
            <v xml:space="preserve">Lloyd      </v>
          </cell>
          <cell r="M468" t="str">
            <v>PHy</v>
          </cell>
          <cell r="N468">
            <v>7</v>
          </cell>
          <cell r="O468" t="str">
            <v>HYD</v>
          </cell>
          <cell r="P468" t="str">
            <v>IBMR</v>
          </cell>
          <cell r="Q468" t="str">
            <v>DICOT</v>
          </cell>
          <cell r="R468">
            <v>0</v>
          </cell>
          <cell r="S468">
            <v>1905</v>
          </cell>
        </row>
        <row r="469">
          <cell r="A469" t="str">
            <v>RANOMI</v>
          </cell>
          <cell r="B469" t="str">
            <v>Ranunculus omiophyllus</v>
          </cell>
          <cell r="C469">
            <v>19</v>
          </cell>
          <cell r="D469">
            <v>3</v>
          </cell>
          <cell r="E469" t="str">
            <v xml:space="preserve">Ten.      </v>
          </cell>
          <cell r="M469" t="str">
            <v>PHy</v>
          </cell>
          <cell r="N469">
            <v>7</v>
          </cell>
          <cell r="O469" t="str">
            <v>HYD</v>
          </cell>
          <cell r="P469" t="str">
            <v>IBMR</v>
          </cell>
          <cell r="Q469" t="str">
            <v>DICOT</v>
          </cell>
          <cell r="R469">
            <v>0</v>
          </cell>
          <cell r="S469">
            <v>1906</v>
          </cell>
        </row>
        <row r="470">
          <cell r="A470" t="str">
            <v>RANPEL</v>
          </cell>
          <cell r="B470" t="str">
            <v>Ranunculus peltatus</v>
          </cell>
          <cell r="C470">
            <v>12</v>
          </cell>
          <cell r="D470">
            <v>2</v>
          </cell>
          <cell r="E470" t="str">
            <v xml:space="preserve">Schrank.      </v>
          </cell>
          <cell r="M470" t="str">
            <v>PHy</v>
          </cell>
          <cell r="N470">
            <v>7</v>
          </cell>
          <cell r="O470" t="str">
            <v>HYD</v>
          </cell>
          <cell r="P470" t="str">
            <v>IBMR</v>
          </cell>
          <cell r="Q470" t="str">
            <v>DICOT</v>
          </cell>
          <cell r="R470">
            <v>0</v>
          </cell>
          <cell r="S470">
            <v>1908</v>
          </cell>
        </row>
        <row r="471">
          <cell r="A471" t="str">
            <v>RANFUC</v>
          </cell>
          <cell r="B471" t="str">
            <v>Ranunculus peltatus subsp. fucoides</v>
          </cell>
          <cell r="C471">
            <v>12</v>
          </cell>
          <cell r="D471">
            <v>2</v>
          </cell>
          <cell r="E471" t="str">
            <v xml:space="preserve">      </v>
          </cell>
          <cell r="M471" t="str">
            <v>PHy</v>
          </cell>
          <cell r="N471">
            <v>7</v>
          </cell>
          <cell r="O471" t="str">
            <v>HYD</v>
          </cell>
          <cell r="P471" t="str">
            <v/>
          </cell>
          <cell r="Q471" t="str">
            <v>DICOT</v>
          </cell>
          <cell r="R471">
            <v>0</v>
          </cell>
          <cell r="S471">
            <v>19972</v>
          </cell>
        </row>
        <row r="472">
          <cell r="A472" t="str">
            <v>RANPEP</v>
          </cell>
          <cell r="B472" t="str">
            <v>Ranunculus peltatus subsp. peltatus</v>
          </cell>
          <cell r="C472">
            <v>12</v>
          </cell>
          <cell r="D472">
            <v>2</v>
          </cell>
          <cell r="E472" t="str">
            <v xml:space="preserve">      </v>
          </cell>
          <cell r="M472" t="str">
            <v>PHy</v>
          </cell>
          <cell r="N472">
            <v>7</v>
          </cell>
          <cell r="O472" t="str">
            <v>HYD</v>
          </cell>
          <cell r="P472" t="str">
            <v/>
          </cell>
          <cell r="Q472" t="str">
            <v>DICOT</v>
          </cell>
          <cell r="R472">
            <v>0</v>
          </cell>
          <cell r="S472">
            <v>19973</v>
          </cell>
        </row>
        <row r="473">
          <cell r="A473" t="str">
            <v>RANPEN</v>
          </cell>
          <cell r="B473" t="str">
            <v xml:space="preserve">Ranunculus penicillatus </v>
          </cell>
          <cell r="C473">
            <v>12</v>
          </cell>
          <cell r="D473">
            <v>1</v>
          </cell>
          <cell r="E473" t="str">
            <v xml:space="preserve">(Dumort.) Bab.     </v>
          </cell>
          <cell r="F473" t="str">
            <v>Ranunculus penicillatus subsp. penicillatus</v>
          </cell>
          <cell r="M473" t="str">
            <v>PHy</v>
          </cell>
          <cell r="N473">
            <v>7</v>
          </cell>
          <cell r="O473" t="str">
            <v>HYD</v>
          </cell>
          <cell r="P473" t="str">
            <v>IBMR</v>
          </cell>
          <cell r="Q473" t="str">
            <v>DICOT</v>
          </cell>
          <cell r="R473">
            <v>0</v>
          </cell>
          <cell r="S473">
            <v>1909</v>
          </cell>
        </row>
        <row r="474">
          <cell r="A474" t="str">
            <v>RANPSE</v>
          </cell>
          <cell r="B474" t="str">
            <v>Ranunculus penicillatus var. penicillatus</v>
          </cell>
          <cell r="C474">
            <v>12</v>
          </cell>
          <cell r="D474">
            <v>1</v>
          </cell>
          <cell r="M474" t="str">
            <v>PHy</v>
          </cell>
          <cell r="N474">
            <v>7</v>
          </cell>
          <cell r="O474" t="str">
            <v>HYD</v>
          </cell>
          <cell r="P474" t="str">
            <v/>
          </cell>
          <cell r="Q474" t="str">
            <v>DICOT</v>
          </cell>
          <cell r="R474">
            <v>0</v>
          </cell>
          <cell r="S474">
            <v>19974</v>
          </cell>
        </row>
        <row r="475">
          <cell r="A475" t="str">
            <v>RANCAL</v>
          </cell>
          <cell r="B475" t="str">
            <v>Ranunculus penicillatus var. calcareus</v>
          </cell>
          <cell r="C475">
            <v>13</v>
          </cell>
          <cell r="D475">
            <v>2</v>
          </cell>
          <cell r="E475" t="str">
            <v xml:space="preserve">(Dumort.) Bab.     </v>
          </cell>
          <cell r="F475" t="str">
            <v>Ranunculus penicillatus subsp. calcareus</v>
          </cell>
          <cell r="M475" t="str">
            <v>PHy</v>
          </cell>
          <cell r="N475">
            <v>7</v>
          </cell>
          <cell r="O475" t="str">
            <v>HYD</v>
          </cell>
          <cell r="P475" t="str">
            <v>IBMR</v>
          </cell>
          <cell r="Q475" t="str">
            <v>DICOT</v>
          </cell>
          <cell r="R475">
            <v>0</v>
          </cell>
          <cell r="S475">
            <v>29941</v>
          </cell>
        </row>
        <row r="476">
          <cell r="A476" t="str">
            <v>RANRIO</v>
          </cell>
          <cell r="B476" t="str">
            <v>Ranunculus rionii</v>
          </cell>
          <cell r="C476" t="str">
            <v/>
          </cell>
          <cell r="D476" t="str">
            <v/>
          </cell>
          <cell r="E476" t="str">
            <v xml:space="preserve">      </v>
          </cell>
          <cell r="M476" t="str">
            <v>PHy</v>
          </cell>
          <cell r="N476">
            <v>7</v>
          </cell>
          <cell r="O476" t="str">
            <v>HYD</v>
          </cell>
          <cell r="P476" t="str">
            <v/>
          </cell>
          <cell r="Q476" t="str">
            <v>DICOT</v>
          </cell>
          <cell r="R476">
            <v>0</v>
          </cell>
          <cell r="S476">
            <v>1911</v>
          </cell>
        </row>
        <row r="477">
          <cell r="A477" t="str">
            <v>RANSPX</v>
          </cell>
          <cell r="B477" t="str">
            <v>Ranunculus sp.</v>
          </cell>
          <cell r="C477" t="str">
            <v/>
          </cell>
          <cell r="D477" t="str">
            <v/>
          </cell>
          <cell r="E477" t="str">
            <v xml:space="preserve">      </v>
          </cell>
          <cell r="M477" t="str">
            <v>PHy</v>
          </cell>
          <cell r="N477">
            <v>7</v>
          </cell>
          <cell r="O477" t="str">
            <v>HYD</v>
          </cell>
          <cell r="Q477" t="str">
            <v>DICOT</v>
          </cell>
          <cell r="R477">
            <v>0</v>
          </cell>
          <cell r="S477">
            <v>1896</v>
          </cell>
        </row>
        <row r="478">
          <cell r="A478" t="str">
            <v>RANTRI</v>
          </cell>
          <cell r="B478" t="str">
            <v>Ranunculus trichophyllus</v>
          </cell>
          <cell r="C478">
            <v>11</v>
          </cell>
          <cell r="D478">
            <v>2</v>
          </cell>
          <cell r="E478" t="str">
            <v xml:space="preserve">Chaix      </v>
          </cell>
          <cell r="M478" t="str">
            <v>PHy</v>
          </cell>
          <cell r="N478">
            <v>7</v>
          </cell>
          <cell r="O478" t="str">
            <v>HYD</v>
          </cell>
          <cell r="P478" t="str">
            <v>IBMR</v>
          </cell>
          <cell r="Q478" t="str">
            <v>DICOT</v>
          </cell>
          <cell r="R478">
            <v>0</v>
          </cell>
          <cell r="S478">
            <v>1914</v>
          </cell>
        </row>
        <row r="479">
          <cell r="A479" t="str">
            <v>RANERA</v>
          </cell>
          <cell r="B479" t="str">
            <v>Ranunculus trichophyllus subsp. eradicatus</v>
          </cell>
          <cell r="C479">
            <v>11</v>
          </cell>
          <cell r="D479">
            <v>2</v>
          </cell>
          <cell r="E479" t="str">
            <v xml:space="preserve">      </v>
          </cell>
          <cell r="M479" t="str">
            <v>PHy</v>
          </cell>
          <cell r="N479">
            <v>7</v>
          </cell>
          <cell r="O479" t="str">
            <v>HYD</v>
          </cell>
          <cell r="P479" t="str">
            <v/>
          </cell>
          <cell r="Q479" t="str">
            <v>DICOT</v>
          </cell>
          <cell r="R479">
            <v>0</v>
          </cell>
          <cell r="S479">
            <v>19980</v>
          </cell>
        </row>
        <row r="480">
          <cell r="A480" t="str">
            <v>RANLUT</v>
          </cell>
          <cell r="B480" t="str">
            <v>Ranunculus trichophyllus subsp. lutulentus</v>
          </cell>
          <cell r="C480">
            <v>11</v>
          </cell>
          <cell r="D480">
            <v>2</v>
          </cell>
          <cell r="E480" t="str">
            <v xml:space="preserve">      </v>
          </cell>
          <cell r="M480" t="str">
            <v>PHy</v>
          </cell>
          <cell r="N480">
            <v>7</v>
          </cell>
          <cell r="O480" t="str">
            <v>HYD</v>
          </cell>
          <cell r="P480" t="str">
            <v/>
          </cell>
          <cell r="Q480" t="str">
            <v>DICOT</v>
          </cell>
          <cell r="R480">
            <v>0</v>
          </cell>
          <cell r="S480">
            <v>19981</v>
          </cell>
        </row>
        <row r="481">
          <cell r="A481" t="str">
            <v>RANTRC</v>
          </cell>
          <cell r="B481" t="str">
            <v>Ranunculus trichophyllus x circinatus</v>
          </cell>
          <cell r="C481" t="str">
            <v/>
          </cell>
          <cell r="D481" t="str">
            <v/>
          </cell>
          <cell r="E481" t="str">
            <v xml:space="preserve">      </v>
          </cell>
          <cell r="M481" t="str">
            <v>PHy</v>
          </cell>
          <cell r="N481">
            <v>7</v>
          </cell>
          <cell r="O481" t="str">
            <v>HYD</v>
          </cell>
          <cell r="P481" t="str">
            <v/>
          </cell>
          <cell r="Q481" t="str">
            <v>DICOT</v>
          </cell>
          <cell r="R481">
            <v>0</v>
          </cell>
          <cell r="S481">
            <v>19982</v>
          </cell>
        </row>
        <row r="482">
          <cell r="A482" t="str">
            <v>RANTRP</v>
          </cell>
          <cell r="B482" t="str">
            <v>Ranunculus tripartitus</v>
          </cell>
          <cell r="C482" t="str">
            <v/>
          </cell>
          <cell r="D482" t="str">
            <v/>
          </cell>
          <cell r="E482" t="str">
            <v xml:space="preserve">DC      </v>
          </cell>
          <cell r="M482" t="str">
            <v>PHy</v>
          </cell>
          <cell r="N482">
            <v>7</v>
          </cell>
          <cell r="O482" t="str">
            <v>HYD</v>
          </cell>
          <cell r="P482" t="str">
            <v/>
          </cell>
          <cell r="Q482" t="str">
            <v>DICOT</v>
          </cell>
          <cell r="R482">
            <v>0</v>
          </cell>
          <cell r="S482">
            <v>1915</v>
          </cell>
        </row>
        <row r="483">
          <cell r="A483" t="str">
            <v>RANBAC</v>
          </cell>
          <cell r="B483" t="str">
            <v>Ranunculus x bachii</v>
          </cell>
          <cell r="C483" t="str">
            <v/>
          </cell>
          <cell r="D483" t="str">
            <v/>
          </cell>
          <cell r="E483" t="str">
            <v xml:space="preserve">      </v>
          </cell>
          <cell r="M483" t="str">
            <v>PHy</v>
          </cell>
          <cell r="N483">
            <v>7</v>
          </cell>
          <cell r="O483" t="str">
            <v>HYD</v>
          </cell>
          <cell r="P483" t="str">
            <v/>
          </cell>
          <cell r="Q483" t="str">
            <v>DICOT</v>
          </cell>
          <cell r="R483">
            <v>0</v>
          </cell>
          <cell r="S483">
            <v>19983</v>
          </cell>
        </row>
        <row r="484">
          <cell r="A484" t="str">
            <v>RANKEL</v>
          </cell>
          <cell r="B484" t="str">
            <v>Ranunculus x kelchoensis</v>
          </cell>
          <cell r="C484" t="str">
            <v/>
          </cell>
          <cell r="D484" t="str">
            <v/>
          </cell>
          <cell r="E484" t="str">
            <v xml:space="preserve">      </v>
          </cell>
          <cell r="M484" t="str">
            <v>PHy</v>
          </cell>
          <cell r="N484">
            <v>7</v>
          </cell>
          <cell r="O484" t="str">
            <v>HYD</v>
          </cell>
          <cell r="P484" t="str">
            <v/>
          </cell>
          <cell r="Q484" t="str">
            <v>DICOT</v>
          </cell>
          <cell r="R484">
            <v>0</v>
          </cell>
          <cell r="S484">
            <v>19985</v>
          </cell>
        </row>
        <row r="485">
          <cell r="A485" t="str">
            <v>RANLEV</v>
          </cell>
          <cell r="B485" t="str">
            <v>Ranunculus x levenensis</v>
          </cell>
          <cell r="C485" t="str">
            <v/>
          </cell>
          <cell r="D485" t="str">
            <v/>
          </cell>
          <cell r="E485" t="str">
            <v xml:space="preserve">      </v>
          </cell>
          <cell r="M485" t="str">
            <v>PHy</v>
          </cell>
          <cell r="N485">
            <v>7</v>
          </cell>
          <cell r="O485" t="str">
            <v>HYD</v>
          </cell>
          <cell r="P485" t="str">
            <v/>
          </cell>
          <cell r="Q485" t="str">
            <v>DICOT</v>
          </cell>
          <cell r="R485">
            <v>0</v>
          </cell>
          <cell r="S485">
            <v>19986</v>
          </cell>
        </row>
        <row r="486">
          <cell r="A486" t="str">
            <v>RANNOV</v>
          </cell>
          <cell r="B486" t="str">
            <v>Ranunculus x novae-forestae</v>
          </cell>
          <cell r="C486" t="str">
            <v/>
          </cell>
          <cell r="D486" t="str">
            <v/>
          </cell>
          <cell r="E486" t="str">
            <v xml:space="preserve">      </v>
          </cell>
          <cell r="M486" t="str">
            <v>PHy</v>
          </cell>
          <cell r="N486">
            <v>7</v>
          </cell>
          <cell r="O486" t="str">
            <v>HYD</v>
          </cell>
          <cell r="P486" t="str">
            <v/>
          </cell>
          <cell r="Q486" t="str">
            <v>DICOT</v>
          </cell>
          <cell r="R486">
            <v>0</v>
          </cell>
          <cell r="S486">
            <v>19987</v>
          </cell>
        </row>
        <row r="487">
          <cell r="A487" t="str">
            <v>RUPCIR</v>
          </cell>
          <cell r="B487" t="str">
            <v>Ruppia cirrhosa</v>
          </cell>
          <cell r="C487" t="str">
            <v/>
          </cell>
          <cell r="D487" t="str">
            <v/>
          </cell>
          <cell r="E487" t="str">
            <v xml:space="preserve">      </v>
          </cell>
          <cell r="M487" t="str">
            <v>PHy</v>
          </cell>
          <cell r="N487">
            <v>7</v>
          </cell>
          <cell r="O487" t="str">
            <v>HYD</v>
          </cell>
          <cell r="P487" t="str">
            <v/>
          </cell>
          <cell r="Q487" t="str">
            <v>MONOCOT</v>
          </cell>
          <cell r="R487">
            <v>0</v>
          </cell>
          <cell r="S487">
            <v>20011</v>
          </cell>
        </row>
        <row r="488">
          <cell r="A488" t="str">
            <v>RUPDRE</v>
          </cell>
          <cell r="B488" t="str">
            <v>Ruppia drepanensis</v>
          </cell>
          <cell r="C488" t="str">
            <v/>
          </cell>
          <cell r="D488" t="str">
            <v/>
          </cell>
          <cell r="E488" t="str">
            <v xml:space="preserve">      </v>
          </cell>
          <cell r="M488" t="str">
            <v>PHy</v>
          </cell>
          <cell r="N488">
            <v>7</v>
          </cell>
          <cell r="O488" t="str">
            <v>HYD</v>
          </cell>
          <cell r="P488" t="str">
            <v/>
          </cell>
          <cell r="Q488" t="str">
            <v>MONOCOT</v>
          </cell>
          <cell r="R488">
            <v>0</v>
          </cell>
          <cell r="S488">
            <v>20012</v>
          </cell>
        </row>
        <row r="489">
          <cell r="A489" t="str">
            <v>RUPMAR</v>
          </cell>
          <cell r="B489" t="str">
            <v>Ruppia maritima</v>
          </cell>
          <cell r="C489" t="str">
            <v/>
          </cell>
          <cell r="D489" t="str">
            <v/>
          </cell>
          <cell r="E489" t="str">
            <v xml:space="preserve">      </v>
          </cell>
          <cell r="M489" t="str">
            <v>PHy</v>
          </cell>
          <cell r="N489">
            <v>7</v>
          </cell>
          <cell r="O489" t="str">
            <v>HYD</v>
          </cell>
          <cell r="P489" t="str">
            <v/>
          </cell>
          <cell r="Q489" t="str">
            <v>MONOCOT</v>
          </cell>
          <cell r="R489">
            <v>0</v>
          </cell>
          <cell r="S489">
            <v>1666</v>
          </cell>
        </row>
        <row r="490">
          <cell r="A490" t="str">
            <v>SCIFLU</v>
          </cell>
          <cell r="B490" t="str">
            <v>Scirpus fluitans</v>
          </cell>
          <cell r="C490">
            <v>18</v>
          </cell>
          <cell r="D490">
            <v>3</v>
          </cell>
          <cell r="E490" t="str">
            <v xml:space="preserve">L.      </v>
          </cell>
          <cell r="F490" t="str">
            <v>Eleogiton fluitans</v>
          </cell>
          <cell r="G490" t="str">
            <v>Isolepis fluitans L.</v>
          </cell>
          <cell r="M490" t="str">
            <v>PHy</v>
          </cell>
          <cell r="N490">
            <v>7</v>
          </cell>
          <cell r="O490" t="str">
            <v>HYD</v>
          </cell>
          <cell r="P490" t="str">
            <v>IBMR</v>
          </cell>
          <cell r="Q490" t="str">
            <v>MONOCOT</v>
          </cell>
          <cell r="R490">
            <v>0</v>
          </cell>
          <cell r="S490">
            <v>1518</v>
          </cell>
        </row>
        <row r="491">
          <cell r="A491" t="str">
            <v>SPAANG</v>
          </cell>
          <cell r="B491" t="str">
            <v>Sparganium angustifolium</v>
          </cell>
          <cell r="C491">
            <v>19</v>
          </cell>
          <cell r="D491">
            <v>3</v>
          </cell>
          <cell r="E491" t="str">
            <v xml:space="preserve">Michaux      </v>
          </cell>
          <cell r="M491" t="str">
            <v>PHy</v>
          </cell>
          <cell r="N491">
            <v>7</v>
          </cell>
          <cell r="O491" t="str">
            <v>HYD</v>
          </cell>
          <cell r="P491" t="str">
            <v>IBMR</v>
          </cell>
          <cell r="Q491" t="str">
            <v>MONOCOT</v>
          </cell>
          <cell r="R491">
            <v>0</v>
          </cell>
          <cell r="S491">
            <v>1669</v>
          </cell>
        </row>
        <row r="492">
          <cell r="A492" t="str">
            <v>SPAANE</v>
          </cell>
          <cell r="B492" t="str">
            <v>Sparganium angustifolium x emersum</v>
          </cell>
          <cell r="C492" t="str">
            <v/>
          </cell>
          <cell r="D492" t="str">
            <v/>
          </cell>
          <cell r="E492" t="str">
            <v xml:space="preserve">      </v>
          </cell>
          <cell r="M492" t="str">
            <v>PHy</v>
          </cell>
          <cell r="N492">
            <v>7</v>
          </cell>
          <cell r="O492" t="str">
            <v>HYD</v>
          </cell>
          <cell r="P492" t="str">
            <v/>
          </cell>
          <cell r="Q492" t="str">
            <v>MONOCOT</v>
          </cell>
          <cell r="R492">
            <v>0</v>
          </cell>
          <cell r="S492">
            <v>19692</v>
          </cell>
        </row>
        <row r="493">
          <cell r="A493" t="str">
            <v>SPAEMC</v>
          </cell>
          <cell r="B493" t="str">
            <v>Sparganium emersum fo. brevifolium</v>
          </cell>
          <cell r="C493">
            <v>13</v>
          </cell>
          <cell r="D493">
            <v>2</v>
          </cell>
          <cell r="E493" t="str">
            <v xml:space="preserve">Rehmann      </v>
          </cell>
          <cell r="M493" t="str">
            <v>PHy</v>
          </cell>
          <cell r="N493">
            <v>7</v>
          </cell>
          <cell r="O493" t="str">
            <v>HYD</v>
          </cell>
          <cell r="P493" t="str">
            <v>IBMR</v>
          </cell>
          <cell r="Q493" t="str">
            <v>MONOCOT</v>
          </cell>
          <cell r="R493">
            <v>0</v>
          </cell>
          <cell r="S493">
            <v>19694</v>
          </cell>
        </row>
        <row r="494">
          <cell r="A494" t="str">
            <v>SPAEML</v>
          </cell>
          <cell r="B494" t="str">
            <v>Sparganium emersum fo. longifolium</v>
          </cell>
          <cell r="C494">
            <v>7</v>
          </cell>
          <cell r="D494">
            <v>1</v>
          </cell>
          <cell r="E494" t="str">
            <v xml:space="preserve">Rehmann      </v>
          </cell>
          <cell r="M494" t="str">
            <v>PHy</v>
          </cell>
          <cell r="N494">
            <v>7</v>
          </cell>
          <cell r="O494" t="str">
            <v>HYD</v>
          </cell>
          <cell r="P494" t="str">
            <v>IBMR</v>
          </cell>
          <cell r="Q494" t="str">
            <v>MONOCOT</v>
          </cell>
          <cell r="R494">
            <v>0</v>
          </cell>
          <cell r="S494">
            <v>19695</v>
          </cell>
        </row>
        <row r="495">
          <cell r="A495" t="str">
            <v>SPAMIN</v>
          </cell>
          <cell r="B495" t="str">
            <v>Sparganium minimum</v>
          </cell>
          <cell r="C495">
            <v>15</v>
          </cell>
          <cell r="D495">
            <v>3</v>
          </cell>
          <cell r="E495" t="str">
            <v xml:space="preserve">Wallr      </v>
          </cell>
          <cell r="M495" t="str">
            <v>PHy</v>
          </cell>
          <cell r="N495">
            <v>7</v>
          </cell>
          <cell r="O495" t="str">
            <v>HYD</v>
          </cell>
          <cell r="P495" t="str">
            <v>IBMR</v>
          </cell>
          <cell r="Q495" t="str">
            <v>MONOCOT</v>
          </cell>
          <cell r="R495">
            <v>0</v>
          </cell>
          <cell r="S495">
            <v>1672</v>
          </cell>
        </row>
        <row r="496">
          <cell r="A496" t="str">
            <v>SPASPX</v>
          </cell>
          <cell r="B496" t="str">
            <v>Sparganium sp.</v>
          </cell>
          <cell r="C496" t="str">
            <v/>
          </cell>
          <cell r="D496" t="str">
            <v/>
          </cell>
          <cell r="E496" t="str">
            <v xml:space="preserve">      </v>
          </cell>
          <cell r="M496" t="str">
            <v>PHy</v>
          </cell>
          <cell r="N496">
            <v>7</v>
          </cell>
          <cell r="Q496" t="str">
            <v>MONOCOT</v>
          </cell>
          <cell r="R496">
            <v>0</v>
          </cell>
          <cell r="S496">
            <v>1668</v>
          </cell>
        </row>
        <row r="497">
          <cell r="A497" t="str">
            <v>SPRPOL</v>
          </cell>
          <cell r="B497" t="str">
            <v>Spirodela polyrhiza</v>
          </cell>
          <cell r="C497">
            <v>6</v>
          </cell>
          <cell r="D497">
            <v>2</v>
          </cell>
          <cell r="E497" t="str">
            <v xml:space="preserve">(L.) Schleiden     </v>
          </cell>
          <cell r="M497" t="str">
            <v>PHy</v>
          </cell>
          <cell r="N497">
            <v>7</v>
          </cell>
          <cell r="O497" t="str">
            <v>HYD</v>
          </cell>
          <cell r="P497" t="str">
            <v>IBMR</v>
          </cell>
          <cell r="Q497" t="str">
            <v>MONOCOT</v>
          </cell>
          <cell r="R497">
            <v>0</v>
          </cell>
          <cell r="S497">
            <v>1630</v>
          </cell>
        </row>
        <row r="498">
          <cell r="A498" t="str">
            <v>STRALO</v>
          </cell>
          <cell r="B498" t="str">
            <v>Stratiotes aloides</v>
          </cell>
          <cell r="C498" t="str">
            <v/>
          </cell>
          <cell r="D498" t="str">
            <v/>
          </cell>
          <cell r="E498" t="str">
            <v xml:space="preserve">L.      </v>
          </cell>
          <cell r="M498" t="str">
            <v>PHy</v>
          </cell>
          <cell r="N498">
            <v>7</v>
          </cell>
          <cell r="O498" t="str">
            <v>HYD</v>
          </cell>
          <cell r="P498" t="str">
            <v/>
          </cell>
          <cell r="Q498" t="str">
            <v>MONOCOT</v>
          </cell>
          <cell r="R498">
            <v>0</v>
          </cell>
          <cell r="S498">
            <v>1596</v>
          </cell>
        </row>
        <row r="499">
          <cell r="A499" t="str">
            <v>SUBAQU</v>
          </cell>
          <cell r="B499" t="str">
            <v>Subuluria aquatica</v>
          </cell>
          <cell r="C499" t="str">
            <v/>
          </cell>
          <cell r="D499" t="str">
            <v/>
          </cell>
          <cell r="E499" t="str">
            <v xml:space="preserve">      </v>
          </cell>
          <cell r="M499" t="str">
            <v>PHy</v>
          </cell>
          <cell r="N499">
            <v>7</v>
          </cell>
          <cell r="O499" t="str">
            <v>HYD</v>
          </cell>
          <cell r="P499" t="str">
            <v/>
          </cell>
          <cell r="Q499" t="str">
            <v>DICOT</v>
          </cell>
          <cell r="R499">
            <v>0</v>
          </cell>
          <cell r="S499">
            <v>19716</v>
          </cell>
        </row>
        <row r="500">
          <cell r="A500" t="str">
            <v>TRANAT</v>
          </cell>
          <cell r="B500" t="str">
            <v>Trapa natans</v>
          </cell>
          <cell r="C500">
            <v>10</v>
          </cell>
          <cell r="D500">
            <v>3</v>
          </cell>
          <cell r="E500" t="str">
            <v xml:space="preserve">L.      </v>
          </cell>
          <cell r="M500" t="str">
            <v>PHy</v>
          </cell>
          <cell r="N500">
            <v>7</v>
          </cell>
          <cell r="O500" t="str">
            <v>HYD</v>
          </cell>
          <cell r="P500" t="str">
            <v>IBMR</v>
          </cell>
          <cell r="Q500" t="str">
            <v>DICOT</v>
          </cell>
          <cell r="R500">
            <v>0</v>
          </cell>
          <cell r="S500">
            <v>1968</v>
          </cell>
        </row>
        <row r="501">
          <cell r="A501" t="str">
            <v>UTRAUS</v>
          </cell>
          <cell r="B501" t="str">
            <v>Utricularia australis</v>
          </cell>
          <cell r="C501" t="str">
            <v/>
          </cell>
          <cell r="D501" t="str">
            <v/>
          </cell>
          <cell r="E501" t="str">
            <v xml:space="preserve">      </v>
          </cell>
          <cell r="M501" t="str">
            <v>PHy</v>
          </cell>
          <cell r="N501">
            <v>7</v>
          </cell>
          <cell r="O501" t="str">
            <v>HYD</v>
          </cell>
          <cell r="P501" t="str">
            <v/>
          </cell>
          <cell r="Q501" t="str">
            <v>DICOT</v>
          </cell>
          <cell r="R501">
            <v>0</v>
          </cell>
          <cell r="S501">
            <v>19726</v>
          </cell>
        </row>
        <row r="502">
          <cell r="A502" t="str">
            <v>UTRBRE</v>
          </cell>
          <cell r="B502" t="str">
            <v>Utricularia bremii</v>
          </cell>
          <cell r="C502" t="str">
            <v/>
          </cell>
          <cell r="D502" t="str">
            <v/>
          </cell>
          <cell r="E502" t="str">
            <v xml:space="preserve">Herr ex Kölliker    </v>
          </cell>
          <cell r="M502" t="str">
            <v>PHy</v>
          </cell>
          <cell r="N502">
            <v>7</v>
          </cell>
          <cell r="O502" t="str">
            <v>HYD</v>
          </cell>
          <cell r="P502" t="str">
            <v/>
          </cell>
          <cell r="Q502" t="str">
            <v>DICOT</v>
          </cell>
          <cell r="R502">
            <v>0</v>
          </cell>
          <cell r="S502">
            <v>19727</v>
          </cell>
        </row>
        <row r="503">
          <cell r="A503" t="str">
            <v>UTRGIB</v>
          </cell>
          <cell r="B503" t="str">
            <v>Utricularia gibba</v>
          </cell>
          <cell r="C503" t="str">
            <v/>
          </cell>
          <cell r="D503" t="str">
            <v/>
          </cell>
          <cell r="E503" t="str">
            <v xml:space="preserve">      </v>
          </cell>
          <cell r="M503" t="str">
            <v>PHy</v>
          </cell>
          <cell r="N503">
            <v>7</v>
          </cell>
          <cell r="O503" t="str">
            <v>HYD</v>
          </cell>
          <cell r="P503" t="str">
            <v/>
          </cell>
          <cell r="Q503" t="str">
            <v>DICOT</v>
          </cell>
          <cell r="R503">
            <v>0</v>
          </cell>
          <cell r="S503">
            <v>19728</v>
          </cell>
        </row>
        <row r="504">
          <cell r="A504" t="str">
            <v>UTRINT</v>
          </cell>
          <cell r="B504" t="str">
            <v>Utricularia intermedia</v>
          </cell>
          <cell r="C504" t="str">
            <v/>
          </cell>
          <cell r="D504" t="str">
            <v/>
          </cell>
          <cell r="E504" t="str">
            <v xml:space="preserve">Hayne      </v>
          </cell>
          <cell r="M504" t="str">
            <v>PHy</v>
          </cell>
          <cell r="N504">
            <v>7</v>
          </cell>
          <cell r="O504" t="str">
            <v>HYD</v>
          </cell>
          <cell r="P504" t="str">
            <v/>
          </cell>
          <cell r="Q504" t="str">
            <v>DICOT</v>
          </cell>
          <cell r="R504">
            <v>0</v>
          </cell>
          <cell r="S504">
            <v>19729</v>
          </cell>
        </row>
        <row r="505">
          <cell r="A505" t="str">
            <v>UTRMIN</v>
          </cell>
          <cell r="B505" t="str">
            <v>Utricularia minor</v>
          </cell>
          <cell r="C505" t="str">
            <v/>
          </cell>
          <cell r="D505" t="str">
            <v/>
          </cell>
          <cell r="E505" t="str">
            <v xml:space="preserve">L.      </v>
          </cell>
          <cell r="M505" t="str">
            <v>PHy</v>
          </cell>
          <cell r="N505">
            <v>7</v>
          </cell>
          <cell r="O505" t="str">
            <v>HYD</v>
          </cell>
          <cell r="P505" t="str">
            <v/>
          </cell>
          <cell r="Q505" t="str">
            <v>DICOT</v>
          </cell>
          <cell r="R505">
            <v>0</v>
          </cell>
          <cell r="S505">
            <v>19730</v>
          </cell>
        </row>
        <row r="506">
          <cell r="A506" t="str">
            <v>UTROCH</v>
          </cell>
          <cell r="B506" t="str">
            <v>Utricularia ochroleuca</v>
          </cell>
          <cell r="C506" t="str">
            <v/>
          </cell>
          <cell r="D506" t="str">
            <v/>
          </cell>
          <cell r="E506" t="str">
            <v xml:space="preserve">R. Hartman     </v>
          </cell>
          <cell r="M506" t="str">
            <v>PHy</v>
          </cell>
          <cell r="N506">
            <v>7</v>
          </cell>
          <cell r="O506" t="str">
            <v>HYD</v>
          </cell>
          <cell r="P506" t="str">
            <v/>
          </cell>
          <cell r="Q506" t="str">
            <v>DICOT</v>
          </cell>
          <cell r="R506">
            <v>0</v>
          </cell>
          <cell r="S506">
            <v>19731</v>
          </cell>
        </row>
        <row r="507">
          <cell r="A507" t="str">
            <v>UTRSPX</v>
          </cell>
          <cell r="B507" t="str">
            <v>Utricularia sp.</v>
          </cell>
          <cell r="C507" t="str">
            <v/>
          </cell>
          <cell r="D507" t="str">
            <v/>
          </cell>
          <cell r="E507" t="str">
            <v xml:space="preserve">      </v>
          </cell>
          <cell r="M507" t="str">
            <v>PHy</v>
          </cell>
          <cell r="N507">
            <v>7</v>
          </cell>
          <cell r="O507" t="str">
            <v>HYD</v>
          </cell>
          <cell r="P507" t="str">
            <v/>
          </cell>
          <cell r="Q507" t="str">
            <v>DICOT</v>
          </cell>
          <cell r="R507">
            <v>0</v>
          </cell>
          <cell r="S507">
            <v>1818</v>
          </cell>
        </row>
        <row r="508">
          <cell r="A508" t="str">
            <v>UTRSTY</v>
          </cell>
          <cell r="B508" t="str">
            <v>Utricularia stygia</v>
          </cell>
          <cell r="C508" t="str">
            <v/>
          </cell>
          <cell r="D508" t="str">
            <v/>
          </cell>
          <cell r="E508" t="str">
            <v xml:space="preserve">      </v>
          </cell>
          <cell r="M508" t="str">
            <v>PHy</v>
          </cell>
          <cell r="N508">
            <v>7</v>
          </cell>
          <cell r="O508" t="str">
            <v>HYD</v>
          </cell>
          <cell r="P508" t="str">
            <v/>
          </cell>
          <cell r="Q508" t="str">
            <v>DICOT</v>
          </cell>
          <cell r="R508">
            <v>0</v>
          </cell>
          <cell r="S508">
            <v>19732</v>
          </cell>
        </row>
        <row r="509">
          <cell r="A509" t="str">
            <v>UTRVUL</v>
          </cell>
          <cell r="B509" t="str">
            <v>Utricularia vulgaris</v>
          </cell>
          <cell r="C509" t="str">
            <v/>
          </cell>
          <cell r="D509" t="str">
            <v/>
          </cell>
          <cell r="E509" t="str">
            <v xml:space="preserve">L.      </v>
          </cell>
          <cell r="M509" t="str">
            <v>PHy</v>
          </cell>
          <cell r="N509">
            <v>7</v>
          </cell>
          <cell r="O509" t="str">
            <v>HYD</v>
          </cell>
          <cell r="P509" t="str">
            <v/>
          </cell>
          <cell r="Q509" t="str">
            <v>DICOT</v>
          </cell>
          <cell r="R509">
            <v>0</v>
          </cell>
          <cell r="S509">
            <v>1819</v>
          </cell>
        </row>
        <row r="510">
          <cell r="A510" t="str">
            <v>VALSPI</v>
          </cell>
          <cell r="B510" t="str">
            <v>Vallisneria spiralis</v>
          </cell>
          <cell r="C510">
            <v>8</v>
          </cell>
          <cell r="D510">
            <v>2</v>
          </cell>
          <cell r="E510" t="str">
            <v xml:space="preserve">L.      </v>
          </cell>
          <cell r="M510" t="str">
            <v>PHy</v>
          </cell>
          <cell r="N510">
            <v>7</v>
          </cell>
          <cell r="O510" t="str">
            <v>HYD</v>
          </cell>
          <cell r="P510" t="str">
            <v>IBMR</v>
          </cell>
          <cell r="Q510" t="str">
            <v>MONOCOT</v>
          </cell>
          <cell r="R510">
            <v>0</v>
          </cell>
          <cell r="S510">
            <v>1598</v>
          </cell>
        </row>
        <row r="511">
          <cell r="A511" t="str">
            <v>WOLARH</v>
          </cell>
          <cell r="B511" t="str">
            <v>Wolffia arhiza</v>
          </cell>
          <cell r="C511">
            <v>6</v>
          </cell>
          <cell r="D511">
            <v>2</v>
          </cell>
          <cell r="E511" t="str">
            <v xml:space="preserve">(L.) Horkel &amp; Wimmer   </v>
          </cell>
          <cell r="M511" t="str">
            <v>PHy</v>
          </cell>
          <cell r="N511">
            <v>7</v>
          </cell>
          <cell r="O511" t="str">
            <v>HYD</v>
          </cell>
          <cell r="P511" t="str">
            <v>IBMR</v>
          </cell>
          <cell r="Q511" t="str">
            <v>MONOCOT</v>
          </cell>
          <cell r="R511">
            <v>0</v>
          </cell>
          <cell r="S511">
            <v>1632</v>
          </cell>
        </row>
        <row r="512">
          <cell r="A512" t="str">
            <v>ZANCON</v>
          </cell>
          <cell r="B512" t="str">
            <v>Zannichellia contorta</v>
          </cell>
          <cell r="C512" t="str">
            <v/>
          </cell>
          <cell r="D512" t="str">
            <v/>
          </cell>
          <cell r="E512" t="str">
            <v xml:space="preserve">      </v>
          </cell>
          <cell r="M512" t="str">
            <v>PHy</v>
          </cell>
          <cell r="N512">
            <v>7</v>
          </cell>
          <cell r="O512" t="str">
            <v>HYD</v>
          </cell>
          <cell r="P512" t="str">
            <v/>
          </cell>
          <cell r="Q512" t="str">
            <v>MONOCOT</v>
          </cell>
          <cell r="R512">
            <v>0</v>
          </cell>
          <cell r="S512">
            <v>19740</v>
          </cell>
        </row>
        <row r="513">
          <cell r="A513" t="str">
            <v>ZANMAJ</v>
          </cell>
          <cell r="B513" t="str">
            <v>Zannichellia major</v>
          </cell>
          <cell r="C513" t="str">
            <v/>
          </cell>
          <cell r="D513" t="str">
            <v/>
          </cell>
          <cell r="E513" t="str">
            <v xml:space="preserve">      </v>
          </cell>
          <cell r="M513" t="str">
            <v>PHy</v>
          </cell>
          <cell r="N513">
            <v>7</v>
          </cell>
          <cell r="O513" t="str">
            <v>HYD</v>
          </cell>
          <cell r="P513" t="str">
            <v/>
          </cell>
          <cell r="Q513" t="str">
            <v>MONOCOT</v>
          </cell>
          <cell r="R513">
            <v>0</v>
          </cell>
          <cell r="S513">
            <v>19741</v>
          </cell>
        </row>
        <row r="514">
          <cell r="A514" t="str">
            <v>ZANOBT</v>
          </cell>
          <cell r="B514" t="str">
            <v>Zannichellia obtusifolia</v>
          </cell>
          <cell r="C514" t="str">
            <v/>
          </cell>
          <cell r="D514" t="str">
            <v/>
          </cell>
          <cell r="E514" t="str">
            <v xml:space="preserve">      </v>
          </cell>
          <cell r="M514" t="str">
            <v>PHy</v>
          </cell>
          <cell r="N514">
            <v>7</v>
          </cell>
          <cell r="O514" t="str">
            <v>HYD</v>
          </cell>
          <cell r="P514" t="str">
            <v/>
          </cell>
          <cell r="Q514" t="str">
            <v>MONOCOT</v>
          </cell>
          <cell r="R514">
            <v>0</v>
          </cell>
          <cell r="S514">
            <v>19742</v>
          </cell>
        </row>
        <row r="515">
          <cell r="A515" t="str">
            <v>ZANPAL</v>
          </cell>
          <cell r="B515" t="str">
            <v>Zannichellia palustris</v>
          </cell>
          <cell r="C515">
            <v>5</v>
          </cell>
          <cell r="D515">
            <v>1</v>
          </cell>
          <cell r="E515" t="str">
            <v xml:space="preserve">L.      </v>
          </cell>
          <cell r="M515" t="str">
            <v>PHy</v>
          </cell>
          <cell r="N515">
            <v>7</v>
          </cell>
          <cell r="O515" t="str">
            <v>HYD</v>
          </cell>
          <cell r="P515" t="str">
            <v>IBMR</v>
          </cell>
          <cell r="Q515" t="str">
            <v>MONOCOT</v>
          </cell>
          <cell r="R515">
            <v>0</v>
          </cell>
          <cell r="S515">
            <v>1681</v>
          </cell>
        </row>
        <row r="516">
          <cell r="A516" t="str">
            <v>ZANPAE</v>
          </cell>
          <cell r="B516" t="str">
            <v>Zannichellia palustris subsp. pedicellata</v>
          </cell>
          <cell r="C516">
            <v>5</v>
          </cell>
          <cell r="D516">
            <v>1</v>
          </cell>
          <cell r="E516" t="str">
            <v xml:space="preserve">(Wahlenb. &amp; Rosen)    </v>
          </cell>
          <cell r="M516" t="str">
            <v>PHy</v>
          </cell>
          <cell r="N516">
            <v>7</v>
          </cell>
          <cell r="O516" t="str">
            <v>HYD</v>
          </cell>
          <cell r="P516" t="str">
            <v/>
          </cell>
          <cell r="Q516" t="str">
            <v>MONOCOT</v>
          </cell>
          <cell r="R516">
            <v>0</v>
          </cell>
          <cell r="S516">
            <v>19743</v>
          </cell>
        </row>
        <row r="517">
          <cell r="A517" t="str">
            <v>ZANPED</v>
          </cell>
          <cell r="B517" t="str">
            <v>Zannichellia pedunculata</v>
          </cell>
          <cell r="C517" t="str">
            <v/>
          </cell>
          <cell r="D517" t="str">
            <v/>
          </cell>
          <cell r="E517" t="str">
            <v xml:space="preserve">Reich.      </v>
          </cell>
          <cell r="M517" t="str">
            <v>PHy</v>
          </cell>
          <cell r="N517">
            <v>7</v>
          </cell>
          <cell r="O517" t="str">
            <v>HYD</v>
          </cell>
          <cell r="P517" t="str">
            <v/>
          </cell>
          <cell r="Q517" t="str">
            <v>MONOCOT</v>
          </cell>
          <cell r="R517">
            <v>0</v>
          </cell>
          <cell r="S517">
            <v>19744</v>
          </cell>
        </row>
        <row r="518">
          <cell r="A518" t="str">
            <v>ZANPEL</v>
          </cell>
          <cell r="B518" t="str">
            <v>Zannichellia peltata</v>
          </cell>
          <cell r="C518" t="str">
            <v/>
          </cell>
          <cell r="D518" t="str">
            <v/>
          </cell>
          <cell r="E518" t="str">
            <v xml:space="preserve">      </v>
          </cell>
          <cell r="M518" t="str">
            <v>PHy</v>
          </cell>
          <cell r="N518">
            <v>7</v>
          </cell>
          <cell r="O518" t="str">
            <v>HYD</v>
          </cell>
          <cell r="P518" t="str">
            <v/>
          </cell>
          <cell r="Q518" t="str">
            <v>MONOCOT</v>
          </cell>
          <cell r="R518">
            <v>0</v>
          </cell>
          <cell r="S518">
            <v>19745</v>
          </cell>
        </row>
        <row r="519">
          <cell r="A519" t="str">
            <v>ZANSPX</v>
          </cell>
          <cell r="B519" t="str">
            <v>Zannichellia sp.</v>
          </cell>
          <cell r="C519" t="str">
            <v/>
          </cell>
          <cell r="D519" t="str">
            <v/>
          </cell>
          <cell r="E519" t="str">
            <v xml:space="preserve">      </v>
          </cell>
          <cell r="M519" t="str">
            <v>PHy</v>
          </cell>
          <cell r="N519">
            <v>7</v>
          </cell>
          <cell r="O519" t="str">
            <v>HYD</v>
          </cell>
          <cell r="Q519" t="str">
            <v>MONOCOT</v>
          </cell>
          <cell r="R519">
            <v>0</v>
          </cell>
          <cell r="S519">
            <v>1680</v>
          </cell>
        </row>
        <row r="520">
          <cell r="A520" t="str">
            <v>ZIZAQU</v>
          </cell>
          <cell r="B520" t="str">
            <v>Zizania aquatica</v>
          </cell>
          <cell r="C520" t="str">
            <v/>
          </cell>
          <cell r="D520" t="str">
            <v/>
          </cell>
          <cell r="E520" t="str">
            <v xml:space="preserve">      </v>
          </cell>
          <cell r="M520" t="str">
            <v>PHy</v>
          </cell>
          <cell r="N520">
            <v>7</v>
          </cell>
          <cell r="O520" t="str">
            <v>HYD</v>
          </cell>
          <cell r="P520" t="str">
            <v/>
          </cell>
          <cell r="Q520" t="str">
            <v>MONOCOT</v>
          </cell>
          <cell r="R520">
            <v>0</v>
          </cell>
          <cell r="S520">
            <v>19746</v>
          </cell>
        </row>
        <row r="521">
          <cell r="A521" t="str">
            <v>ZIZLAT</v>
          </cell>
          <cell r="B521" t="str">
            <v>Zizania latifolia</v>
          </cell>
          <cell r="C521" t="str">
            <v/>
          </cell>
          <cell r="D521" t="str">
            <v/>
          </cell>
          <cell r="E521" t="str">
            <v xml:space="preserve">      </v>
          </cell>
          <cell r="M521" t="str">
            <v>PHy</v>
          </cell>
          <cell r="N521">
            <v>7</v>
          </cell>
          <cell r="O521" t="str">
            <v>HYD</v>
          </cell>
          <cell r="P521" t="str">
            <v/>
          </cell>
          <cell r="Q521" t="str">
            <v>MONOCOT</v>
          </cell>
          <cell r="R521">
            <v>0</v>
          </cell>
          <cell r="S521">
            <v>19747</v>
          </cell>
        </row>
        <row r="522">
          <cell r="B522" t="str">
            <v>- HELOPHYTES et HYDROPHYTES / HELOPHYTES</v>
          </cell>
          <cell r="C522" t="str">
            <v/>
          </cell>
          <cell r="D522" t="str">
            <v/>
          </cell>
          <cell r="M522" t="str">
            <v>PHe</v>
          </cell>
          <cell r="N522">
            <v>7.9</v>
          </cell>
          <cell r="P522" t="str">
            <v>IBMR</v>
          </cell>
          <cell r="R522">
            <v>1</v>
          </cell>
        </row>
        <row r="523">
          <cell r="A523" t="str">
            <v>ACOCAL</v>
          </cell>
          <cell r="B523" t="str">
            <v>Acorus calamus</v>
          </cell>
          <cell r="C523">
            <v>7</v>
          </cell>
          <cell r="D523">
            <v>3</v>
          </cell>
          <cell r="E523" t="str">
            <v xml:space="preserve">L.      </v>
          </cell>
          <cell r="F523" t="str">
            <v>Acorus vulgaris Simonk.</v>
          </cell>
          <cell r="M523" t="str">
            <v>PHe</v>
          </cell>
          <cell r="N523">
            <v>8</v>
          </cell>
          <cell r="O523" t="str">
            <v>HEL</v>
          </cell>
          <cell r="P523" t="str">
            <v>IBMR</v>
          </cell>
          <cell r="Q523" t="str">
            <v>MONOCOT</v>
          </cell>
          <cell r="R523">
            <v>0</v>
          </cell>
          <cell r="S523">
            <v>1459</v>
          </cell>
        </row>
        <row r="524">
          <cell r="A524" t="str">
            <v>ACOGRA</v>
          </cell>
          <cell r="B524" t="str">
            <v>Acorus gramineus</v>
          </cell>
          <cell r="C524" t="str">
            <v/>
          </cell>
          <cell r="D524" t="str">
            <v/>
          </cell>
          <cell r="E524" t="str">
            <v xml:space="preserve">      </v>
          </cell>
          <cell r="M524" t="str">
            <v>PHe</v>
          </cell>
          <cell r="N524">
            <v>8</v>
          </cell>
          <cell r="O524" t="str">
            <v>HEL</v>
          </cell>
          <cell r="P524" t="str">
            <v/>
          </cell>
          <cell r="Q524" t="str">
            <v>MONOCOT</v>
          </cell>
          <cell r="R524">
            <v>0</v>
          </cell>
          <cell r="S524">
            <v>19748</v>
          </cell>
        </row>
        <row r="525">
          <cell r="A525" t="str">
            <v>ACOSPX</v>
          </cell>
          <cell r="B525" t="str">
            <v>Acorus sp.</v>
          </cell>
          <cell r="C525" t="str">
            <v/>
          </cell>
          <cell r="D525" t="str">
            <v/>
          </cell>
          <cell r="M525" t="str">
            <v>PHe</v>
          </cell>
          <cell r="N525">
            <v>8</v>
          </cell>
          <cell r="O525" t="str">
            <v>HEL</v>
          </cell>
          <cell r="R525">
            <v>0</v>
          </cell>
          <cell r="S525">
            <v>1458</v>
          </cell>
        </row>
        <row r="526">
          <cell r="A526" t="str">
            <v>AGRSTO</v>
          </cell>
          <cell r="B526" t="str">
            <v>Agrostis stolonifera</v>
          </cell>
          <cell r="C526">
            <v>10</v>
          </cell>
          <cell r="D526">
            <v>1</v>
          </cell>
          <cell r="E526" t="str">
            <v xml:space="preserve">L. fo. Aq.    </v>
          </cell>
          <cell r="M526" t="str">
            <v>PHe</v>
          </cell>
          <cell r="N526">
            <v>8</v>
          </cell>
          <cell r="O526" t="str">
            <v>HEL</v>
          </cell>
          <cell r="P526" t="str">
            <v>IBMR</v>
          </cell>
          <cell r="Q526" t="str">
            <v>MONOCOT</v>
          </cell>
          <cell r="R526">
            <v>0</v>
          </cell>
          <cell r="S526">
            <v>1543</v>
          </cell>
        </row>
        <row r="527">
          <cell r="A527" t="str">
            <v>ALIGRA</v>
          </cell>
          <cell r="B527" t="str">
            <v>Alisma gramineum</v>
          </cell>
          <cell r="C527" t="str">
            <v/>
          </cell>
          <cell r="D527" t="str">
            <v/>
          </cell>
          <cell r="E527" t="str">
            <v xml:space="preserve">Lej      </v>
          </cell>
          <cell r="M527" t="str">
            <v>PHe</v>
          </cell>
          <cell r="N527">
            <v>8</v>
          </cell>
          <cell r="O527" t="str">
            <v>HEL</v>
          </cell>
          <cell r="P527" t="str">
            <v/>
          </cell>
          <cell r="Q527" t="str">
            <v>MONOCOT</v>
          </cell>
          <cell r="R527">
            <v>0</v>
          </cell>
          <cell r="S527">
            <v>1445</v>
          </cell>
        </row>
        <row r="528">
          <cell r="A528" t="str">
            <v>ALILAN</v>
          </cell>
          <cell r="B528" t="str">
            <v>Alisma lanceolatum</v>
          </cell>
          <cell r="C528">
            <v>9</v>
          </cell>
          <cell r="D528">
            <v>2</v>
          </cell>
          <cell r="E528" t="str">
            <v xml:space="preserve">With      </v>
          </cell>
          <cell r="F528" t="str">
            <v>Alisma plantago-aquatica L. subsp. Lanceolatum (With.)</v>
          </cell>
          <cell r="G528" t="str">
            <v>Alisma stenophyllum (Ascherson &amp; Graebner) Samuelsson</v>
          </cell>
          <cell r="M528" t="str">
            <v>PHe</v>
          </cell>
          <cell r="N528">
            <v>8</v>
          </cell>
          <cell r="O528" t="str">
            <v>HYD/HEL</v>
          </cell>
          <cell r="P528" t="str">
            <v>IBMR</v>
          </cell>
          <cell r="Q528" t="str">
            <v>MONOCOT</v>
          </cell>
          <cell r="R528">
            <v>0</v>
          </cell>
          <cell r="S528">
            <v>1446</v>
          </cell>
        </row>
        <row r="529">
          <cell r="A529" t="str">
            <v>ALIPLA</v>
          </cell>
          <cell r="B529" t="str">
            <v>Alisma plantago-aquatica</v>
          </cell>
          <cell r="C529">
            <v>8</v>
          </cell>
          <cell r="D529">
            <v>2</v>
          </cell>
          <cell r="E529" t="str">
            <v xml:space="preserve">L.      </v>
          </cell>
          <cell r="F529" t="str">
            <v>Alisma subcordatum Rafin.</v>
          </cell>
          <cell r="G529" t="str">
            <v>Alisma brevipes E.L.Greene</v>
          </cell>
          <cell r="H529" t="str">
            <v>Alisma cordifolium Murray</v>
          </cell>
          <cell r="I529" t="str">
            <v>Alisma plantago-aquatica subsp. michaletii Ascherson &amp; Graebner</v>
          </cell>
          <cell r="M529" t="str">
            <v>PHe</v>
          </cell>
          <cell r="N529">
            <v>8</v>
          </cell>
          <cell r="O529" t="str">
            <v>HEL</v>
          </cell>
          <cell r="P529" t="str">
            <v>IBMR</v>
          </cell>
          <cell r="Q529" t="str">
            <v>MONOCOT</v>
          </cell>
          <cell r="R529">
            <v>0</v>
          </cell>
          <cell r="S529">
            <v>1447</v>
          </cell>
        </row>
        <row r="530">
          <cell r="A530" t="str">
            <v>ALISPX</v>
          </cell>
          <cell r="B530" t="str">
            <v>Alisma sp.</v>
          </cell>
          <cell r="C530" t="str">
            <v/>
          </cell>
          <cell r="D530" t="str">
            <v/>
          </cell>
          <cell r="E530" t="str">
            <v xml:space="preserve">      </v>
          </cell>
          <cell r="M530" t="str">
            <v>PHe</v>
          </cell>
          <cell r="N530">
            <v>8</v>
          </cell>
          <cell r="O530" t="str">
            <v>HEL</v>
          </cell>
          <cell r="Q530" t="str">
            <v>MONOCOT</v>
          </cell>
          <cell r="R530">
            <v>0</v>
          </cell>
          <cell r="S530">
            <v>1444</v>
          </cell>
        </row>
        <row r="531">
          <cell r="A531" t="str">
            <v>APIREP</v>
          </cell>
          <cell r="B531" t="str">
            <v>Apium repens</v>
          </cell>
          <cell r="C531" t="str">
            <v/>
          </cell>
          <cell r="D531" t="str">
            <v/>
          </cell>
          <cell r="E531" t="str">
            <v xml:space="preserve">(Jacq.) Lag.     </v>
          </cell>
          <cell r="M531" t="str">
            <v>PHe</v>
          </cell>
          <cell r="N531">
            <v>8</v>
          </cell>
          <cell r="O531" t="str">
            <v>HYD/HEL</v>
          </cell>
          <cell r="P531" t="str">
            <v/>
          </cell>
          <cell r="Q531" t="str">
            <v>DICOT</v>
          </cell>
          <cell r="R531">
            <v>0</v>
          </cell>
          <cell r="S531">
            <v>1975</v>
          </cell>
        </row>
        <row r="532">
          <cell r="A532" t="str">
            <v>APISPX</v>
          </cell>
          <cell r="B532" t="str">
            <v>Apium sp.</v>
          </cell>
          <cell r="C532" t="str">
            <v/>
          </cell>
          <cell r="D532" t="str">
            <v/>
          </cell>
          <cell r="E532" t="str">
            <v xml:space="preserve">      </v>
          </cell>
          <cell r="M532" t="str">
            <v>PHe</v>
          </cell>
          <cell r="N532">
            <v>8</v>
          </cell>
          <cell r="O532" t="str">
            <v>HYD/HEL</v>
          </cell>
          <cell r="Q532" t="str">
            <v>DICOT</v>
          </cell>
          <cell r="R532">
            <v>0</v>
          </cell>
          <cell r="S532">
            <v>1972</v>
          </cell>
        </row>
        <row r="533">
          <cell r="A533" t="str">
            <v>APIMOO</v>
          </cell>
          <cell r="B533" t="str">
            <v>Apium x moorei</v>
          </cell>
          <cell r="C533" t="str">
            <v/>
          </cell>
          <cell r="D533" t="str">
            <v/>
          </cell>
          <cell r="E533" t="str">
            <v xml:space="preserve">      </v>
          </cell>
          <cell r="M533" t="str">
            <v>PHe</v>
          </cell>
          <cell r="N533">
            <v>8</v>
          </cell>
          <cell r="O533" t="str">
            <v>HYD/HEL</v>
          </cell>
          <cell r="P533" t="str">
            <v/>
          </cell>
          <cell r="Q533" t="str">
            <v>DICOT</v>
          </cell>
          <cell r="R533">
            <v>0</v>
          </cell>
          <cell r="S533">
            <v>19518</v>
          </cell>
        </row>
        <row r="534">
          <cell r="A534" t="str">
            <v>BACMON</v>
          </cell>
          <cell r="B534" t="str">
            <v>Bacopa monnieri</v>
          </cell>
          <cell r="C534" t="str">
            <v/>
          </cell>
          <cell r="D534" t="str">
            <v/>
          </cell>
          <cell r="E534" t="str">
            <v xml:space="preserve">      </v>
          </cell>
          <cell r="M534" t="str">
            <v>PHe</v>
          </cell>
          <cell r="N534">
            <v>8</v>
          </cell>
          <cell r="O534" t="str">
            <v>HYD/HEL</v>
          </cell>
          <cell r="P534" t="str">
            <v/>
          </cell>
          <cell r="Q534" t="str">
            <v>DICOT</v>
          </cell>
          <cell r="R534">
            <v>0</v>
          </cell>
          <cell r="S534">
            <v>19522</v>
          </cell>
        </row>
        <row r="535">
          <cell r="A535" t="str">
            <v>BALRAN</v>
          </cell>
          <cell r="B535" t="str">
            <v>Baldellia ranunculoides</v>
          </cell>
          <cell r="C535" t="str">
            <v/>
          </cell>
          <cell r="D535" t="str">
            <v/>
          </cell>
          <cell r="E535" t="str">
            <v xml:space="preserve">L. parl     </v>
          </cell>
          <cell r="M535" t="str">
            <v>PHe</v>
          </cell>
          <cell r="N535">
            <v>8</v>
          </cell>
          <cell r="O535" t="str">
            <v>HYD/HEL</v>
          </cell>
          <cell r="P535" t="str">
            <v/>
          </cell>
          <cell r="Q535" t="str">
            <v>MONOCOT</v>
          </cell>
          <cell r="R535">
            <v>0</v>
          </cell>
          <cell r="S535">
            <v>1449</v>
          </cell>
        </row>
        <row r="536">
          <cell r="A536" t="str">
            <v>BALRAR</v>
          </cell>
          <cell r="B536" t="str">
            <v>Baldellia ranunculoides subsp. Ranunculoides</v>
          </cell>
          <cell r="C536" t="str">
            <v/>
          </cell>
          <cell r="D536" t="str">
            <v/>
          </cell>
          <cell r="E536" t="str">
            <v xml:space="preserve">      </v>
          </cell>
          <cell r="M536" t="str">
            <v>PHe</v>
          </cell>
          <cell r="N536">
            <v>8</v>
          </cell>
          <cell r="O536" t="str">
            <v>HYD/HEL</v>
          </cell>
          <cell r="P536" t="str">
            <v/>
          </cell>
          <cell r="Q536" t="str">
            <v>MONOCOT</v>
          </cell>
          <cell r="R536">
            <v>0</v>
          </cell>
          <cell r="S536">
            <v>29995</v>
          </cell>
        </row>
        <row r="537">
          <cell r="A537" t="str">
            <v>BALREP</v>
          </cell>
          <cell r="B537" t="str">
            <v>Baldellia repens</v>
          </cell>
          <cell r="C537" t="str">
            <v/>
          </cell>
          <cell r="D537" t="str">
            <v/>
          </cell>
          <cell r="E537" t="str">
            <v xml:space="preserve">      </v>
          </cell>
          <cell r="M537" t="str">
            <v>PHe</v>
          </cell>
          <cell r="N537">
            <v>8</v>
          </cell>
          <cell r="O537" t="str">
            <v>HYD/HEL</v>
          </cell>
          <cell r="P537" t="str">
            <v/>
          </cell>
          <cell r="Q537" t="str">
            <v>MONOCOT</v>
          </cell>
          <cell r="R537">
            <v>0</v>
          </cell>
          <cell r="S537">
            <v>19524</v>
          </cell>
        </row>
        <row r="538">
          <cell r="A538" t="str">
            <v>BEGCAP</v>
          </cell>
          <cell r="B538" t="str">
            <v>Bergia capensis</v>
          </cell>
          <cell r="C538" t="str">
            <v/>
          </cell>
          <cell r="D538" t="str">
            <v/>
          </cell>
          <cell r="E538" t="str">
            <v xml:space="preserve">      </v>
          </cell>
          <cell r="M538" t="str">
            <v>PHe</v>
          </cell>
          <cell r="N538">
            <v>8</v>
          </cell>
          <cell r="O538" t="str">
            <v>HYD/HEL</v>
          </cell>
          <cell r="P538" t="str">
            <v/>
          </cell>
          <cell r="Q538" t="str">
            <v>DICOT</v>
          </cell>
          <cell r="R538">
            <v>0</v>
          </cell>
          <cell r="S538">
            <v>19530</v>
          </cell>
        </row>
        <row r="539">
          <cell r="A539" t="str">
            <v>BERERE</v>
          </cell>
          <cell r="B539" t="str">
            <v>Berula erecta</v>
          </cell>
          <cell r="C539">
            <v>14</v>
          </cell>
          <cell r="D539">
            <v>2</v>
          </cell>
          <cell r="E539" t="str">
            <v xml:space="preserve">(Huds.) Coville     </v>
          </cell>
          <cell r="F539" t="str">
            <v>Sium erectum Huds.</v>
          </cell>
          <cell r="G539" t="str">
            <v>Siella erecta</v>
          </cell>
          <cell r="M539" t="str">
            <v>PHe</v>
          </cell>
          <cell r="N539">
            <v>8</v>
          </cell>
          <cell r="O539" t="str">
            <v>HYD/HEL</v>
          </cell>
          <cell r="P539" t="str">
            <v>IBMR</v>
          </cell>
          <cell r="Q539" t="str">
            <v>DICOT</v>
          </cell>
          <cell r="R539">
            <v>0</v>
          </cell>
          <cell r="S539">
            <v>1977</v>
          </cell>
        </row>
        <row r="540">
          <cell r="A540" t="str">
            <v>BERSPX</v>
          </cell>
          <cell r="B540" t="str">
            <v>Berula sp.</v>
          </cell>
          <cell r="C540" t="str">
            <v/>
          </cell>
          <cell r="D540" t="str">
            <v/>
          </cell>
          <cell r="E540" t="str">
            <v xml:space="preserve">      </v>
          </cell>
          <cell r="M540" t="str">
            <v>PHe</v>
          </cell>
          <cell r="N540">
            <v>8</v>
          </cell>
          <cell r="O540" t="str">
            <v>HYD/HEL</v>
          </cell>
          <cell r="Q540" t="str">
            <v>DICOT</v>
          </cell>
          <cell r="R540">
            <v>0</v>
          </cell>
          <cell r="S540">
            <v>1976</v>
          </cell>
        </row>
        <row r="541">
          <cell r="A541" t="str">
            <v>BOLMAR</v>
          </cell>
          <cell r="B541" t="str">
            <v>Bolboschoenus maritimus</v>
          </cell>
          <cell r="C541" t="str">
            <v/>
          </cell>
          <cell r="D541" t="str">
            <v/>
          </cell>
          <cell r="E541" t="str">
            <v xml:space="preserve">(L.) Palla     </v>
          </cell>
          <cell r="M541" t="str">
            <v>PHe</v>
          </cell>
          <cell r="N541">
            <v>8</v>
          </cell>
          <cell r="O541" t="str">
            <v>HEL</v>
          </cell>
          <cell r="P541" t="str">
            <v/>
          </cell>
          <cell r="Q541" t="str">
            <v>MONOCOT</v>
          </cell>
          <cell r="R541">
            <v>0</v>
          </cell>
          <cell r="S541">
            <v>19533</v>
          </cell>
        </row>
        <row r="542">
          <cell r="A542" t="str">
            <v>BRCERU</v>
          </cell>
          <cell r="B542" t="str">
            <v>Bracharia eruciformis</v>
          </cell>
          <cell r="C542" t="str">
            <v/>
          </cell>
          <cell r="D542" t="str">
            <v/>
          </cell>
          <cell r="E542" t="str">
            <v xml:space="preserve">      </v>
          </cell>
          <cell r="M542" t="str">
            <v>PHe</v>
          </cell>
          <cell r="N542">
            <v>8</v>
          </cell>
          <cell r="O542" t="str">
            <v>HEL</v>
          </cell>
          <cell r="P542" t="str">
            <v/>
          </cell>
          <cell r="Q542" t="str">
            <v>MONOCOT</v>
          </cell>
          <cell r="R542">
            <v>0</v>
          </cell>
          <cell r="S542">
            <v>19534</v>
          </cell>
        </row>
        <row r="543">
          <cell r="A543" t="str">
            <v>BUTUMB</v>
          </cell>
          <cell r="B543" t="str">
            <v>Butomus umbellatus</v>
          </cell>
          <cell r="C543">
            <v>9</v>
          </cell>
          <cell r="D543">
            <v>2</v>
          </cell>
          <cell r="E543" t="str">
            <v xml:space="preserve">L.      </v>
          </cell>
          <cell r="M543" t="str">
            <v>PHe</v>
          </cell>
          <cell r="N543">
            <v>8</v>
          </cell>
          <cell r="O543" t="str">
            <v>HYD/HEL</v>
          </cell>
          <cell r="P543" t="str">
            <v>IBMR</v>
          </cell>
          <cell r="Q543" t="str">
            <v>MONOCOT</v>
          </cell>
          <cell r="R543">
            <v>0</v>
          </cell>
          <cell r="S543">
            <v>1464</v>
          </cell>
        </row>
        <row r="544">
          <cell r="A544" t="str">
            <v>CAAPAL</v>
          </cell>
          <cell r="B544" t="str">
            <v>Calla palustris</v>
          </cell>
          <cell r="C544" t="str">
            <v/>
          </cell>
          <cell r="D544" t="str">
            <v/>
          </cell>
          <cell r="E544" t="str">
            <v xml:space="preserve">      </v>
          </cell>
          <cell r="M544" t="str">
            <v>PHe</v>
          </cell>
          <cell r="N544">
            <v>8</v>
          </cell>
          <cell r="O544" t="str">
            <v>HEL</v>
          </cell>
          <cell r="P544" t="str">
            <v/>
          </cell>
          <cell r="Q544" t="str">
            <v>MONOCOT</v>
          </cell>
          <cell r="R544">
            <v>0</v>
          </cell>
          <cell r="S544">
            <v>1461</v>
          </cell>
        </row>
        <row r="545">
          <cell r="A545" t="str">
            <v>CAHMIN</v>
          </cell>
          <cell r="B545" t="str">
            <v>Caltha minor</v>
          </cell>
          <cell r="C545" t="str">
            <v/>
          </cell>
          <cell r="D545" t="str">
            <v/>
          </cell>
          <cell r="E545" t="str">
            <v xml:space="preserve">auct. non Mill.    </v>
          </cell>
          <cell r="M545" t="str">
            <v>PHe</v>
          </cell>
          <cell r="N545">
            <v>8</v>
          </cell>
          <cell r="O545" t="str">
            <v>HYD/HEL</v>
          </cell>
          <cell r="P545" t="str">
            <v/>
          </cell>
          <cell r="Q545" t="str">
            <v>DICOT</v>
          </cell>
          <cell r="R545">
            <v>0</v>
          </cell>
          <cell r="S545">
            <v>1892</v>
          </cell>
        </row>
        <row r="546">
          <cell r="A546" t="str">
            <v>CAHPAL</v>
          </cell>
          <cell r="B546" t="str">
            <v>Caltha palustris</v>
          </cell>
          <cell r="C546" t="str">
            <v/>
          </cell>
          <cell r="D546" t="str">
            <v/>
          </cell>
          <cell r="E546" t="str">
            <v xml:space="preserve">L.      </v>
          </cell>
          <cell r="M546" t="str">
            <v>PHe</v>
          </cell>
          <cell r="N546">
            <v>8</v>
          </cell>
          <cell r="O546" t="str">
            <v>HYD/HEL</v>
          </cell>
          <cell r="P546" t="str">
            <v/>
          </cell>
          <cell r="Q546" t="str">
            <v>DICOT</v>
          </cell>
          <cell r="R546">
            <v>0</v>
          </cell>
          <cell r="S546">
            <v>1893</v>
          </cell>
        </row>
        <row r="547">
          <cell r="A547" t="str">
            <v>CAMRES</v>
          </cell>
          <cell r="B547" t="str">
            <v>Cardamine resedifolia</v>
          </cell>
          <cell r="C547" t="str">
            <v/>
          </cell>
          <cell r="D547" t="str">
            <v/>
          </cell>
          <cell r="E547" t="str">
            <v xml:space="preserve">L.      </v>
          </cell>
          <cell r="M547" t="str">
            <v>PHe</v>
          </cell>
          <cell r="N547">
            <v>8</v>
          </cell>
          <cell r="O547" t="str">
            <v>HEL</v>
          </cell>
          <cell r="P547" t="str">
            <v/>
          </cell>
          <cell r="Q547" t="str">
            <v>DICOT</v>
          </cell>
          <cell r="R547">
            <v>0</v>
          </cell>
          <cell r="S547">
            <v>19567</v>
          </cell>
        </row>
        <row r="548">
          <cell r="A548" t="str">
            <v>CARACU</v>
          </cell>
          <cell r="B548" t="str">
            <v>Carex acuta</v>
          </cell>
          <cell r="C548" t="str">
            <v/>
          </cell>
          <cell r="D548" t="str">
            <v/>
          </cell>
          <cell r="E548" t="str">
            <v xml:space="preserve">L.      </v>
          </cell>
          <cell r="F548" t="str">
            <v>Carex gracilis Curtis</v>
          </cell>
          <cell r="M548" t="str">
            <v>PHe</v>
          </cell>
          <cell r="N548">
            <v>8</v>
          </cell>
          <cell r="O548" t="str">
            <v>HEL</v>
          </cell>
          <cell r="P548" t="str">
            <v/>
          </cell>
          <cell r="Q548" t="str">
            <v>MONOCOT</v>
          </cell>
          <cell r="R548">
            <v>0</v>
          </cell>
          <cell r="S548">
            <v>1467</v>
          </cell>
        </row>
        <row r="549">
          <cell r="A549" t="str">
            <v>CARACT</v>
          </cell>
          <cell r="B549" t="str">
            <v>Carex acutiformis</v>
          </cell>
          <cell r="C549" t="str">
            <v/>
          </cell>
          <cell r="D549" t="str">
            <v/>
          </cell>
          <cell r="E549" t="str">
            <v xml:space="preserve">Ehrh.      </v>
          </cell>
          <cell r="M549" t="str">
            <v>PHe</v>
          </cell>
          <cell r="N549">
            <v>8</v>
          </cell>
          <cell r="O549" t="str">
            <v>HEL</v>
          </cell>
          <cell r="P549" t="str">
            <v/>
          </cell>
          <cell r="Q549" t="str">
            <v>MONOCOT</v>
          </cell>
          <cell r="R549">
            <v>0</v>
          </cell>
          <cell r="S549">
            <v>1468</v>
          </cell>
        </row>
        <row r="550">
          <cell r="A550" t="str">
            <v>CARAQU</v>
          </cell>
          <cell r="B550" t="str">
            <v>Carex aquatilis</v>
          </cell>
          <cell r="C550" t="str">
            <v/>
          </cell>
          <cell r="D550" t="str">
            <v/>
          </cell>
          <cell r="E550" t="str">
            <v xml:space="preserve">      </v>
          </cell>
          <cell r="M550" t="str">
            <v>PHe</v>
          </cell>
          <cell r="N550">
            <v>8</v>
          </cell>
          <cell r="O550" t="str">
            <v>HEL</v>
          </cell>
          <cell r="P550" t="str">
            <v/>
          </cell>
          <cell r="Q550" t="str">
            <v>MONOCOT</v>
          </cell>
          <cell r="R550">
            <v>0</v>
          </cell>
          <cell r="S550">
            <v>1469</v>
          </cell>
        </row>
        <row r="551">
          <cell r="A551" t="str">
            <v>CARELA</v>
          </cell>
          <cell r="B551" t="str">
            <v>Carex elata</v>
          </cell>
          <cell r="C551" t="str">
            <v/>
          </cell>
          <cell r="D551" t="str">
            <v/>
          </cell>
          <cell r="E551" t="str">
            <v xml:space="preserve">All.      </v>
          </cell>
          <cell r="M551" t="str">
            <v>PHe</v>
          </cell>
          <cell r="N551">
            <v>8</v>
          </cell>
          <cell r="O551" t="str">
            <v>HEL</v>
          </cell>
          <cell r="P551" t="str">
            <v/>
          </cell>
          <cell r="Q551" t="str">
            <v>MONOCOT</v>
          </cell>
          <cell r="R551">
            <v>0</v>
          </cell>
          <cell r="S551">
            <v>1475</v>
          </cell>
        </row>
        <row r="552">
          <cell r="A552" t="str">
            <v>CARPAN</v>
          </cell>
          <cell r="B552" t="str">
            <v>Carex paniculata</v>
          </cell>
          <cell r="C552" t="str">
            <v/>
          </cell>
          <cell r="D552" t="str">
            <v/>
          </cell>
          <cell r="E552" t="str">
            <v xml:space="preserve">L.      </v>
          </cell>
          <cell r="M552" t="str">
            <v>PHe</v>
          </cell>
          <cell r="N552">
            <v>8</v>
          </cell>
          <cell r="O552" t="str">
            <v>HEL</v>
          </cell>
          <cell r="P552" t="str">
            <v/>
          </cell>
          <cell r="Q552" t="str">
            <v>MONOCOT</v>
          </cell>
          <cell r="R552">
            <v>0</v>
          </cell>
          <cell r="S552">
            <v>1484</v>
          </cell>
        </row>
        <row r="553">
          <cell r="A553" t="str">
            <v>CARPEN</v>
          </cell>
          <cell r="B553" t="str">
            <v>Carex pendula</v>
          </cell>
          <cell r="C553" t="str">
            <v/>
          </cell>
          <cell r="D553" t="str">
            <v/>
          </cell>
          <cell r="E553" t="str">
            <v xml:space="preserve">Huds.      </v>
          </cell>
          <cell r="M553" t="str">
            <v>PHe</v>
          </cell>
          <cell r="N553">
            <v>8</v>
          </cell>
          <cell r="O553" t="str">
            <v>HEL</v>
          </cell>
          <cell r="P553" t="str">
            <v/>
          </cell>
          <cell r="Q553" t="str">
            <v>MONOCOT</v>
          </cell>
          <cell r="R553">
            <v>0</v>
          </cell>
          <cell r="S553">
            <v>1485</v>
          </cell>
        </row>
        <row r="554">
          <cell r="A554" t="str">
            <v>CARPSE</v>
          </cell>
          <cell r="B554" t="str">
            <v>Carex pseudocyperus</v>
          </cell>
          <cell r="C554" t="str">
            <v/>
          </cell>
          <cell r="D554" t="str">
            <v/>
          </cell>
          <cell r="E554" t="str">
            <v xml:space="preserve">L.      </v>
          </cell>
          <cell r="M554" t="str">
            <v>PHe</v>
          </cell>
          <cell r="N554">
            <v>8</v>
          </cell>
          <cell r="O554" t="str">
            <v>HEL</v>
          </cell>
          <cell r="P554" t="str">
            <v/>
          </cell>
          <cell r="Q554" t="str">
            <v>MONOCOT</v>
          </cell>
          <cell r="R554">
            <v>0</v>
          </cell>
          <cell r="S554">
            <v>1486</v>
          </cell>
        </row>
        <row r="555">
          <cell r="A555" t="str">
            <v>CARRIP</v>
          </cell>
          <cell r="B555" t="str">
            <v>Carex riparia</v>
          </cell>
          <cell r="C555" t="str">
            <v/>
          </cell>
          <cell r="D555" t="str">
            <v/>
          </cell>
          <cell r="E555" t="str">
            <v xml:space="preserve">Curtis      </v>
          </cell>
          <cell r="M555" t="str">
            <v>PHe</v>
          </cell>
          <cell r="N555">
            <v>8</v>
          </cell>
          <cell r="O555" t="str">
            <v>HEL</v>
          </cell>
          <cell r="P555" t="str">
            <v/>
          </cell>
          <cell r="Q555" t="str">
            <v>MONOCOT</v>
          </cell>
          <cell r="R555">
            <v>0</v>
          </cell>
          <cell r="S555">
            <v>1489</v>
          </cell>
        </row>
        <row r="556">
          <cell r="A556" t="str">
            <v>CARROS</v>
          </cell>
          <cell r="B556" t="str">
            <v>Carex rostrata</v>
          </cell>
          <cell r="C556">
            <v>15</v>
          </cell>
          <cell r="D556">
            <v>3</v>
          </cell>
          <cell r="E556" t="str">
            <v xml:space="preserve">Stokes      </v>
          </cell>
          <cell r="M556" t="str">
            <v>PHe</v>
          </cell>
          <cell r="N556">
            <v>8</v>
          </cell>
          <cell r="O556" t="str">
            <v>HYD/HEL</v>
          </cell>
          <cell r="P556" t="str">
            <v>IBMR</v>
          </cell>
          <cell r="Q556" t="str">
            <v>MONOCOT</v>
          </cell>
          <cell r="R556">
            <v>0</v>
          </cell>
          <cell r="S556">
            <v>1490</v>
          </cell>
        </row>
        <row r="557">
          <cell r="A557" t="str">
            <v>CARSPX</v>
          </cell>
          <cell r="B557" t="str">
            <v>Carex sp.</v>
          </cell>
          <cell r="C557" t="str">
            <v/>
          </cell>
          <cell r="D557" t="str">
            <v/>
          </cell>
          <cell r="E557" t="str">
            <v xml:space="preserve">      </v>
          </cell>
          <cell r="M557" t="str">
            <v>PHe</v>
          </cell>
          <cell r="N557">
            <v>8</v>
          </cell>
          <cell r="O557" t="str">
            <v>HEL</v>
          </cell>
          <cell r="P557" t="str">
            <v/>
          </cell>
          <cell r="Q557" t="str">
            <v>MONOCOT</v>
          </cell>
          <cell r="R557">
            <v>0</v>
          </cell>
          <cell r="S557">
            <v>1466</v>
          </cell>
        </row>
        <row r="558">
          <cell r="A558" t="str">
            <v>CARVES</v>
          </cell>
          <cell r="B558" t="str">
            <v>Carex vesicaria</v>
          </cell>
          <cell r="C558">
            <v>12</v>
          </cell>
          <cell r="D558">
            <v>2</v>
          </cell>
          <cell r="E558" t="str">
            <v xml:space="preserve">L.      </v>
          </cell>
          <cell r="M558" t="str">
            <v>PHe</v>
          </cell>
          <cell r="N558">
            <v>8</v>
          </cell>
          <cell r="O558" t="str">
            <v>HYD/HEL</v>
          </cell>
          <cell r="P558" t="str">
            <v>IBMR</v>
          </cell>
          <cell r="Q558" t="str">
            <v>MONOCOT</v>
          </cell>
          <cell r="R558">
            <v>0</v>
          </cell>
          <cell r="S558">
            <v>1491</v>
          </cell>
        </row>
        <row r="559">
          <cell r="A559" t="str">
            <v>CARVUL</v>
          </cell>
          <cell r="B559" t="str">
            <v>Carex vulpina</v>
          </cell>
          <cell r="C559" t="str">
            <v/>
          </cell>
          <cell r="D559" t="str">
            <v/>
          </cell>
          <cell r="E559" t="str">
            <v xml:space="preserve">L.      </v>
          </cell>
          <cell r="M559" t="str">
            <v>PHe</v>
          </cell>
          <cell r="N559">
            <v>8</v>
          </cell>
          <cell r="O559" t="str">
            <v>HEL</v>
          </cell>
          <cell r="P559" t="str">
            <v/>
          </cell>
          <cell r="Q559" t="str">
            <v>MONOCOT</v>
          </cell>
          <cell r="R559">
            <v>0</v>
          </cell>
          <cell r="S559">
            <v>19581</v>
          </cell>
        </row>
        <row r="560">
          <cell r="A560" t="str">
            <v>CAUVER</v>
          </cell>
          <cell r="B560" t="str">
            <v>Carum verticillatum</v>
          </cell>
          <cell r="C560" t="str">
            <v/>
          </cell>
          <cell r="D560" t="str">
            <v/>
          </cell>
          <cell r="E560" t="str">
            <v xml:space="preserve">      </v>
          </cell>
          <cell r="M560" t="str">
            <v>PHe</v>
          </cell>
          <cell r="N560">
            <v>8</v>
          </cell>
          <cell r="O560" t="str">
            <v>HYD/HEL</v>
          </cell>
          <cell r="P560" t="str">
            <v/>
          </cell>
          <cell r="Q560" t="str">
            <v>DICOT</v>
          </cell>
          <cell r="R560">
            <v>0</v>
          </cell>
          <cell r="S560">
            <v>1979</v>
          </cell>
        </row>
        <row r="561">
          <cell r="A561" t="str">
            <v>CATAQU</v>
          </cell>
          <cell r="B561" t="str">
            <v>Catabrosa aquatica</v>
          </cell>
          <cell r="C561">
            <v>11</v>
          </cell>
          <cell r="D561">
            <v>2</v>
          </cell>
          <cell r="E561" t="str">
            <v xml:space="preserve">(L.) Beauv.     </v>
          </cell>
          <cell r="M561" t="str">
            <v>PHe</v>
          </cell>
          <cell r="N561">
            <v>8</v>
          </cell>
          <cell r="O561" t="str">
            <v>HYD/HEL</v>
          </cell>
          <cell r="P561" t="str">
            <v>IBMR</v>
          </cell>
          <cell r="Q561" t="str">
            <v>MONOCOT</v>
          </cell>
          <cell r="R561">
            <v>0</v>
          </cell>
          <cell r="S561">
            <v>1555</v>
          </cell>
        </row>
        <row r="562">
          <cell r="A562" t="str">
            <v>CICVIR</v>
          </cell>
          <cell r="B562" t="str">
            <v>Cicuta virosa</v>
          </cell>
          <cell r="C562" t="str">
            <v/>
          </cell>
          <cell r="D562" t="str">
            <v/>
          </cell>
          <cell r="E562" t="str">
            <v xml:space="preserve">L.      </v>
          </cell>
          <cell r="M562" t="str">
            <v>PHe</v>
          </cell>
          <cell r="N562">
            <v>8</v>
          </cell>
          <cell r="O562" t="str">
            <v>HEL</v>
          </cell>
          <cell r="P562" t="str">
            <v/>
          </cell>
          <cell r="Q562" t="str">
            <v>DICOT</v>
          </cell>
          <cell r="R562">
            <v>0</v>
          </cell>
          <cell r="S562">
            <v>1981</v>
          </cell>
        </row>
        <row r="563">
          <cell r="A563" t="str">
            <v>CLDMAR</v>
          </cell>
          <cell r="B563" t="str">
            <v>Cladium mariscus</v>
          </cell>
          <cell r="C563" t="str">
            <v/>
          </cell>
          <cell r="D563" t="str">
            <v/>
          </cell>
          <cell r="E563" t="str">
            <v xml:space="preserve">      </v>
          </cell>
          <cell r="M563" t="str">
            <v>PHe</v>
          </cell>
          <cell r="N563">
            <v>8</v>
          </cell>
          <cell r="O563" t="str">
            <v>HEL</v>
          </cell>
          <cell r="P563" t="str">
            <v/>
          </cell>
          <cell r="Q563" t="str">
            <v>MONOCOT</v>
          </cell>
          <cell r="R563">
            <v>0</v>
          </cell>
          <cell r="S563">
            <v>1493</v>
          </cell>
        </row>
        <row r="564">
          <cell r="A564" t="str">
            <v>COTCOR</v>
          </cell>
          <cell r="B564" t="str">
            <v>Cotula coronopifolia</v>
          </cell>
          <cell r="C564" t="str">
            <v/>
          </cell>
          <cell r="D564" t="str">
            <v/>
          </cell>
          <cell r="E564" t="str">
            <v xml:space="preserve">      </v>
          </cell>
          <cell r="M564" t="str">
            <v>PHe</v>
          </cell>
          <cell r="N564">
            <v>8</v>
          </cell>
          <cell r="O564" t="str">
            <v>HEL</v>
          </cell>
          <cell r="P564" t="str">
            <v/>
          </cell>
          <cell r="Q564" t="str">
            <v>DICOT</v>
          </cell>
          <cell r="R564">
            <v>0</v>
          </cell>
          <cell r="S564">
            <v>19602</v>
          </cell>
        </row>
        <row r="565">
          <cell r="A565" t="str">
            <v>CRSAQU</v>
          </cell>
          <cell r="B565" t="str">
            <v>Crassula aquatica</v>
          </cell>
          <cell r="C565" t="str">
            <v/>
          </cell>
          <cell r="D565" t="str">
            <v/>
          </cell>
          <cell r="E565" t="str">
            <v xml:space="preserve">      </v>
          </cell>
          <cell r="M565" t="str">
            <v>PHe</v>
          </cell>
          <cell r="N565">
            <v>8</v>
          </cell>
          <cell r="O565" t="str">
            <v>HEL</v>
          </cell>
          <cell r="P565" t="str">
            <v/>
          </cell>
          <cell r="Q565" t="str">
            <v>DICOT</v>
          </cell>
          <cell r="R565">
            <v>0</v>
          </cell>
          <cell r="S565">
            <v>19603</v>
          </cell>
        </row>
        <row r="566">
          <cell r="A566" t="str">
            <v>CRSHEL</v>
          </cell>
          <cell r="B566" t="str">
            <v>Crassula helmsii</v>
          </cell>
          <cell r="C566" t="str">
            <v/>
          </cell>
          <cell r="D566" t="str">
            <v/>
          </cell>
          <cell r="E566" t="str">
            <v xml:space="preserve">(Kirk) Cockayne     </v>
          </cell>
          <cell r="M566" t="str">
            <v>PHe</v>
          </cell>
          <cell r="N566">
            <v>8</v>
          </cell>
          <cell r="O566" t="str">
            <v>HEL</v>
          </cell>
          <cell r="P566" t="str">
            <v/>
          </cell>
          <cell r="Q566" t="str">
            <v>DICOT</v>
          </cell>
          <cell r="R566">
            <v>0</v>
          </cell>
          <cell r="S566">
            <v>19604</v>
          </cell>
        </row>
        <row r="567">
          <cell r="A567" t="str">
            <v>CYPFUS</v>
          </cell>
          <cell r="B567" t="str">
            <v>Cyperus fuscus</v>
          </cell>
          <cell r="C567" t="str">
            <v/>
          </cell>
          <cell r="D567" t="str">
            <v/>
          </cell>
          <cell r="E567" t="str">
            <v xml:space="preserve">L.      </v>
          </cell>
          <cell r="M567" t="str">
            <v>PHe</v>
          </cell>
          <cell r="N567">
            <v>8</v>
          </cell>
          <cell r="O567" t="str">
            <v>HEL</v>
          </cell>
          <cell r="P567" t="str">
            <v/>
          </cell>
          <cell r="Q567" t="str">
            <v>MONOCOT</v>
          </cell>
          <cell r="R567">
            <v>0</v>
          </cell>
          <cell r="S567">
            <v>1499</v>
          </cell>
        </row>
        <row r="568">
          <cell r="A568" t="str">
            <v>DAMALI</v>
          </cell>
          <cell r="B568" t="str">
            <v>Damasonium alisma</v>
          </cell>
          <cell r="C568" t="str">
            <v/>
          </cell>
          <cell r="D568" t="str">
            <v/>
          </cell>
          <cell r="E568" t="str">
            <v xml:space="preserve">Miller      </v>
          </cell>
          <cell r="M568" t="str">
            <v>PHe</v>
          </cell>
          <cell r="N568">
            <v>8</v>
          </cell>
          <cell r="O568" t="str">
            <v>HYD/HEL</v>
          </cell>
          <cell r="P568" t="str">
            <v/>
          </cell>
          <cell r="Q568" t="str">
            <v>MONOCOT</v>
          </cell>
          <cell r="R568">
            <v>0</v>
          </cell>
          <cell r="S568">
            <v>1895</v>
          </cell>
        </row>
        <row r="569">
          <cell r="A569" t="str">
            <v>DROROT</v>
          </cell>
          <cell r="B569" t="str">
            <v>Drosera rotundifolia</v>
          </cell>
          <cell r="C569" t="str">
            <v/>
          </cell>
          <cell r="D569" t="str">
            <v/>
          </cell>
          <cell r="E569" t="str">
            <v xml:space="preserve">      </v>
          </cell>
          <cell r="M569" t="str">
            <v>PHe</v>
          </cell>
          <cell r="N569">
            <v>8</v>
          </cell>
          <cell r="O569" t="str">
            <v>HEL</v>
          </cell>
          <cell r="P569" t="str">
            <v/>
          </cell>
          <cell r="Q569" t="str">
            <v>DICOT</v>
          </cell>
          <cell r="R569">
            <v>0</v>
          </cell>
          <cell r="S569">
            <v>1532</v>
          </cell>
        </row>
        <row r="570">
          <cell r="A570" t="str">
            <v>ELEACI</v>
          </cell>
          <cell r="B570" t="str">
            <v>Eleocharis acicularis</v>
          </cell>
          <cell r="C570" t="str">
            <v/>
          </cell>
          <cell r="D570" t="str">
            <v/>
          </cell>
          <cell r="E570" t="str">
            <v xml:space="preserve">(L) Roem &amp; Schult   </v>
          </cell>
          <cell r="M570" t="str">
            <v>PHe</v>
          </cell>
          <cell r="N570">
            <v>8</v>
          </cell>
          <cell r="O570" t="str">
            <v>HYD/HEL</v>
          </cell>
          <cell r="P570" t="str">
            <v/>
          </cell>
          <cell r="Q570" t="str">
            <v>MONOCOT</v>
          </cell>
          <cell r="R570">
            <v>0</v>
          </cell>
          <cell r="S570">
            <v>1504</v>
          </cell>
        </row>
        <row r="571">
          <cell r="A571" t="str">
            <v>ELEAUS</v>
          </cell>
          <cell r="B571" t="str">
            <v>Eleocharis austriaca</v>
          </cell>
          <cell r="C571" t="str">
            <v/>
          </cell>
          <cell r="D571" t="str">
            <v/>
          </cell>
          <cell r="E571" t="str">
            <v xml:space="preserve">Hayek      </v>
          </cell>
          <cell r="M571" t="str">
            <v>PHe</v>
          </cell>
          <cell r="N571">
            <v>8</v>
          </cell>
          <cell r="O571" t="str">
            <v>HYD/HEL</v>
          </cell>
          <cell r="P571" t="str">
            <v/>
          </cell>
          <cell r="Q571" t="str">
            <v>MONOCOT</v>
          </cell>
          <cell r="R571">
            <v>0</v>
          </cell>
          <cell r="S571">
            <v>19635</v>
          </cell>
        </row>
        <row r="572">
          <cell r="A572" t="str">
            <v>ELEPAL</v>
          </cell>
          <cell r="B572" t="str">
            <v>Eleocharis palustris</v>
          </cell>
          <cell r="C572">
            <v>12</v>
          </cell>
          <cell r="D572">
            <v>2</v>
          </cell>
          <cell r="E572" t="str">
            <v xml:space="preserve">(L.) Roemer &amp; Schultes   </v>
          </cell>
          <cell r="M572" t="str">
            <v>PHe</v>
          </cell>
          <cell r="N572">
            <v>8</v>
          </cell>
          <cell r="O572" t="str">
            <v>HEL</v>
          </cell>
          <cell r="P572" t="str">
            <v>IBMR</v>
          </cell>
          <cell r="Q572" t="str">
            <v>MONOCOT</v>
          </cell>
          <cell r="R572">
            <v>0</v>
          </cell>
          <cell r="S572">
            <v>1506</v>
          </cell>
        </row>
        <row r="573">
          <cell r="A573" t="str">
            <v>ELEPAP</v>
          </cell>
          <cell r="B573" t="str">
            <v>Eleocharis palustris subsp. palustris</v>
          </cell>
          <cell r="C573">
            <v>12</v>
          </cell>
          <cell r="D573">
            <v>2</v>
          </cell>
          <cell r="E573" t="str">
            <v xml:space="preserve">      </v>
          </cell>
          <cell r="M573" t="str">
            <v>PHe</v>
          </cell>
          <cell r="N573">
            <v>8</v>
          </cell>
          <cell r="O573" t="str">
            <v>HEL</v>
          </cell>
          <cell r="P573" t="str">
            <v/>
          </cell>
          <cell r="Q573" t="str">
            <v>MONOCOT</v>
          </cell>
          <cell r="R573">
            <v>0</v>
          </cell>
          <cell r="S573">
            <v>19638</v>
          </cell>
        </row>
        <row r="574">
          <cell r="A574" t="str">
            <v>ELEVUL</v>
          </cell>
          <cell r="B574" t="str">
            <v>Eleocharis palustris subsp. vulgaris</v>
          </cell>
          <cell r="C574">
            <v>12</v>
          </cell>
          <cell r="D574">
            <v>2</v>
          </cell>
          <cell r="E574" t="str">
            <v xml:space="preserve">      </v>
          </cell>
          <cell r="M574" t="str">
            <v>PHe</v>
          </cell>
          <cell r="N574">
            <v>8</v>
          </cell>
          <cell r="O574" t="str">
            <v>HEL</v>
          </cell>
          <cell r="P574" t="str">
            <v/>
          </cell>
          <cell r="Q574" t="str">
            <v>MONOCOT</v>
          </cell>
          <cell r="R574">
            <v>0</v>
          </cell>
          <cell r="S574">
            <v>19639</v>
          </cell>
        </row>
        <row r="575">
          <cell r="A575" t="str">
            <v>ELESPX</v>
          </cell>
          <cell r="B575" t="str">
            <v>Eleocharis sp.</v>
          </cell>
          <cell r="C575" t="str">
            <v/>
          </cell>
          <cell r="D575" t="str">
            <v/>
          </cell>
          <cell r="E575" t="str">
            <v xml:space="preserve">      </v>
          </cell>
          <cell r="M575" t="str">
            <v>PHe</v>
          </cell>
          <cell r="N575">
            <v>8</v>
          </cell>
          <cell r="O575" t="str">
            <v>HEL</v>
          </cell>
          <cell r="Q575" t="str">
            <v>MONOCOT</v>
          </cell>
          <cell r="R575">
            <v>0</v>
          </cell>
          <cell r="S575">
            <v>1503</v>
          </cell>
        </row>
        <row r="576">
          <cell r="A576" t="str">
            <v>ELDPAL</v>
          </cell>
          <cell r="B576" t="str">
            <v>Elodes palustris</v>
          </cell>
          <cell r="C576">
            <v>17</v>
          </cell>
          <cell r="D576">
            <v>3</v>
          </cell>
          <cell r="E576" t="str">
            <v xml:space="preserve">Spach      </v>
          </cell>
          <cell r="F576" t="str">
            <v>Hypericum elodes L.</v>
          </cell>
          <cell r="M576" t="str">
            <v>PHe</v>
          </cell>
          <cell r="N576">
            <v>8</v>
          </cell>
          <cell r="O576" t="str">
            <v>HYD/HEL</v>
          </cell>
          <cell r="P576" t="str">
            <v>IBMR</v>
          </cell>
          <cell r="Q576" t="str">
            <v>DICOT</v>
          </cell>
          <cell r="R576">
            <v>0</v>
          </cell>
          <cell r="S576">
            <v>19643</v>
          </cell>
        </row>
        <row r="577">
          <cell r="A577" t="str">
            <v>ERYCOR</v>
          </cell>
          <cell r="B577" t="str">
            <v>Eryngium corniculatum</v>
          </cell>
          <cell r="C577" t="str">
            <v/>
          </cell>
          <cell r="D577" t="str">
            <v/>
          </cell>
          <cell r="E577" t="str">
            <v xml:space="preserve">      </v>
          </cell>
          <cell r="M577" t="str">
            <v>PHe</v>
          </cell>
          <cell r="N577">
            <v>8</v>
          </cell>
          <cell r="O577" t="str">
            <v>HYD/HEL</v>
          </cell>
          <cell r="P577" t="str">
            <v/>
          </cell>
          <cell r="Q577" t="str">
            <v>DICOT</v>
          </cell>
          <cell r="R577">
            <v>0</v>
          </cell>
          <cell r="S577">
            <v>19651</v>
          </cell>
        </row>
        <row r="578">
          <cell r="A578" t="str">
            <v>ERYGAL</v>
          </cell>
          <cell r="B578" t="str">
            <v>Eryngium galioides</v>
          </cell>
          <cell r="C578" t="str">
            <v/>
          </cell>
          <cell r="D578" t="str">
            <v/>
          </cell>
          <cell r="E578" t="str">
            <v xml:space="preserve">      </v>
          </cell>
          <cell r="M578" t="str">
            <v>PHe</v>
          </cell>
          <cell r="N578">
            <v>8</v>
          </cell>
          <cell r="O578" t="str">
            <v>HYD/HEL</v>
          </cell>
          <cell r="P578" t="str">
            <v/>
          </cell>
          <cell r="Q578" t="str">
            <v>DICOT</v>
          </cell>
          <cell r="R578">
            <v>0</v>
          </cell>
          <cell r="S578">
            <v>19652</v>
          </cell>
        </row>
        <row r="579">
          <cell r="A579" t="str">
            <v>ERYVIV</v>
          </cell>
          <cell r="B579" t="str">
            <v>Eryngium viviparum</v>
          </cell>
          <cell r="C579" t="str">
            <v/>
          </cell>
          <cell r="D579" t="str">
            <v/>
          </cell>
          <cell r="E579" t="str">
            <v xml:space="preserve">      </v>
          </cell>
          <cell r="M579" t="str">
            <v>PHe</v>
          </cell>
          <cell r="N579">
            <v>8</v>
          </cell>
          <cell r="O579" t="str">
            <v>HYD/HEL</v>
          </cell>
          <cell r="P579" t="str">
            <v/>
          </cell>
          <cell r="Q579" t="str">
            <v>DICOT</v>
          </cell>
          <cell r="R579">
            <v>0</v>
          </cell>
          <cell r="S579">
            <v>19653</v>
          </cell>
        </row>
        <row r="580">
          <cell r="A580" t="str">
            <v>EUPCAN</v>
          </cell>
          <cell r="B580" t="str">
            <v>Eupatorium cannabinum</v>
          </cell>
          <cell r="C580" t="str">
            <v/>
          </cell>
          <cell r="D580" t="str">
            <v/>
          </cell>
          <cell r="E580" t="str">
            <v xml:space="preserve">L.      </v>
          </cell>
          <cell r="M580" t="str">
            <v>PHe</v>
          </cell>
          <cell r="N580">
            <v>8</v>
          </cell>
          <cell r="O580" t="str">
            <v>HEL</v>
          </cell>
          <cell r="P580" t="str">
            <v/>
          </cell>
          <cell r="Q580" t="str">
            <v>DICOT</v>
          </cell>
          <cell r="R580">
            <v>0</v>
          </cell>
          <cell r="S580">
            <v>1741</v>
          </cell>
        </row>
        <row r="581">
          <cell r="A581" t="str">
            <v>FIMANN</v>
          </cell>
          <cell r="B581" t="str">
            <v>Fimbristylis annua</v>
          </cell>
          <cell r="C581" t="str">
            <v/>
          </cell>
          <cell r="D581" t="str">
            <v/>
          </cell>
          <cell r="E581" t="str">
            <v xml:space="preserve">      </v>
          </cell>
          <cell r="M581" t="str">
            <v>PHe</v>
          </cell>
          <cell r="N581">
            <v>8</v>
          </cell>
          <cell r="O581" t="str">
            <v>HEL</v>
          </cell>
          <cell r="P581" t="str">
            <v/>
          </cell>
          <cell r="Q581" t="str">
            <v>MONOCOT</v>
          </cell>
          <cell r="R581">
            <v>0</v>
          </cell>
          <cell r="S581">
            <v>19660</v>
          </cell>
        </row>
        <row r="582">
          <cell r="A582" t="str">
            <v>FIMBIS</v>
          </cell>
          <cell r="B582" t="str">
            <v>Fimbristylis bisumbellata</v>
          </cell>
          <cell r="C582" t="str">
            <v/>
          </cell>
          <cell r="D582" t="str">
            <v/>
          </cell>
          <cell r="E582" t="str">
            <v xml:space="preserve">      </v>
          </cell>
          <cell r="M582" t="str">
            <v>PHe</v>
          </cell>
          <cell r="N582">
            <v>8</v>
          </cell>
          <cell r="O582" t="str">
            <v>HEL</v>
          </cell>
          <cell r="P582" t="str">
            <v/>
          </cell>
          <cell r="Q582" t="str">
            <v>MONOCOT</v>
          </cell>
          <cell r="R582">
            <v>0</v>
          </cell>
          <cell r="S582">
            <v>19661</v>
          </cell>
        </row>
        <row r="583">
          <cell r="A583" t="str">
            <v>FIMSQU</v>
          </cell>
          <cell r="B583" t="str">
            <v>Fimbristylis squarrosa</v>
          </cell>
          <cell r="C583" t="str">
            <v/>
          </cell>
          <cell r="D583" t="str">
            <v/>
          </cell>
          <cell r="E583" t="str">
            <v xml:space="preserve">      </v>
          </cell>
          <cell r="M583" t="str">
            <v>PHe</v>
          </cell>
          <cell r="N583">
            <v>8</v>
          </cell>
          <cell r="O583" t="str">
            <v>HEL</v>
          </cell>
          <cell r="P583" t="str">
            <v/>
          </cell>
          <cell r="Q583" t="str">
            <v>MONOCOT</v>
          </cell>
          <cell r="R583">
            <v>0</v>
          </cell>
          <cell r="S583">
            <v>19662</v>
          </cell>
        </row>
        <row r="584">
          <cell r="A584" t="str">
            <v>FUIPUB</v>
          </cell>
          <cell r="B584" t="str">
            <v>Fuirena pubescens</v>
          </cell>
          <cell r="C584" t="str">
            <v/>
          </cell>
          <cell r="D584" t="str">
            <v/>
          </cell>
          <cell r="E584" t="str">
            <v xml:space="preserve">(Poiret) Kunth     </v>
          </cell>
          <cell r="M584" t="str">
            <v>PHe</v>
          </cell>
          <cell r="N584">
            <v>8</v>
          </cell>
          <cell r="O584" t="str">
            <v>HEL</v>
          </cell>
          <cell r="P584" t="str">
            <v/>
          </cell>
          <cell r="Q584" t="str">
            <v>MONOCOT</v>
          </cell>
          <cell r="R584">
            <v>0</v>
          </cell>
          <cell r="S584">
            <v>19763</v>
          </cell>
        </row>
        <row r="585">
          <cell r="A585" t="str">
            <v>GLYAQU</v>
          </cell>
          <cell r="B585" t="str">
            <v>Glyceria aquatica</v>
          </cell>
          <cell r="C585" t="str">
            <v/>
          </cell>
          <cell r="D585" t="str">
            <v/>
          </cell>
          <cell r="E585" t="str">
            <v xml:space="preserve">(L.) Wahlb.     </v>
          </cell>
          <cell r="F585" t="str">
            <v>Glyceria maxima Hartm. Holmb.</v>
          </cell>
          <cell r="M585" t="str">
            <v>PHe</v>
          </cell>
          <cell r="N585">
            <v>8</v>
          </cell>
          <cell r="O585" t="str">
            <v>HEL</v>
          </cell>
          <cell r="P585" t="str">
            <v/>
          </cell>
          <cell r="Q585" t="str">
            <v>MONOCOT</v>
          </cell>
          <cell r="R585">
            <v>0</v>
          </cell>
          <cell r="S585">
            <v>19768</v>
          </cell>
        </row>
        <row r="586">
          <cell r="A586" t="str">
            <v>GLYDEC</v>
          </cell>
          <cell r="B586" t="str">
            <v>Glyceria declinata</v>
          </cell>
          <cell r="C586" t="str">
            <v/>
          </cell>
          <cell r="D586" t="str">
            <v/>
          </cell>
          <cell r="E586" t="str">
            <v xml:space="preserve">Bréb.      </v>
          </cell>
          <cell r="M586" t="str">
            <v>PHe</v>
          </cell>
          <cell r="N586">
            <v>8</v>
          </cell>
          <cell r="O586" t="str">
            <v>HYD/HEL</v>
          </cell>
          <cell r="P586" t="str">
            <v/>
          </cell>
          <cell r="Q586" t="str">
            <v>MONOCOT</v>
          </cell>
          <cell r="R586">
            <v>0</v>
          </cell>
          <cell r="S586">
            <v>1563</v>
          </cell>
        </row>
        <row r="587">
          <cell r="A587" t="str">
            <v>GLYFLU</v>
          </cell>
          <cell r="B587" t="str">
            <v>Glyceria fluitans</v>
          </cell>
          <cell r="C587">
            <v>14</v>
          </cell>
          <cell r="D587">
            <v>2</v>
          </cell>
          <cell r="E587" t="str">
            <v xml:space="preserve">(L.) R. Br.    </v>
          </cell>
          <cell r="M587" t="str">
            <v>PHe</v>
          </cell>
          <cell r="N587">
            <v>8</v>
          </cell>
          <cell r="O587" t="str">
            <v>HYD/HEL</v>
          </cell>
          <cell r="P587" t="str">
            <v>IBMR</v>
          </cell>
          <cell r="Q587" t="str">
            <v>MONOCOT</v>
          </cell>
          <cell r="R587">
            <v>0</v>
          </cell>
          <cell r="S587">
            <v>1564</v>
          </cell>
        </row>
        <row r="588">
          <cell r="A588" t="str">
            <v>GLYNOT</v>
          </cell>
          <cell r="B588" t="str">
            <v>Glyceria notata</v>
          </cell>
          <cell r="C588" t="str">
            <v/>
          </cell>
          <cell r="D588" t="str">
            <v/>
          </cell>
          <cell r="E588" t="str">
            <v xml:space="preserve">Chevall      </v>
          </cell>
          <cell r="M588" t="str">
            <v>PHe</v>
          </cell>
          <cell r="N588">
            <v>8</v>
          </cell>
          <cell r="O588" t="str">
            <v>HYD/HEL</v>
          </cell>
          <cell r="P588" t="str">
            <v/>
          </cell>
          <cell r="Q588" t="str">
            <v>MONOCOT</v>
          </cell>
          <cell r="R588">
            <v>0</v>
          </cell>
          <cell r="S588">
            <v>1566</v>
          </cell>
        </row>
        <row r="589">
          <cell r="A589" t="str">
            <v>GLYSPX</v>
          </cell>
          <cell r="B589" t="str">
            <v>Glyceria sp.</v>
          </cell>
          <cell r="C589" t="str">
            <v/>
          </cell>
          <cell r="D589" t="str">
            <v/>
          </cell>
          <cell r="E589" t="str">
            <v xml:space="preserve">      </v>
          </cell>
          <cell r="M589" t="str">
            <v>PHe</v>
          </cell>
          <cell r="N589">
            <v>8</v>
          </cell>
          <cell r="O589" t="str">
            <v>HYD/HEL</v>
          </cell>
          <cell r="Q589" t="str">
            <v>MONOCOT</v>
          </cell>
          <cell r="R589">
            <v>0</v>
          </cell>
          <cell r="S589">
            <v>1562</v>
          </cell>
        </row>
        <row r="590">
          <cell r="A590" t="str">
            <v>GRALIN</v>
          </cell>
          <cell r="B590" t="str">
            <v>Gratiola linifolia</v>
          </cell>
          <cell r="C590" t="str">
            <v/>
          </cell>
          <cell r="D590" t="str">
            <v/>
          </cell>
          <cell r="E590" t="str">
            <v xml:space="preserve">      </v>
          </cell>
          <cell r="M590" t="str">
            <v>PHe</v>
          </cell>
          <cell r="N590">
            <v>8</v>
          </cell>
          <cell r="O590" t="str">
            <v>HEL</v>
          </cell>
          <cell r="P590" t="str">
            <v/>
          </cell>
          <cell r="Q590" t="str">
            <v>DICOT</v>
          </cell>
          <cell r="R590">
            <v>0</v>
          </cell>
          <cell r="S590">
            <v>19772</v>
          </cell>
        </row>
        <row r="591">
          <cell r="A591" t="str">
            <v>GRANEG</v>
          </cell>
          <cell r="B591" t="str">
            <v>Gratiola neglecta</v>
          </cell>
          <cell r="C591" t="str">
            <v/>
          </cell>
          <cell r="D591" t="str">
            <v/>
          </cell>
          <cell r="E591" t="str">
            <v xml:space="preserve">      </v>
          </cell>
          <cell r="M591" t="str">
            <v>PHe</v>
          </cell>
          <cell r="N591">
            <v>8</v>
          </cell>
          <cell r="O591" t="str">
            <v>HEL</v>
          </cell>
          <cell r="P591" t="str">
            <v/>
          </cell>
          <cell r="Q591" t="str">
            <v>DICOT</v>
          </cell>
          <cell r="R591">
            <v>0</v>
          </cell>
          <cell r="S591">
            <v>19773</v>
          </cell>
        </row>
        <row r="592">
          <cell r="A592" t="str">
            <v>HYRSPX</v>
          </cell>
          <cell r="B592" t="str">
            <v>Hydrocotyle sp.</v>
          </cell>
          <cell r="C592" t="str">
            <v/>
          </cell>
          <cell r="D592" t="str">
            <v/>
          </cell>
          <cell r="E592" t="str">
            <v xml:space="preserve">      </v>
          </cell>
          <cell r="M592" t="str">
            <v>PHe</v>
          </cell>
          <cell r="N592">
            <v>8</v>
          </cell>
          <cell r="O592" t="str">
            <v>HYD/HEL</v>
          </cell>
          <cell r="Q592" t="str">
            <v>MONOCOT</v>
          </cell>
          <cell r="R592">
            <v>0</v>
          </cell>
          <cell r="S592">
            <v>1982</v>
          </cell>
        </row>
        <row r="593">
          <cell r="A593" t="str">
            <v>HYRVUL</v>
          </cell>
          <cell r="B593" t="str">
            <v>Hydrocotyle vulgaris</v>
          </cell>
          <cell r="C593">
            <v>14</v>
          </cell>
          <cell r="D593">
            <v>2</v>
          </cell>
          <cell r="E593" t="str">
            <v xml:space="preserve">L. fo aq.    </v>
          </cell>
          <cell r="M593" t="str">
            <v>PHe</v>
          </cell>
          <cell r="N593">
            <v>8</v>
          </cell>
          <cell r="O593" t="str">
            <v>HYD/HEL</v>
          </cell>
          <cell r="P593" t="str">
            <v>IBMR</v>
          </cell>
          <cell r="Q593" t="str">
            <v>DICOT</v>
          </cell>
          <cell r="R593">
            <v>0</v>
          </cell>
          <cell r="S593">
            <v>1983</v>
          </cell>
        </row>
        <row r="594">
          <cell r="A594" t="str">
            <v>IRIPSE</v>
          </cell>
          <cell r="B594" t="str">
            <v>Iris pseudacorus</v>
          </cell>
          <cell r="C594">
            <v>10</v>
          </cell>
          <cell r="D594">
            <v>1</v>
          </cell>
          <cell r="E594" t="str">
            <v xml:space="preserve">L.      </v>
          </cell>
          <cell r="M594" t="str">
            <v>PHe</v>
          </cell>
          <cell r="N594">
            <v>8</v>
          </cell>
          <cell r="O594" t="str">
            <v>HEL</v>
          </cell>
          <cell r="P594" t="str">
            <v>IBMR</v>
          </cell>
          <cell r="Q594" t="str">
            <v>MONOCOT</v>
          </cell>
          <cell r="R594">
            <v>0</v>
          </cell>
          <cell r="S594">
            <v>1601</v>
          </cell>
        </row>
        <row r="595">
          <cell r="A595" t="str">
            <v>IRISPX</v>
          </cell>
          <cell r="B595" t="str">
            <v>Iris sp.</v>
          </cell>
          <cell r="C595" t="str">
            <v/>
          </cell>
          <cell r="D595" t="str">
            <v/>
          </cell>
          <cell r="E595" t="str">
            <v xml:space="preserve">      </v>
          </cell>
          <cell r="M595" t="str">
            <v>PHe</v>
          </cell>
          <cell r="N595">
            <v>8</v>
          </cell>
          <cell r="O595" t="str">
            <v>HEL</v>
          </cell>
          <cell r="Q595" t="str">
            <v>MONOCOT</v>
          </cell>
          <cell r="R595">
            <v>0</v>
          </cell>
          <cell r="S595">
            <v>1600</v>
          </cell>
        </row>
        <row r="596">
          <cell r="A596" t="str">
            <v>ISNPAL</v>
          </cell>
          <cell r="B596" t="str">
            <v>Isnardia palustris</v>
          </cell>
          <cell r="C596" t="str">
            <v/>
          </cell>
          <cell r="D596" t="str">
            <v/>
          </cell>
          <cell r="E596" t="str">
            <v xml:space="preserve">L.      </v>
          </cell>
          <cell r="F596" t="str">
            <v xml:space="preserve">Ludwigia palustris (L.) Elliot </v>
          </cell>
          <cell r="M596" t="str">
            <v>PHe</v>
          </cell>
          <cell r="N596">
            <v>8</v>
          </cell>
          <cell r="O596" t="str">
            <v>HYD/HEL</v>
          </cell>
          <cell r="P596" t="str">
            <v/>
          </cell>
          <cell r="Q596" t="str">
            <v>DICOT</v>
          </cell>
          <cell r="R596">
            <v>0</v>
          </cell>
          <cell r="S596">
            <v>19798</v>
          </cell>
        </row>
        <row r="597">
          <cell r="A597" t="str">
            <v>JUNCON</v>
          </cell>
          <cell r="B597" t="str">
            <v>Juncus conglomeratus</v>
          </cell>
          <cell r="C597" t="str">
            <v/>
          </cell>
          <cell r="D597" t="str">
            <v/>
          </cell>
          <cell r="E597" t="str">
            <v xml:space="preserve">L.      </v>
          </cell>
          <cell r="M597" t="str">
            <v>PHe</v>
          </cell>
          <cell r="N597">
            <v>8</v>
          </cell>
          <cell r="O597" t="str">
            <v>HEL</v>
          </cell>
          <cell r="P597" t="str">
            <v/>
          </cell>
          <cell r="Q597" t="str">
            <v>MONOCOT</v>
          </cell>
          <cell r="R597">
            <v>0</v>
          </cell>
          <cell r="S597">
            <v>1612</v>
          </cell>
        </row>
        <row r="598">
          <cell r="A598" t="str">
            <v>JUNEFF</v>
          </cell>
          <cell r="B598" t="str">
            <v>Juncus effusus</v>
          </cell>
          <cell r="C598" t="str">
            <v/>
          </cell>
          <cell r="D598" t="str">
            <v/>
          </cell>
          <cell r="E598" t="str">
            <v xml:space="preserve">L.      </v>
          </cell>
          <cell r="M598" t="str">
            <v>PHe</v>
          </cell>
          <cell r="N598">
            <v>8</v>
          </cell>
          <cell r="O598" t="str">
            <v>HEL</v>
          </cell>
          <cell r="P598" t="str">
            <v/>
          </cell>
          <cell r="Q598" t="str">
            <v>MONOCOT</v>
          </cell>
          <cell r="R598">
            <v>0</v>
          </cell>
          <cell r="S598">
            <v>1613</v>
          </cell>
        </row>
        <row r="599">
          <cell r="A599" t="str">
            <v>JUNFIL</v>
          </cell>
          <cell r="B599" t="str">
            <v>Juncus filiformis</v>
          </cell>
          <cell r="C599" t="str">
            <v/>
          </cell>
          <cell r="D599" t="str">
            <v/>
          </cell>
          <cell r="E599" t="str">
            <v xml:space="preserve">L.      </v>
          </cell>
          <cell r="M599" t="str">
            <v>PHe</v>
          </cell>
          <cell r="N599">
            <v>8</v>
          </cell>
          <cell r="O599" t="str">
            <v>HEL</v>
          </cell>
          <cell r="P599" t="str">
            <v/>
          </cell>
          <cell r="Q599" t="str">
            <v>MONOCOT</v>
          </cell>
          <cell r="R599">
            <v>0</v>
          </cell>
          <cell r="S599">
            <v>19819</v>
          </cell>
        </row>
        <row r="600">
          <cell r="A600" t="str">
            <v>JUNINF</v>
          </cell>
          <cell r="B600" t="str">
            <v>Juncus inflexus</v>
          </cell>
          <cell r="C600" t="str">
            <v/>
          </cell>
          <cell r="D600" t="str">
            <v/>
          </cell>
          <cell r="E600" t="str">
            <v xml:space="preserve">L.      </v>
          </cell>
          <cell r="M600" t="str">
            <v>PHe</v>
          </cell>
          <cell r="N600">
            <v>8</v>
          </cell>
          <cell r="O600" t="str">
            <v>HEL</v>
          </cell>
          <cell r="P600" t="str">
            <v/>
          </cell>
          <cell r="Q600" t="str">
            <v>MONOCOT</v>
          </cell>
          <cell r="R600">
            <v>0</v>
          </cell>
          <cell r="S600">
            <v>1616</v>
          </cell>
        </row>
        <row r="601">
          <cell r="A601" t="str">
            <v>JUNMAR</v>
          </cell>
          <cell r="B601" t="str">
            <v>Juncus maritimus</v>
          </cell>
          <cell r="C601" t="str">
            <v/>
          </cell>
          <cell r="D601" t="str">
            <v/>
          </cell>
          <cell r="E601" t="str">
            <v xml:space="preserve">Lam.      </v>
          </cell>
          <cell r="M601" t="str">
            <v>PHe</v>
          </cell>
          <cell r="N601">
            <v>8</v>
          </cell>
          <cell r="O601" t="str">
            <v>HEL</v>
          </cell>
          <cell r="P601" t="str">
            <v/>
          </cell>
          <cell r="Q601" t="str">
            <v>MONOCOT</v>
          </cell>
          <cell r="R601">
            <v>0</v>
          </cell>
          <cell r="S601">
            <v>1617</v>
          </cell>
        </row>
        <row r="602">
          <cell r="A602" t="str">
            <v>JUNSPX</v>
          </cell>
          <cell r="B602" t="str">
            <v>Juncus sp.</v>
          </cell>
          <cell r="C602" t="str">
            <v/>
          </cell>
          <cell r="D602" t="str">
            <v/>
          </cell>
          <cell r="E602" t="str">
            <v xml:space="preserve">      </v>
          </cell>
          <cell r="M602" t="str">
            <v>PHe</v>
          </cell>
          <cell r="N602">
            <v>8</v>
          </cell>
          <cell r="O602" t="str">
            <v>HEL</v>
          </cell>
          <cell r="Q602" t="str">
            <v>MONOCOT</v>
          </cell>
          <cell r="R602">
            <v>0</v>
          </cell>
          <cell r="S602">
            <v>1606</v>
          </cell>
        </row>
        <row r="603">
          <cell r="A603" t="str">
            <v>JUNSUB</v>
          </cell>
          <cell r="B603" t="str">
            <v>Juncus subnodulosus</v>
          </cell>
          <cell r="C603">
            <v>17</v>
          </cell>
          <cell r="D603">
            <v>3</v>
          </cell>
          <cell r="E603" t="str">
            <v xml:space="preserve">Schrank      </v>
          </cell>
          <cell r="F603" t="str">
            <v>Juncus obtusiflorus</v>
          </cell>
          <cell r="M603" t="str">
            <v>PHe</v>
          </cell>
          <cell r="N603">
            <v>8</v>
          </cell>
          <cell r="O603" t="str">
            <v>HYD/HEL</v>
          </cell>
          <cell r="P603" t="str">
            <v>IBMR</v>
          </cell>
          <cell r="Q603" t="str">
            <v>MONOCOT</v>
          </cell>
          <cell r="R603">
            <v>0</v>
          </cell>
          <cell r="S603">
            <v>1622</v>
          </cell>
        </row>
        <row r="604">
          <cell r="A604" t="str">
            <v>LILSCI</v>
          </cell>
          <cell r="B604" t="str">
            <v>Lilaea scilloides</v>
          </cell>
          <cell r="C604" t="str">
            <v/>
          </cell>
          <cell r="D604" t="str">
            <v/>
          </cell>
          <cell r="E604" t="str">
            <v xml:space="preserve">      </v>
          </cell>
          <cell r="M604" t="str">
            <v>PHe</v>
          </cell>
          <cell r="N604">
            <v>8</v>
          </cell>
          <cell r="O604" t="str">
            <v>HYD/HEL</v>
          </cell>
          <cell r="P604" t="str">
            <v/>
          </cell>
          <cell r="Q604" t="str">
            <v>MONOCOT</v>
          </cell>
          <cell r="R604">
            <v>0</v>
          </cell>
          <cell r="S604">
            <v>19837</v>
          </cell>
        </row>
        <row r="605">
          <cell r="A605" t="str">
            <v>LUDGRA</v>
          </cell>
          <cell r="B605" t="str">
            <v>Ludwigia grandiflora</v>
          </cell>
          <cell r="C605" t="str">
            <v/>
          </cell>
          <cell r="D605" t="str">
            <v/>
          </cell>
          <cell r="E605" t="str">
            <v xml:space="preserve">      </v>
          </cell>
          <cell r="M605" t="str">
            <v>PHe</v>
          </cell>
          <cell r="N605">
            <v>8</v>
          </cell>
          <cell r="O605" t="str">
            <v>HYD/HEL</v>
          </cell>
          <cell r="P605" t="str">
            <v/>
          </cell>
          <cell r="Q605" t="str">
            <v>DICOT</v>
          </cell>
          <cell r="R605">
            <v>0</v>
          </cell>
          <cell r="S605">
            <v>19845</v>
          </cell>
        </row>
        <row r="606">
          <cell r="A606" t="str">
            <v>LUDPEP</v>
          </cell>
          <cell r="B606" t="str">
            <v>Ludwigia peploides</v>
          </cell>
          <cell r="C606" t="str">
            <v/>
          </cell>
          <cell r="D606" t="str">
            <v/>
          </cell>
          <cell r="E606" t="str">
            <v xml:space="preserve">(Kunth)      </v>
          </cell>
          <cell r="M606" t="str">
            <v>PHe</v>
          </cell>
          <cell r="N606">
            <v>8</v>
          </cell>
          <cell r="O606" t="str">
            <v>HYD/HEL</v>
          </cell>
          <cell r="P606" t="str">
            <v/>
          </cell>
          <cell r="Q606" t="str">
            <v>DICOT</v>
          </cell>
          <cell r="R606">
            <v>0</v>
          </cell>
          <cell r="S606">
            <v>1856</v>
          </cell>
        </row>
        <row r="607">
          <cell r="A607" t="str">
            <v>LUDSPX</v>
          </cell>
          <cell r="B607" t="str">
            <v>Ludwigia sp.</v>
          </cell>
          <cell r="C607" t="str">
            <v/>
          </cell>
          <cell r="D607" t="str">
            <v/>
          </cell>
          <cell r="E607" t="str">
            <v xml:space="preserve">      </v>
          </cell>
          <cell r="M607" t="str">
            <v>PHe</v>
          </cell>
          <cell r="N607">
            <v>8</v>
          </cell>
          <cell r="O607" t="str">
            <v>HYD/HEL</v>
          </cell>
          <cell r="Q607" t="str">
            <v>DICOT</v>
          </cell>
          <cell r="R607">
            <v>0</v>
          </cell>
          <cell r="S607">
            <v>1854</v>
          </cell>
        </row>
        <row r="608">
          <cell r="A608" t="str">
            <v>LYCEUR</v>
          </cell>
          <cell r="B608" t="str">
            <v>Lycopus europaeus</v>
          </cell>
          <cell r="C608">
            <v>11</v>
          </cell>
          <cell r="D608">
            <v>1</v>
          </cell>
          <cell r="E608" t="str">
            <v xml:space="preserve">L.      </v>
          </cell>
          <cell r="M608" t="str">
            <v>PHe</v>
          </cell>
          <cell r="N608">
            <v>8</v>
          </cell>
          <cell r="O608" t="str">
            <v>HEL</v>
          </cell>
          <cell r="P608" t="str">
            <v>IBMR</v>
          </cell>
          <cell r="Q608" t="str">
            <v>DICOT</v>
          </cell>
          <cell r="R608">
            <v>0</v>
          </cell>
          <cell r="S608">
            <v>1789</v>
          </cell>
        </row>
        <row r="609">
          <cell r="A609" t="str">
            <v>LYSNEM</v>
          </cell>
          <cell r="B609" t="str">
            <v>Lysimachia nemorum</v>
          </cell>
          <cell r="C609" t="str">
            <v/>
          </cell>
          <cell r="D609" t="str">
            <v/>
          </cell>
          <cell r="E609" t="str">
            <v xml:space="preserve">L.      </v>
          </cell>
          <cell r="M609" t="str">
            <v>PHe</v>
          </cell>
          <cell r="N609">
            <v>8</v>
          </cell>
          <cell r="O609" t="str">
            <v>HEL</v>
          </cell>
          <cell r="P609" t="str">
            <v/>
          </cell>
          <cell r="Q609" t="str">
            <v>DICOT</v>
          </cell>
          <cell r="R609">
            <v>0</v>
          </cell>
          <cell r="S609">
            <v>1884</v>
          </cell>
        </row>
        <row r="610">
          <cell r="A610" t="str">
            <v>LYSNUM</v>
          </cell>
          <cell r="B610" t="str">
            <v>Lysimachia nummularia</v>
          </cell>
          <cell r="C610" t="str">
            <v/>
          </cell>
          <cell r="D610" t="str">
            <v/>
          </cell>
          <cell r="E610" t="str">
            <v xml:space="preserve">L.      </v>
          </cell>
          <cell r="M610" t="str">
            <v>PHe</v>
          </cell>
          <cell r="N610">
            <v>8</v>
          </cell>
          <cell r="O610" t="str">
            <v>HEL</v>
          </cell>
          <cell r="P610" t="str">
            <v/>
          </cell>
          <cell r="Q610" t="str">
            <v>DICOT</v>
          </cell>
          <cell r="R610">
            <v>0</v>
          </cell>
          <cell r="S610">
            <v>1885</v>
          </cell>
        </row>
        <row r="611">
          <cell r="A611" t="str">
            <v>LYSSPX</v>
          </cell>
          <cell r="B611" t="str">
            <v>Lysimachia sp.</v>
          </cell>
          <cell r="C611" t="str">
            <v/>
          </cell>
          <cell r="D611" t="str">
            <v/>
          </cell>
          <cell r="E611" t="str">
            <v xml:space="preserve">      </v>
          </cell>
          <cell r="M611" t="str">
            <v>PHe</v>
          </cell>
          <cell r="N611">
            <v>8</v>
          </cell>
          <cell r="O611" t="str">
            <v>HEL</v>
          </cell>
          <cell r="Q611" t="str">
            <v>DICOT</v>
          </cell>
          <cell r="R611">
            <v>0</v>
          </cell>
          <cell r="S611">
            <v>1883</v>
          </cell>
        </row>
        <row r="612">
          <cell r="A612" t="str">
            <v>LYSTHY</v>
          </cell>
          <cell r="B612" t="str">
            <v>Lysimachia thyrsiflora</v>
          </cell>
          <cell r="C612" t="str">
            <v/>
          </cell>
          <cell r="D612" t="str">
            <v/>
          </cell>
          <cell r="E612" t="str">
            <v xml:space="preserve">L.      </v>
          </cell>
          <cell r="M612" t="str">
            <v>PHe</v>
          </cell>
          <cell r="N612">
            <v>8</v>
          </cell>
          <cell r="O612" t="str">
            <v>HEL</v>
          </cell>
          <cell r="P612" t="str">
            <v/>
          </cell>
          <cell r="Q612" t="str">
            <v>DICOT</v>
          </cell>
          <cell r="R612">
            <v>0</v>
          </cell>
          <cell r="S612">
            <v>1886</v>
          </cell>
        </row>
        <row r="613">
          <cell r="A613" t="str">
            <v>LYSVUL</v>
          </cell>
          <cell r="B613" t="str">
            <v>Lysimachia vulgaris</v>
          </cell>
          <cell r="C613" t="str">
            <v/>
          </cell>
          <cell r="D613" t="str">
            <v/>
          </cell>
          <cell r="E613" t="str">
            <v xml:space="preserve">L.      </v>
          </cell>
          <cell r="M613" t="str">
            <v>PHe</v>
          </cell>
          <cell r="N613">
            <v>8</v>
          </cell>
          <cell r="O613" t="str">
            <v>HEL</v>
          </cell>
          <cell r="P613" t="str">
            <v/>
          </cell>
          <cell r="Q613" t="str">
            <v>DICOT</v>
          </cell>
          <cell r="R613">
            <v>0</v>
          </cell>
          <cell r="S613">
            <v>1887</v>
          </cell>
        </row>
        <row r="614">
          <cell r="A614" t="str">
            <v>LYTPOR</v>
          </cell>
          <cell r="B614" t="str">
            <v>Lythrum portula</v>
          </cell>
          <cell r="C614" t="str">
            <v/>
          </cell>
          <cell r="D614" t="str">
            <v/>
          </cell>
          <cell r="E614" t="str">
            <v xml:space="preserve">      </v>
          </cell>
          <cell r="F614" t="str">
            <v>Peplis portula L.</v>
          </cell>
          <cell r="M614" t="str">
            <v>PHe</v>
          </cell>
          <cell r="N614">
            <v>8</v>
          </cell>
          <cell r="O614" t="str">
            <v>HYD/HEL</v>
          </cell>
          <cell r="P614" t="str">
            <v/>
          </cell>
          <cell r="Q614" t="str">
            <v>DICOT</v>
          </cell>
          <cell r="R614">
            <v>0</v>
          </cell>
          <cell r="S614">
            <v>1822</v>
          </cell>
        </row>
        <row r="615">
          <cell r="A615" t="str">
            <v>LYTLON</v>
          </cell>
          <cell r="B615" t="str">
            <v>Lythrum portula subsp. longidentata</v>
          </cell>
          <cell r="C615" t="str">
            <v/>
          </cell>
          <cell r="D615" t="str">
            <v/>
          </cell>
          <cell r="E615" t="str">
            <v xml:space="preserve">      </v>
          </cell>
          <cell r="M615" t="str">
            <v>PHe</v>
          </cell>
          <cell r="N615">
            <v>8</v>
          </cell>
          <cell r="O615" t="str">
            <v>HYD/HEL</v>
          </cell>
          <cell r="P615" t="str">
            <v/>
          </cell>
          <cell r="Q615" t="str">
            <v>DICOT</v>
          </cell>
          <cell r="R615">
            <v>0</v>
          </cell>
          <cell r="S615">
            <v>19848</v>
          </cell>
        </row>
        <row r="616">
          <cell r="A616" t="str">
            <v>LYTPOP</v>
          </cell>
          <cell r="B616" t="str">
            <v>Lythrum portula subsp. portula</v>
          </cell>
          <cell r="C616" t="str">
            <v/>
          </cell>
          <cell r="D616" t="str">
            <v/>
          </cell>
          <cell r="E616" t="str">
            <v xml:space="preserve">      </v>
          </cell>
          <cell r="M616" t="str">
            <v>PHe</v>
          </cell>
          <cell r="N616">
            <v>8</v>
          </cell>
          <cell r="O616" t="str">
            <v>HYD/HEL</v>
          </cell>
          <cell r="P616" t="str">
            <v/>
          </cell>
          <cell r="Q616" t="str">
            <v>DICOT</v>
          </cell>
          <cell r="R616">
            <v>0</v>
          </cell>
          <cell r="S616">
            <v>19849</v>
          </cell>
        </row>
        <row r="617">
          <cell r="A617" t="str">
            <v>LYTSAL</v>
          </cell>
          <cell r="B617" t="str">
            <v>Lythrum salicaria</v>
          </cell>
          <cell r="C617" t="str">
            <v/>
          </cell>
          <cell r="D617" t="str">
            <v/>
          </cell>
          <cell r="E617" t="str">
            <v xml:space="preserve">L.      </v>
          </cell>
          <cell r="M617" t="str">
            <v>PHe</v>
          </cell>
          <cell r="N617">
            <v>8</v>
          </cell>
          <cell r="O617" t="str">
            <v>HEL</v>
          </cell>
          <cell r="P617" t="str">
            <v/>
          </cell>
          <cell r="Q617" t="str">
            <v>DICOT</v>
          </cell>
          <cell r="R617">
            <v>0</v>
          </cell>
          <cell r="S617">
            <v>1823</v>
          </cell>
        </row>
        <row r="618">
          <cell r="A618" t="str">
            <v>LYTSPX</v>
          </cell>
          <cell r="B618" t="str">
            <v>Lythrum sp.</v>
          </cell>
          <cell r="C618" t="str">
            <v/>
          </cell>
          <cell r="D618" t="str">
            <v/>
          </cell>
          <cell r="E618" t="str">
            <v xml:space="preserve">      </v>
          </cell>
          <cell r="M618" t="str">
            <v>PHe</v>
          </cell>
          <cell r="N618">
            <v>8</v>
          </cell>
          <cell r="O618" t="str">
            <v>HEL</v>
          </cell>
          <cell r="Q618" t="str">
            <v>DICOT</v>
          </cell>
          <cell r="R618">
            <v>0</v>
          </cell>
          <cell r="S618">
            <v>1821</v>
          </cell>
        </row>
        <row r="619">
          <cell r="A619" t="str">
            <v>MENAQU</v>
          </cell>
          <cell r="B619" t="str">
            <v>Mentha aquatica</v>
          </cell>
          <cell r="C619">
            <v>12</v>
          </cell>
          <cell r="D619">
            <v>1</v>
          </cell>
          <cell r="E619" t="str">
            <v xml:space="preserve">L.      </v>
          </cell>
          <cell r="M619" t="str">
            <v>PHe</v>
          </cell>
          <cell r="N619">
            <v>8</v>
          </cell>
          <cell r="O619" t="str">
            <v>HYD/HEL</v>
          </cell>
          <cell r="P619" t="str">
            <v>IBMR</v>
          </cell>
          <cell r="Q619" t="str">
            <v>DICOT</v>
          </cell>
          <cell r="R619">
            <v>0</v>
          </cell>
          <cell r="S619">
            <v>1791</v>
          </cell>
        </row>
        <row r="620">
          <cell r="A620" t="str">
            <v>MENARV</v>
          </cell>
          <cell r="B620" t="str">
            <v>Mentha arvensis</v>
          </cell>
          <cell r="C620" t="str">
            <v/>
          </cell>
          <cell r="D620" t="str">
            <v/>
          </cell>
          <cell r="E620" t="str">
            <v xml:space="preserve">      </v>
          </cell>
          <cell r="M620" t="str">
            <v>PHe</v>
          </cell>
          <cell r="N620">
            <v>8</v>
          </cell>
          <cell r="O620" t="str">
            <v>HEL</v>
          </cell>
          <cell r="P620" t="str">
            <v/>
          </cell>
          <cell r="Q620" t="str">
            <v>DICOT</v>
          </cell>
          <cell r="R620">
            <v>0</v>
          </cell>
          <cell r="S620">
            <v>19855</v>
          </cell>
        </row>
        <row r="621">
          <cell r="A621" t="str">
            <v>MENLON</v>
          </cell>
          <cell r="B621" t="str">
            <v>Mentha longifolia</v>
          </cell>
          <cell r="C621" t="str">
            <v/>
          </cell>
          <cell r="D621" t="str">
            <v/>
          </cell>
          <cell r="E621" t="str">
            <v xml:space="preserve">(L.) Huds. em. Harley   </v>
          </cell>
          <cell r="M621" t="str">
            <v>PHe</v>
          </cell>
          <cell r="N621">
            <v>8</v>
          </cell>
          <cell r="O621" t="str">
            <v>HEL</v>
          </cell>
          <cell r="P621" t="str">
            <v/>
          </cell>
          <cell r="Q621" t="str">
            <v>DICOT</v>
          </cell>
          <cell r="R621">
            <v>0</v>
          </cell>
          <cell r="S621">
            <v>19856</v>
          </cell>
        </row>
        <row r="622">
          <cell r="A622" t="str">
            <v>MENSPX</v>
          </cell>
          <cell r="B622" t="str">
            <v>Mentha sp.</v>
          </cell>
          <cell r="C622" t="str">
            <v/>
          </cell>
          <cell r="D622" t="str">
            <v/>
          </cell>
          <cell r="E622" t="str">
            <v xml:space="preserve">      </v>
          </cell>
          <cell r="M622" t="str">
            <v>PHe</v>
          </cell>
          <cell r="N622">
            <v>8</v>
          </cell>
          <cell r="O622" t="str">
            <v>HEL</v>
          </cell>
          <cell r="Q622" t="str">
            <v>DICOT</v>
          </cell>
          <cell r="R622">
            <v>0</v>
          </cell>
          <cell r="S622">
            <v>1790</v>
          </cell>
        </row>
        <row r="623">
          <cell r="A623" t="str">
            <v>MENROT</v>
          </cell>
          <cell r="B623" t="str">
            <v>Mentha x rotundifolia</v>
          </cell>
          <cell r="C623" t="str">
            <v/>
          </cell>
          <cell r="D623" t="str">
            <v/>
          </cell>
          <cell r="E623" t="str">
            <v xml:space="preserve">(L.) Huds     </v>
          </cell>
          <cell r="M623" t="str">
            <v>PHe</v>
          </cell>
          <cell r="N623">
            <v>8</v>
          </cell>
          <cell r="O623" t="str">
            <v>HEL</v>
          </cell>
          <cell r="P623" t="str">
            <v/>
          </cell>
          <cell r="Q623" t="str">
            <v>DICOT</v>
          </cell>
          <cell r="R623">
            <v>0</v>
          </cell>
          <cell r="S623">
            <v>19857</v>
          </cell>
        </row>
        <row r="624">
          <cell r="A624" t="str">
            <v>MENVER</v>
          </cell>
          <cell r="B624" t="str">
            <v>Mentha x verticillata</v>
          </cell>
          <cell r="C624" t="str">
            <v/>
          </cell>
          <cell r="D624" t="str">
            <v/>
          </cell>
          <cell r="E624" t="str">
            <v xml:space="preserve">      </v>
          </cell>
          <cell r="M624" t="str">
            <v>PHe</v>
          </cell>
          <cell r="N624">
            <v>8</v>
          </cell>
          <cell r="O624" t="str">
            <v>HEL</v>
          </cell>
          <cell r="P624" t="str">
            <v/>
          </cell>
          <cell r="Q624" t="str">
            <v>DICOT</v>
          </cell>
          <cell r="R624">
            <v>0</v>
          </cell>
          <cell r="S624">
            <v>19858</v>
          </cell>
        </row>
        <row r="625">
          <cell r="A625" t="str">
            <v>MEYTRI</v>
          </cell>
          <cell r="B625" t="str">
            <v>Menyanthes trifoliata</v>
          </cell>
          <cell r="C625">
            <v>16</v>
          </cell>
          <cell r="D625">
            <v>3</v>
          </cell>
          <cell r="E625" t="str">
            <v xml:space="preserve">L.      </v>
          </cell>
          <cell r="M625" t="str">
            <v>PHe</v>
          </cell>
          <cell r="N625">
            <v>8</v>
          </cell>
          <cell r="O625" t="str">
            <v>HYD/HEL</v>
          </cell>
          <cell r="P625" t="str">
            <v>IBMR</v>
          </cell>
          <cell r="Q625" t="str">
            <v>DICOT</v>
          </cell>
          <cell r="R625">
            <v>0</v>
          </cell>
          <cell r="S625">
            <v>1829</v>
          </cell>
        </row>
        <row r="626">
          <cell r="A626" t="str">
            <v>MONKOR</v>
          </cell>
          <cell r="B626" t="str">
            <v>Monochoria korsakowii</v>
          </cell>
          <cell r="C626" t="str">
            <v/>
          </cell>
          <cell r="D626" t="str">
            <v/>
          </cell>
          <cell r="E626" t="str">
            <v xml:space="preserve">      </v>
          </cell>
          <cell r="M626" t="str">
            <v>PHe</v>
          </cell>
          <cell r="N626">
            <v>8</v>
          </cell>
          <cell r="O626" t="str">
            <v>HYD/HEL</v>
          </cell>
          <cell r="P626" t="str">
            <v/>
          </cell>
          <cell r="Q626" t="str">
            <v>MONOCOT</v>
          </cell>
          <cell r="R626">
            <v>0</v>
          </cell>
          <cell r="S626">
            <v>19863</v>
          </cell>
        </row>
        <row r="627">
          <cell r="A627" t="str">
            <v>MONFON</v>
          </cell>
          <cell r="B627" t="str">
            <v>Montia fontana</v>
          </cell>
          <cell r="C627">
            <v>15</v>
          </cell>
          <cell r="D627">
            <v>2</v>
          </cell>
          <cell r="E627" t="str">
            <v xml:space="preserve">L. agg.     </v>
          </cell>
          <cell r="M627" t="str">
            <v>PHe</v>
          </cell>
          <cell r="N627">
            <v>8</v>
          </cell>
          <cell r="O627" t="str">
            <v>HYD/HEL</v>
          </cell>
          <cell r="P627" t="str">
            <v>IBMR</v>
          </cell>
          <cell r="Q627" t="str">
            <v>DICOT</v>
          </cell>
          <cell r="R627">
            <v>0</v>
          </cell>
          <cell r="S627">
            <v>1879</v>
          </cell>
        </row>
        <row r="628">
          <cell r="A628" t="str">
            <v>MONAMP</v>
          </cell>
          <cell r="B628" t="str">
            <v>Montia fontana subsp. amporitana</v>
          </cell>
          <cell r="C628">
            <v>15</v>
          </cell>
          <cell r="D628">
            <v>2</v>
          </cell>
          <cell r="E628" t="str">
            <v xml:space="preserve">      </v>
          </cell>
          <cell r="M628" t="str">
            <v>PHe</v>
          </cell>
          <cell r="N628">
            <v>8</v>
          </cell>
          <cell r="O628" t="str">
            <v>HYD/HEL</v>
          </cell>
          <cell r="P628" t="str">
            <v/>
          </cell>
          <cell r="Q628" t="str">
            <v>DICOT</v>
          </cell>
          <cell r="R628">
            <v>0</v>
          </cell>
          <cell r="S628">
            <v>19864</v>
          </cell>
        </row>
        <row r="629">
          <cell r="A629" t="str">
            <v>MONFOF</v>
          </cell>
          <cell r="B629" t="str">
            <v>Montia fontana subsp. fontana</v>
          </cell>
          <cell r="C629">
            <v>15</v>
          </cell>
          <cell r="D629">
            <v>2</v>
          </cell>
          <cell r="E629" t="str">
            <v xml:space="preserve">      </v>
          </cell>
          <cell r="M629" t="str">
            <v>PHe</v>
          </cell>
          <cell r="N629">
            <v>8</v>
          </cell>
          <cell r="O629" t="str">
            <v>HYD/HEL</v>
          </cell>
          <cell r="P629" t="str">
            <v/>
          </cell>
          <cell r="Q629" t="str">
            <v>DICOT</v>
          </cell>
          <cell r="R629">
            <v>0</v>
          </cell>
          <cell r="S629">
            <v>19865</v>
          </cell>
        </row>
        <row r="630">
          <cell r="A630" t="str">
            <v>MONMIN</v>
          </cell>
          <cell r="B630" t="str">
            <v>Montia fontana subsp. minor</v>
          </cell>
          <cell r="C630">
            <v>15</v>
          </cell>
          <cell r="D630">
            <v>2</v>
          </cell>
          <cell r="E630" t="str">
            <v xml:space="preserve">      </v>
          </cell>
          <cell r="M630" t="str">
            <v>PHe</v>
          </cell>
          <cell r="N630">
            <v>8</v>
          </cell>
          <cell r="O630" t="str">
            <v>HYD/HEL</v>
          </cell>
          <cell r="Q630" t="str">
            <v>DICOT</v>
          </cell>
          <cell r="R630">
            <v>0</v>
          </cell>
          <cell r="S630">
            <v>19866</v>
          </cell>
        </row>
        <row r="631">
          <cell r="A631" t="str">
            <v>MONVAR</v>
          </cell>
          <cell r="B631" t="str">
            <v>Montia fontana subsp. variabilis</v>
          </cell>
          <cell r="C631">
            <v>15</v>
          </cell>
          <cell r="D631">
            <v>2</v>
          </cell>
          <cell r="E631" t="str">
            <v xml:space="preserve">S. M. Walters    </v>
          </cell>
          <cell r="M631" t="str">
            <v>PHe</v>
          </cell>
          <cell r="N631">
            <v>8</v>
          </cell>
          <cell r="O631" t="str">
            <v>HYD/HEL</v>
          </cell>
          <cell r="P631" t="str">
            <v/>
          </cell>
          <cell r="Q631" t="str">
            <v>DICOT</v>
          </cell>
          <cell r="R631">
            <v>0</v>
          </cell>
          <cell r="S631">
            <v>19867</v>
          </cell>
        </row>
        <row r="632">
          <cell r="A632" t="str">
            <v>MONSPX</v>
          </cell>
          <cell r="B632" t="str">
            <v>Montia sp.</v>
          </cell>
          <cell r="C632" t="str">
            <v/>
          </cell>
          <cell r="D632" t="str">
            <v/>
          </cell>
          <cell r="E632" t="str">
            <v xml:space="preserve">      </v>
          </cell>
          <cell r="M632" t="str">
            <v>PHe</v>
          </cell>
          <cell r="N632">
            <v>8</v>
          </cell>
          <cell r="O632" t="str">
            <v>HYD/HEL</v>
          </cell>
          <cell r="Q632" t="str">
            <v>DICOT</v>
          </cell>
          <cell r="R632">
            <v>0</v>
          </cell>
          <cell r="S632">
            <v>1878</v>
          </cell>
        </row>
        <row r="633">
          <cell r="A633" t="str">
            <v>MURBLU</v>
          </cell>
          <cell r="B633" t="str">
            <v>Murdannia blumei</v>
          </cell>
          <cell r="C633" t="str">
            <v/>
          </cell>
          <cell r="D633" t="str">
            <v/>
          </cell>
          <cell r="E633" t="str">
            <v xml:space="preserve">      </v>
          </cell>
          <cell r="M633" t="str">
            <v>PHe</v>
          </cell>
          <cell r="N633">
            <v>8</v>
          </cell>
          <cell r="O633" t="str">
            <v>HYD/HEL</v>
          </cell>
          <cell r="P633" t="str">
            <v/>
          </cell>
          <cell r="Q633" t="str">
            <v>MONOCOT</v>
          </cell>
          <cell r="R633">
            <v>0</v>
          </cell>
          <cell r="S633">
            <v>19868</v>
          </cell>
        </row>
        <row r="634">
          <cell r="A634" t="str">
            <v>MYOPAL</v>
          </cell>
          <cell r="B634" t="str">
            <v>Myosotis gr. palustris</v>
          </cell>
          <cell r="C634">
            <v>12</v>
          </cell>
          <cell r="D634">
            <v>1</v>
          </cell>
          <cell r="E634" t="str">
            <v xml:space="preserve">      </v>
          </cell>
          <cell r="F634" t="str">
            <v>Myosotis scorpioïdes L.</v>
          </cell>
          <cell r="M634" t="str">
            <v>PHe</v>
          </cell>
          <cell r="N634">
            <v>8</v>
          </cell>
          <cell r="O634" t="str">
            <v>HYD/HEL</v>
          </cell>
          <cell r="P634" t="str">
            <v>IBMR</v>
          </cell>
          <cell r="Q634" t="str">
            <v>DICOT</v>
          </cell>
          <cell r="R634">
            <v>0</v>
          </cell>
          <cell r="S634">
            <v>1692</v>
          </cell>
        </row>
        <row r="635">
          <cell r="A635" t="str">
            <v>MYOLAX</v>
          </cell>
          <cell r="B635" t="str">
            <v>Myosotis laxa</v>
          </cell>
          <cell r="C635" t="str">
            <v/>
          </cell>
          <cell r="D635" t="str">
            <v/>
          </cell>
          <cell r="E635" t="str">
            <v xml:space="preserve">      </v>
          </cell>
          <cell r="M635" t="str">
            <v>PHe</v>
          </cell>
          <cell r="N635">
            <v>8</v>
          </cell>
          <cell r="O635" t="str">
            <v>HEL</v>
          </cell>
          <cell r="P635" t="str">
            <v/>
          </cell>
          <cell r="Q635" t="str">
            <v>DICOT</v>
          </cell>
          <cell r="R635">
            <v>0</v>
          </cell>
          <cell r="S635">
            <v>1690</v>
          </cell>
        </row>
        <row r="636">
          <cell r="A636" t="str">
            <v>MYOSEC</v>
          </cell>
          <cell r="B636" t="str">
            <v>Myosotis secunda</v>
          </cell>
          <cell r="C636" t="str">
            <v/>
          </cell>
          <cell r="D636" t="str">
            <v/>
          </cell>
          <cell r="E636" t="str">
            <v xml:space="preserve">Murray      </v>
          </cell>
          <cell r="M636" t="str">
            <v>PHe</v>
          </cell>
          <cell r="N636">
            <v>8</v>
          </cell>
          <cell r="O636" t="str">
            <v>HEL</v>
          </cell>
          <cell r="P636" t="str">
            <v/>
          </cell>
          <cell r="Q636" t="str">
            <v>DICOT</v>
          </cell>
          <cell r="R636">
            <v>0</v>
          </cell>
          <cell r="S636">
            <v>19869</v>
          </cell>
        </row>
        <row r="637">
          <cell r="A637" t="str">
            <v>MYOSPX</v>
          </cell>
          <cell r="B637" t="str">
            <v>Myosotis sp.</v>
          </cell>
          <cell r="C637" t="str">
            <v/>
          </cell>
          <cell r="D637" t="str">
            <v/>
          </cell>
          <cell r="E637" t="str">
            <v xml:space="preserve">      </v>
          </cell>
          <cell r="M637" t="str">
            <v>PHe</v>
          </cell>
          <cell r="N637">
            <v>8</v>
          </cell>
          <cell r="O637" t="str">
            <v>HEL</v>
          </cell>
          <cell r="Q637" t="str">
            <v>DICOT</v>
          </cell>
          <cell r="R637">
            <v>0</v>
          </cell>
          <cell r="S637">
            <v>1688</v>
          </cell>
        </row>
        <row r="638">
          <cell r="A638" t="str">
            <v>MYOSTO</v>
          </cell>
          <cell r="B638" t="str">
            <v>Myosotis stolonifera</v>
          </cell>
          <cell r="C638" t="str">
            <v/>
          </cell>
          <cell r="D638" t="str">
            <v/>
          </cell>
          <cell r="E638" t="str">
            <v xml:space="preserve">      </v>
          </cell>
          <cell r="M638" t="str">
            <v>PHe</v>
          </cell>
          <cell r="N638">
            <v>8</v>
          </cell>
          <cell r="O638" t="str">
            <v>HEL</v>
          </cell>
          <cell r="P638" t="str">
            <v/>
          </cell>
          <cell r="Q638" t="str">
            <v>DICOT</v>
          </cell>
          <cell r="R638">
            <v>0</v>
          </cell>
          <cell r="S638">
            <v>19870</v>
          </cell>
        </row>
        <row r="639">
          <cell r="A639" t="str">
            <v>MYRAQU</v>
          </cell>
          <cell r="B639" t="str">
            <v>Myriophyllum aquaticum</v>
          </cell>
          <cell r="C639" t="str">
            <v/>
          </cell>
          <cell r="D639" t="str">
            <v/>
          </cell>
          <cell r="E639" t="str">
            <v xml:space="preserve">      </v>
          </cell>
          <cell r="M639" t="str">
            <v>PHe</v>
          </cell>
          <cell r="N639">
            <v>8</v>
          </cell>
          <cell r="O639" t="str">
            <v>HYD/HEL</v>
          </cell>
          <cell r="P639" t="str">
            <v/>
          </cell>
          <cell r="Q639" t="str">
            <v>DICOT</v>
          </cell>
          <cell r="R639">
            <v>0</v>
          </cell>
          <cell r="S639">
            <v>19871</v>
          </cell>
        </row>
        <row r="640">
          <cell r="A640" t="str">
            <v>NASOFF</v>
          </cell>
          <cell r="B640" t="str">
            <v>Nasturtium officinale</v>
          </cell>
          <cell r="C640">
            <v>11</v>
          </cell>
          <cell r="D640">
            <v>1</v>
          </cell>
          <cell r="E640" t="str">
            <v xml:space="preserve">sl R. Br.    </v>
          </cell>
          <cell r="F640" t="str">
            <v>Rorippa nasturtium-aquaticum L.</v>
          </cell>
          <cell r="M640" t="str">
            <v>PHe</v>
          </cell>
          <cell r="N640">
            <v>8</v>
          </cell>
          <cell r="O640" t="str">
            <v>HYD/HEL</v>
          </cell>
          <cell r="P640" t="str">
            <v>IBMR</v>
          </cell>
          <cell r="Q640" t="str">
            <v>DICOT</v>
          </cell>
          <cell r="R640">
            <v>0</v>
          </cell>
          <cell r="S640">
            <v>1763</v>
          </cell>
        </row>
        <row r="641">
          <cell r="A641" t="str">
            <v>OENAQU</v>
          </cell>
          <cell r="B641" t="str">
            <v>Oenanthe aquatica</v>
          </cell>
          <cell r="C641">
            <v>11</v>
          </cell>
          <cell r="D641">
            <v>2</v>
          </cell>
          <cell r="E641" t="str">
            <v xml:space="preserve">(L.) Poiret     </v>
          </cell>
          <cell r="M641" t="str">
            <v>PHe</v>
          </cell>
          <cell r="N641">
            <v>8</v>
          </cell>
          <cell r="O641" t="str">
            <v>HYD/HEL</v>
          </cell>
          <cell r="P641" t="str">
            <v>IBMR</v>
          </cell>
          <cell r="Q641" t="str">
            <v>DICOT</v>
          </cell>
          <cell r="R641">
            <v>0</v>
          </cell>
          <cell r="S641">
            <v>1985</v>
          </cell>
        </row>
        <row r="642">
          <cell r="A642" t="str">
            <v>OENCRO</v>
          </cell>
          <cell r="B642" t="str">
            <v>Oenanthe crocata</v>
          </cell>
          <cell r="C642">
            <v>12</v>
          </cell>
          <cell r="D642">
            <v>2</v>
          </cell>
          <cell r="E642" t="str">
            <v xml:space="preserve">L.      </v>
          </cell>
          <cell r="M642" t="str">
            <v>PHe</v>
          </cell>
          <cell r="N642">
            <v>8</v>
          </cell>
          <cell r="O642" t="str">
            <v>HYD/HEL</v>
          </cell>
          <cell r="P642" t="str">
            <v>IBMR</v>
          </cell>
          <cell r="Q642" t="str">
            <v>DICOT</v>
          </cell>
          <cell r="R642">
            <v>0</v>
          </cell>
          <cell r="S642">
            <v>1986</v>
          </cell>
        </row>
        <row r="643">
          <cell r="A643" t="str">
            <v>OENFIS</v>
          </cell>
          <cell r="B643" t="str">
            <v>Oenanthe fistulosa</v>
          </cell>
          <cell r="C643" t="str">
            <v/>
          </cell>
          <cell r="D643" t="str">
            <v/>
          </cell>
          <cell r="E643" t="str">
            <v xml:space="preserve">L.      </v>
          </cell>
          <cell r="M643" t="str">
            <v>PHe</v>
          </cell>
          <cell r="N643">
            <v>8</v>
          </cell>
          <cell r="O643" t="str">
            <v>HYD/HEL</v>
          </cell>
          <cell r="P643" t="str">
            <v/>
          </cell>
          <cell r="Q643" t="str">
            <v>DICOT</v>
          </cell>
          <cell r="R643">
            <v>0</v>
          </cell>
          <cell r="S643">
            <v>1987</v>
          </cell>
        </row>
        <row r="644">
          <cell r="A644" t="str">
            <v>OENFLU</v>
          </cell>
          <cell r="B644" t="str">
            <v>Oenanthe fluviatilis</v>
          </cell>
          <cell r="C644">
            <v>10</v>
          </cell>
          <cell r="D644">
            <v>2</v>
          </cell>
          <cell r="E644" t="str">
            <v xml:space="preserve">(Bab.) Coleman     </v>
          </cell>
          <cell r="M644" t="str">
            <v>PHe</v>
          </cell>
          <cell r="N644">
            <v>8</v>
          </cell>
          <cell r="O644" t="str">
            <v>HYD/HEL</v>
          </cell>
          <cell r="P644" t="str">
            <v>IBMR</v>
          </cell>
          <cell r="Q644" t="str">
            <v>DICOT</v>
          </cell>
          <cell r="R644">
            <v>0</v>
          </cell>
          <cell r="S644">
            <v>1988</v>
          </cell>
        </row>
        <row r="645">
          <cell r="A645" t="str">
            <v>OENSPX</v>
          </cell>
          <cell r="B645" t="str">
            <v>Oenanthe sp.</v>
          </cell>
          <cell r="C645" t="str">
            <v/>
          </cell>
          <cell r="D645" t="str">
            <v/>
          </cell>
          <cell r="E645" t="str">
            <v xml:space="preserve">      </v>
          </cell>
          <cell r="M645" t="str">
            <v>PHe</v>
          </cell>
          <cell r="N645">
            <v>8</v>
          </cell>
          <cell r="O645" t="str">
            <v>HYD/HEL</v>
          </cell>
          <cell r="Q645" t="str">
            <v>DICOT</v>
          </cell>
          <cell r="R645">
            <v>0</v>
          </cell>
          <cell r="S645">
            <v>1984</v>
          </cell>
        </row>
        <row r="646">
          <cell r="A646" t="str">
            <v>PHAARU</v>
          </cell>
          <cell r="B646" t="str">
            <v>Phalaris arundinacea</v>
          </cell>
          <cell r="C646">
            <v>10</v>
          </cell>
          <cell r="D646">
            <v>1</v>
          </cell>
          <cell r="E646" t="str">
            <v xml:space="preserve">L.      </v>
          </cell>
          <cell r="M646" t="str">
            <v>PHe</v>
          </cell>
          <cell r="N646">
            <v>8</v>
          </cell>
          <cell r="O646" t="str">
            <v>HYD/HEL</v>
          </cell>
          <cell r="P646" t="str">
            <v>IBMR</v>
          </cell>
          <cell r="Q646" t="str">
            <v>MONOCOT</v>
          </cell>
          <cell r="R646">
            <v>0</v>
          </cell>
          <cell r="S646">
            <v>1577</v>
          </cell>
        </row>
        <row r="647">
          <cell r="A647" t="str">
            <v>PHRAUS</v>
          </cell>
          <cell r="B647" t="str">
            <v>Phragmites australis</v>
          </cell>
          <cell r="C647">
            <v>9</v>
          </cell>
          <cell r="D647">
            <v>2</v>
          </cell>
          <cell r="E647" t="str">
            <v xml:space="preserve">Cav. Trin. Ex Steud   </v>
          </cell>
          <cell r="F647" t="str">
            <v>Phragmites communis Trin.</v>
          </cell>
          <cell r="M647" t="str">
            <v>PHe</v>
          </cell>
          <cell r="N647">
            <v>8</v>
          </cell>
          <cell r="O647" t="str">
            <v>HEL</v>
          </cell>
          <cell r="P647" t="str">
            <v>IBMR</v>
          </cell>
          <cell r="Q647" t="str">
            <v>MONOCOT</v>
          </cell>
          <cell r="R647">
            <v>0</v>
          </cell>
          <cell r="S647">
            <v>1579</v>
          </cell>
        </row>
        <row r="648">
          <cell r="A648" t="str">
            <v>POLAMP</v>
          </cell>
          <cell r="B648" t="str">
            <v>Polygonum amphibium</v>
          </cell>
          <cell r="C648">
            <v>9</v>
          </cell>
          <cell r="D648">
            <v>2</v>
          </cell>
          <cell r="E648" t="str">
            <v xml:space="preserve">L.      </v>
          </cell>
          <cell r="F648" t="str">
            <v>Persicaria amphibia L. Gray</v>
          </cell>
          <cell r="M648" t="str">
            <v>PHe</v>
          </cell>
          <cell r="N648">
            <v>8</v>
          </cell>
          <cell r="O648" t="str">
            <v>HYD/HEL</v>
          </cell>
          <cell r="P648" t="str">
            <v>IBMR</v>
          </cell>
          <cell r="Q648" t="str">
            <v>DICOT</v>
          </cell>
          <cell r="R648">
            <v>0</v>
          </cell>
          <cell r="S648">
            <v>1864</v>
          </cell>
        </row>
        <row r="649">
          <cell r="A649" t="str">
            <v>POLHYD</v>
          </cell>
          <cell r="B649" t="str">
            <v>Polygonum hydropiper</v>
          </cell>
          <cell r="C649">
            <v>8</v>
          </cell>
          <cell r="D649">
            <v>2</v>
          </cell>
          <cell r="E649" t="str">
            <v xml:space="preserve">L. fo. Aq.    </v>
          </cell>
          <cell r="F649" t="str">
            <v>Persicaria hydropiper L. Delarbe</v>
          </cell>
          <cell r="M649" t="str">
            <v>PHe</v>
          </cell>
          <cell r="N649">
            <v>8</v>
          </cell>
          <cell r="O649" t="str">
            <v>HEL</v>
          </cell>
          <cell r="P649" t="str">
            <v>IBMR</v>
          </cell>
          <cell r="Q649" t="str">
            <v>DICOT</v>
          </cell>
          <cell r="R649">
            <v>0</v>
          </cell>
          <cell r="S649">
            <v>1865</v>
          </cell>
        </row>
        <row r="650">
          <cell r="A650" t="str">
            <v>POEPAL</v>
          </cell>
          <cell r="B650" t="str">
            <v>Potentilla palustris</v>
          </cell>
          <cell r="C650">
            <v>16</v>
          </cell>
          <cell r="D650">
            <v>3</v>
          </cell>
          <cell r="E650" t="str">
            <v xml:space="preserve">(L.) Scop.     </v>
          </cell>
          <cell r="M650" t="str">
            <v>PHe</v>
          </cell>
          <cell r="N650">
            <v>8</v>
          </cell>
          <cell r="O650" t="str">
            <v>HEL</v>
          </cell>
          <cell r="P650" t="str">
            <v>IBMR</v>
          </cell>
          <cell r="Q650" t="str">
            <v>DICOT</v>
          </cell>
          <cell r="R650">
            <v>0</v>
          </cell>
          <cell r="S650">
            <v>1923</v>
          </cell>
        </row>
        <row r="651">
          <cell r="A651" t="str">
            <v>POESPX</v>
          </cell>
          <cell r="B651" t="str">
            <v>Potentilla sp.</v>
          </cell>
          <cell r="C651" t="str">
            <v/>
          </cell>
          <cell r="D651" t="str">
            <v/>
          </cell>
          <cell r="E651" t="str">
            <v xml:space="preserve">      </v>
          </cell>
          <cell r="M651" t="str">
            <v>PHe</v>
          </cell>
          <cell r="N651">
            <v>8</v>
          </cell>
          <cell r="O651" t="str">
            <v>HEL</v>
          </cell>
          <cell r="Q651" t="str">
            <v>DICOT</v>
          </cell>
          <cell r="R651">
            <v>0</v>
          </cell>
          <cell r="S651">
            <v>1920</v>
          </cell>
        </row>
        <row r="652">
          <cell r="A652" t="str">
            <v>RANFLF</v>
          </cell>
          <cell r="B652" t="str">
            <v>Ranunculus flammula subsp. flammula</v>
          </cell>
          <cell r="C652" t="str">
            <v/>
          </cell>
          <cell r="D652" t="str">
            <v/>
          </cell>
          <cell r="E652" t="str">
            <v xml:space="preserve">      </v>
          </cell>
          <cell r="M652" t="str">
            <v>PHe</v>
          </cell>
          <cell r="N652">
            <v>8</v>
          </cell>
          <cell r="O652" t="str">
            <v>HYD/HEL</v>
          </cell>
          <cell r="P652" t="str">
            <v/>
          </cell>
          <cell r="Q652" t="str">
            <v>DICOT</v>
          </cell>
          <cell r="R652">
            <v>0</v>
          </cell>
          <cell r="S652">
            <v>19965</v>
          </cell>
        </row>
        <row r="653">
          <cell r="A653" t="str">
            <v>RANMIN</v>
          </cell>
          <cell r="B653" t="str">
            <v>Ranunculus flammula subsp. minimus</v>
          </cell>
          <cell r="C653" t="str">
            <v/>
          </cell>
          <cell r="D653" t="str">
            <v/>
          </cell>
          <cell r="E653" t="str">
            <v xml:space="preserve">      </v>
          </cell>
          <cell r="M653" t="str">
            <v>PHe</v>
          </cell>
          <cell r="N653">
            <v>8</v>
          </cell>
          <cell r="O653" t="str">
            <v>HYD/HEL</v>
          </cell>
          <cell r="P653" t="str">
            <v/>
          </cell>
          <cell r="Q653" t="str">
            <v>DICOT</v>
          </cell>
          <cell r="R653">
            <v>0</v>
          </cell>
          <cell r="S653">
            <v>19966</v>
          </cell>
        </row>
        <row r="654">
          <cell r="A654" t="str">
            <v>RANSCO</v>
          </cell>
          <cell r="B654" t="str">
            <v>Ranunculus flammula subsp. scoticus</v>
          </cell>
          <cell r="C654" t="str">
            <v/>
          </cell>
          <cell r="D654" t="str">
            <v/>
          </cell>
          <cell r="E654" t="str">
            <v xml:space="preserve">      </v>
          </cell>
          <cell r="M654" t="str">
            <v>PHe</v>
          </cell>
          <cell r="N654">
            <v>8</v>
          </cell>
          <cell r="O654" t="str">
            <v>HYD/HEL</v>
          </cell>
          <cell r="P654" t="str">
            <v/>
          </cell>
          <cell r="Q654" t="str">
            <v>DICOT</v>
          </cell>
          <cell r="R654">
            <v>0</v>
          </cell>
          <cell r="S654">
            <v>19967</v>
          </cell>
        </row>
        <row r="655">
          <cell r="A655" t="str">
            <v>RANLIN</v>
          </cell>
          <cell r="B655" t="str">
            <v>Ranunculus lingua</v>
          </cell>
          <cell r="C655" t="str">
            <v/>
          </cell>
          <cell r="D655" t="str">
            <v/>
          </cell>
          <cell r="E655" t="str">
            <v xml:space="preserve">      </v>
          </cell>
          <cell r="M655" t="str">
            <v>PHe</v>
          </cell>
          <cell r="N655">
            <v>8</v>
          </cell>
          <cell r="O655" t="str">
            <v>HEL</v>
          </cell>
          <cell r="P655" t="str">
            <v/>
          </cell>
          <cell r="Q655" t="str">
            <v>DICOT</v>
          </cell>
          <cell r="R655">
            <v>0</v>
          </cell>
          <cell r="S655">
            <v>19971</v>
          </cell>
        </row>
        <row r="656">
          <cell r="A656" t="str">
            <v>REYJAP</v>
          </cell>
          <cell r="B656" t="str">
            <v>Reynoutria japonica</v>
          </cell>
          <cell r="C656" t="str">
            <v/>
          </cell>
          <cell r="D656" t="str">
            <v/>
          </cell>
          <cell r="E656" t="str">
            <v xml:space="preserve">Houtt.      </v>
          </cell>
          <cell r="F656" t="str">
            <v>Blyxa japonica</v>
          </cell>
          <cell r="M656" t="str">
            <v>PHe</v>
          </cell>
          <cell r="N656">
            <v>8</v>
          </cell>
          <cell r="O656" t="str">
            <v>HYD/HEL</v>
          </cell>
          <cell r="Q656" t="str">
            <v>MONOCOT</v>
          </cell>
          <cell r="R656">
            <v>0</v>
          </cell>
          <cell r="S656">
            <v>19988</v>
          </cell>
        </row>
        <row r="657">
          <cell r="A657" t="str">
            <v>RORAMP</v>
          </cell>
          <cell r="B657" t="str">
            <v>Rorippa amphibia</v>
          </cell>
          <cell r="C657">
            <v>9</v>
          </cell>
          <cell r="D657">
            <v>1</v>
          </cell>
          <cell r="E657" t="str">
            <v xml:space="preserve">(L.) Besser     </v>
          </cell>
          <cell r="M657" t="str">
            <v>PHe</v>
          </cell>
          <cell r="N657">
            <v>8</v>
          </cell>
          <cell r="O657" t="str">
            <v>HEL</v>
          </cell>
          <cell r="P657" t="str">
            <v>IBMR</v>
          </cell>
          <cell r="Q657" t="str">
            <v>DICOT</v>
          </cell>
          <cell r="R657">
            <v>0</v>
          </cell>
          <cell r="S657">
            <v>1765</v>
          </cell>
        </row>
        <row r="658">
          <cell r="A658" t="str">
            <v>RORARM</v>
          </cell>
          <cell r="B658" t="str">
            <v>Rorippa cf x armoracioides</v>
          </cell>
          <cell r="C658" t="str">
            <v/>
          </cell>
          <cell r="D658" t="str">
            <v/>
          </cell>
          <cell r="E658" t="str">
            <v xml:space="preserve">      </v>
          </cell>
          <cell r="M658" t="str">
            <v>PHe</v>
          </cell>
          <cell r="N658">
            <v>8</v>
          </cell>
          <cell r="O658" t="str">
            <v>HYD/HEL</v>
          </cell>
          <cell r="P658" t="str">
            <v/>
          </cell>
          <cell r="Q658" t="str">
            <v>DICOT</v>
          </cell>
          <cell r="R658">
            <v>0</v>
          </cell>
          <cell r="S658">
            <v>20004</v>
          </cell>
        </row>
        <row r="659">
          <cell r="A659" t="str">
            <v>RORMIC</v>
          </cell>
          <cell r="B659" t="str">
            <v>Rorippa microphylla</v>
          </cell>
          <cell r="C659" t="str">
            <v/>
          </cell>
          <cell r="D659" t="str">
            <v/>
          </cell>
          <cell r="E659" t="str">
            <v xml:space="preserve">Boenn      </v>
          </cell>
          <cell r="M659" t="str">
            <v>PHe</v>
          </cell>
          <cell r="N659">
            <v>8</v>
          </cell>
          <cell r="O659" t="str">
            <v>HYD/HEL</v>
          </cell>
          <cell r="P659" t="str">
            <v/>
          </cell>
          <cell r="Q659" t="str">
            <v>DICOT</v>
          </cell>
          <cell r="R659">
            <v>0</v>
          </cell>
          <cell r="S659">
            <v>20001</v>
          </cell>
        </row>
        <row r="660">
          <cell r="A660" t="str">
            <v>RORSPX</v>
          </cell>
          <cell r="B660" t="str">
            <v>Rorippa sp.</v>
          </cell>
          <cell r="C660" t="str">
            <v/>
          </cell>
          <cell r="D660" t="str">
            <v/>
          </cell>
          <cell r="E660" t="str">
            <v xml:space="preserve">      </v>
          </cell>
          <cell r="M660" t="str">
            <v>PHe</v>
          </cell>
          <cell r="N660">
            <v>8</v>
          </cell>
          <cell r="O660" t="str">
            <v>HYD/HEL</v>
          </cell>
          <cell r="Q660" t="str">
            <v>DICOT</v>
          </cell>
          <cell r="R660">
            <v>0</v>
          </cell>
          <cell r="S660">
            <v>1764</v>
          </cell>
        </row>
        <row r="661">
          <cell r="A661" t="str">
            <v>RORERY</v>
          </cell>
          <cell r="B661" t="str">
            <v>Rorippa x erythrocaulis</v>
          </cell>
          <cell r="C661" t="str">
            <v/>
          </cell>
          <cell r="D661" t="str">
            <v/>
          </cell>
          <cell r="E661" t="str">
            <v xml:space="preserve">      </v>
          </cell>
          <cell r="M661" t="str">
            <v>PHe</v>
          </cell>
          <cell r="N661">
            <v>8</v>
          </cell>
          <cell r="O661" t="str">
            <v>HYD/HEL</v>
          </cell>
          <cell r="P661" t="str">
            <v/>
          </cell>
          <cell r="Q661" t="str">
            <v>DICOT</v>
          </cell>
          <cell r="R661">
            <v>0</v>
          </cell>
          <cell r="S661">
            <v>20005</v>
          </cell>
        </row>
        <row r="662">
          <cell r="A662" t="str">
            <v>ROTFIL</v>
          </cell>
          <cell r="B662" t="str">
            <v>Rotala filiformis</v>
          </cell>
          <cell r="C662" t="str">
            <v/>
          </cell>
          <cell r="D662" t="str">
            <v/>
          </cell>
          <cell r="E662" t="str">
            <v xml:space="preserve">      </v>
          </cell>
          <cell r="M662" t="str">
            <v>PHe</v>
          </cell>
          <cell r="N662">
            <v>8</v>
          </cell>
          <cell r="O662" t="str">
            <v>HYD/HEL</v>
          </cell>
          <cell r="P662" t="str">
            <v/>
          </cell>
          <cell r="Q662" t="str">
            <v>DICOT</v>
          </cell>
          <cell r="R662">
            <v>0</v>
          </cell>
          <cell r="S662">
            <v>20007</v>
          </cell>
        </row>
        <row r="663">
          <cell r="A663" t="str">
            <v>ROTIND</v>
          </cell>
          <cell r="B663" t="str">
            <v>Rotala indica</v>
          </cell>
          <cell r="C663" t="str">
            <v/>
          </cell>
          <cell r="D663" t="str">
            <v/>
          </cell>
          <cell r="E663" t="str">
            <v xml:space="preserve">      </v>
          </cell>
          <cell r="M663" t="str">
            <v>PHe</v>
          </cell>
          <cell r="N663">
            <v>8</v>
          </cell>
          <cell r="O663" t="str">
            <v>HYD/HEL</v>
          </cell>
          <cell r="P663" t="str">
            <v/>
          </cell>
          <cell r="Q663" t="str">
            <v>DICOT</v>
          </cell>
          <cell r="R663">
            <v>0</v>
          </cell>
          <cell r="S663">
            <v>20008</v>
          </cell>
        </row>
        <row r="664">
          <cell r="A664" t="str">
            <v>RUMHYD</v>
          </cell>
          <cell r="B664" t="str">
            <v>Rumex hydrolapathum</v>
          </cell>
          <cell r="C664" t="str">
            <v/>
          </cell>
          <cell r="D664" t="str">
            <v/>
          </cell>
          <cell r="E664" t="str">
            <v xml:space="preserve">Huds.      </v>
          </cell>
          <cell r="M664" t="str">
            <v>PHe</v>
          </cell>
          <cell r="N664">
            <v>8</v>
          </cell>
          <cell r="O664" t="str">
            <v>HEL</v>
          </cell>
          <cell r="P664" t="str">
            <v/>
          </cell>
          <cell r="Q664" t="str">
            <v>DICOT</v>
          </cell>
          <cell r="R664">
            <v>0</v>
          </cell>
          <cell r="S664">
            <v>1873</v>
          </cell>
        </row>
        <row r="665">
          <cell r="A665" t="str">
            <v>SAGLAT</v>
          </cell>
          <cell r="B665" t="str">
            <v>Sagittaria latifolia</v>
          </cell>
          <cell r="C665" t="str">
            <v/>
          </cell>
          <cell r="D665" t="str">
            <v/>
          </cell>
          <cell r="E665" t="str">
            <v xml:space="preserve">      </v>
          </cell>
          <cell r="M665" t="str">
            <v>PHe</v>
          </cell>
          <cell r="N665">
            <v>8</v>
          </cell>
          <cell r="O665" t="str">
            <v>HYD/HEL</v>
          </cell>
          <cell r="P665" t="str">
            <v/>
          </cell>
          <cell r="Q665" t="str">
            <v>MONOCOT</v>
          </cell>
          <cell r="R665">
            <v>0</v>
          </cell>
          <cell r="S665">
            <v>20017</v>
          </cell>
        </row>
        <row r="666">
          <cell r="A666" t="str">
            <v>SAGNAT</v>
          </cell>
          <cell r="B666" t="str">
            <v>Sagittaria natans</v>
          </cell>
          <cell r="C666" t="str">
            <v/>
          </cell>
          <cell r="D666" t="str">
            <v/>
          </cell>
          <cell r="E666" t="str">
            <v xml:space="preserve">      </v>
          </cell>
          <cell r="M666" t="str">
            <v>PHe</v>
          </cell>
          <cell r="N666">
            <v>8</v>
          </cell>
          <cell r="O666" t="str">
            <v>HYD/HEL</v>
          </cell>
          <cell r="P666" t="str">
            <v/>
          </cell>
          <cell r="Q666" t="str">
            <v>MONOCOT</v>
          </cell>
          <cell r="R666">
            <v>0</v>
          </cell>
          <cell r="S666">
            <v>20018</v>
          </cell>
        </row>
        <row r="667">
          <cell r="A667" t="str">
            <v>SAGRIG</v>
          </cell>
          <cell r="B667" t="str">
            <v>Sagittaria rigida</v>
          </cell>
          <cell r="C667" t="str">
            <v/>
          </cell>
          <cell r="D667" t="str">
            <v/>
          </cell>
          <cell r="E667" t="str">
            <v xml:space="preserve">      </v>
          </cell>
          <cell r="M667" t="str">
            <v>PHe</v>
          </cell>
          <cell r="N667">
            <v>8</v>
          </cell>
          <cell r="O667" t="str">
            <v>HYD/HEL</v>
          </cell>
          <cell r="P667" t="str">
            <v/>
          </cell>
          <cell r="Q667" t="str">
            <v>MONOCOT</v>
          </cell>
          <cell r="R667">
            <v>0</v>
          </cell>
          <cell r="S667">
            <v>20019</v>
          </cell>
        </row>
        <row r="668">
          <cell r="A668" t="str">
            <v>SAGSAG</v>
          </cell>
          <cell r="B668" t="str">
            <v>Sagittaria sagittifolia</v>
          </cell>
          <cell r="C668">
            <v>6</v>
          </cell>
          <cell r="D668">
            <v>2</v>
          </cell>
          <cell r="E668" t="str">
            <v xml:space="preserve">L.      </v>
          </cell>
          <cell r="M668" t="str">
            <v>PHe</v>
          </cell>
          <cell r="N668">
            <v>8</v>
          </cell>
          <cell r="O668" t="str">
            <v>HYD/HEL</v>
          </cell>
          <cell r="P668" t="str">
            <v>IBMR</v>
          </cell>
          <cell r="Q668" t="str">
            <v>MONOCOT</v>
          </cell>
          <cell r="R668">
            <v>0</v>
          </cell>
          <cell r="S668">
            <v>1453</v>
          </cell>
        </row>
        <row r="669">
          <cell r="A669" t="str">
            <v>SAGSUB</v>
          </cell>
          <cell r="B669" t="str">
            <v>Sagittaria subulata</v>
          </cell>
          <cell r="C669" t="str">
            <v/>
          </cell>
          <cell r="D669" t="str">
            <v/>
          </cell>
          <cell r="E669" t="str">
            <v xml:space="preserve">      </v>
          </cell>
          <cell r="M669" t="str">
            <v>PHe</v>
          </cell>
          <cell r="N669">
            <v>8</v>
          </cell>
          <cell r="O669" t="str">
            <v>HYD/HEL</v>
          </cell>
          <cell r="P669" t="str">
            <v/>
          </cell>
          <cell r="Q669" t="str">
            <v>MONOCOT</v>
          </cell>
          <cell r="R669">
            <v>0</v>
          </cell>
          <cell r="S669">
            <v>20020</v>
          </cell>
        </row>
        <row r="670">
          <cell r="A670" t="str">
            <v>SAMVAL</v>
          </cell>
          <cell r="B670" t="str">
            <v>Samolus valerandi</v>
          </cell>
          <cell r="C670" t="str">
            <v/>
          </cell>
          <cell r="D670" t="str">
            <v/>
          </cell>
          <cell r="E670" t="str">
            <v xml:space="preserve">L.      </v>
          </cell>
          <cell r="M670" t="str">
            <v>PHe</v>
          </cell>
          <cell r="N670">
            <v>8</v>
          </cell>
          <cell r="O670" t="str">
            <v>HYD/HEL</v>
          </cell>
          <cell r="P670" t="str">
            <v/>
          </cell>
          <cell r="Q670" t="str">
            <v>DICOT</v>
          </cell>
          <cell r="R670">
            <v>0</v>
          </cell>
          <cell r="S670">
            <v>1889</v>
          </cell>
        </row>
        <row r="671">
          <cell r="A671" t="str">
            <v>SCNPUN</v>
          </cell>
          <cell r="B671" t="str">
            <v>Schoenoplectus pungens</v>
          </cell>
          <cell r="C671" t="str">
            <v/>
          </cell>
          <cell r="D671" t="str">
            <v/>
          </cell>
          <cell r="E671" t="str">
            <v xml:space="preserve">      </v>
          </cell>
          <cell r="M671" t="str">
            <v>PHe</v>
          </cell>
          <cell r="N671">
            <v>8</v>
          </cell>
          <cell r="O671" t="str">
            <v>HYD/HEL</v>
          </cell>
          <cell r="P671" t="str">
            <v/>
          </cell>
          <cell r="Q671" t="str">
            <v>MONOCOT</v>
          </cell>
          <cell r="R671">
            <v>0</v>
          </cell>
          <cell r="S671">
            <v>19680</v>
          </cell>
        </row>
        <row r="672">
          <cell r="A672" t="str">
            <v>SCNSUP</v>
          </cell>
          <cell r="B672" t="str">
            <v>Schoenoplectus supinus</v>
          </cell>
          <cell r="C672" t="str">
            <v/>
          </cell>
          <cell r="D672" t="str">
            <v/>
          </cell>
          <cell r="E672" t="str">
            <v xml:space="preserve">      </v>
          </cell>
          <cell r="M672" t="str">
            <v>PHe</v>
          </cell>
          <cell r="N672">
            <v>8</v>
          </cell>
          <cell r="O672" t="str">
            <v>HYD/HEL</v>
          </cell>
          <cell r="P672" t="str">
            <v/>
          </cell>
          <cell r="Q672" t="str">
            <v>MONOCOT</v>
          </cell>
          <cell r="R672">
            <v>0</v>
          </cell>
          <cell r="S672">
            <v>19682</v>
          </cell>
        </row>
        <row r="673">
          <cell r="A673" t="str">
            <v>SCNTAB</v>
          </cell>
          <cell r="B673" t="str">
            <v>Schoenoplectus tabernaemontani</v>
          </cell>
          <cell r="C673" t="str">
            <v/>
          </cell>
          <cell r="D673" t="str">
            <v/>
          </cell>
          <cell r="E673" t="str">
            <v xml:space="preserve">      </v>
          </cell>
          <cell r="F673" t="str">
            <v xml:space="preserve">Scirpus tabernaemontani </v>
          </cell>
          <cell r="M673" t="str">
            <v>PHe</v>
          </cell>
          <cell r="N673">
            <v>8</v>
          </cell>
          <cell r="O673" t="str">
            <v>HYD/HEL</v>
          </cell>
          <cell r="Q673" t="str">
            <v>MONOCOT</v>
          </cell>
          <cell r="R673">
            <v>0</v>
          </cell>
          <cell r="S673">
            <v>29933</v>
          </cell>
        </row>
        <row r="674">
          <cell r="A674" t="str">
            <v>SCPHOL</v>
          </cell>
          <cell r="B674" t="str">
            <v>Scirpoides holoschoenus</v>
          </cell>
          <cell r="C674" t="str">
            <v/>
          </cell>
          <cell r="D674" t="str">
            <v/>
          </cell>
          <cell r="E674" t="str">
            <v xml:space="preserve">      </v>
          </cell>
          <cell r="M674" t="str">
            <v>PHe</v>
          </cell>
          <cell r="N674">
            <v>8</v>
          </cell>
          <cell r="O674" t="str">
            <v>HEL</v>
          </cell>
          <cell r="P674" t="str">
            <v/>
          </cell>
          <cell r="Q674" t="str">
            <v>MONOCOT</v>
          </cell>
          <cell r="R674">
            <v>0</v>
          </cell>
          <cell r="S674" t="str">
            <v>Pas de cd_sandre</v>
          </cell>
        </row>
        <row r="675">
          <cell r="A675" t="str">
            <v>SCILAC</v>
          </cell>
          <cell r="B675" t="str">
            <v>Scirpus lacustris</v>
          </cell>
          <cell r="C675">
            <v>8</v>
          </cell>
          <cell r="D675">
            <v>2</v>
          </cell>
          <cell r="E675" t="str">
            <v xml:space="preserve">L.      </v>
          </cell>
          <cell r="F675" t="str">
            <v>Schoenoplectus lacustris</v>
          </cell>
          <cell r="M675" t="str">
            <v>PHe</v>
          </cell>
          <cell r="N675">
            <v>8</v>
          </cell>
          <cell r="O675" t="str">
            <v>HYD/HEL</v>
          </cell>
          <cell r="P675" t="str">
            <v>IBMR</v>
          </cell>
          <cell r="Q675" t="str">
            <v>MONOCOT</v>
          </cell>
          <cell r="R675">
            <v>0</v>
          </cell>
          <cell r="S675">
            <v>1520</v>
          </cell>
        </row>
        <row r="676">
          <cell r="A676" t="str">
            <v>SCISPX</v>
          </cell>
          <cell r="B676" t="str">
            <v>Scirpus sp.</v>
          </cell>
          <cell r="C676" t="str">
            <v/>
          </cell>
          <cell r="D676" t="str">
            <v/>
          </cell>
          <cell r="E676" t="str">
            <v xml:space="preserve">      </v>
          </cell>
          <cell r="M676" t="str">
            <v>PHe</v>
          </cell>
          <cell r="N676">
            <v>8</v>
          </cell>
          <cell r="O676" t="str">
            <v>HYD/HEL</v>
          </cell>
          <cell r="Q676" t="str">
            <v>MONOCOT</v>
          </cell>
          <cell r="R676">
            <v>0</v>
          </cell>
          <cell r="S676">
            <v>1515</v>
          </cell>
        </row>
        <row r="677">
          <cell r="A677" t="str">
            <v>SCISYL</v>
          </cell>
          <cell r="B677" t="str">
            <v>Scirpus sylvaticus</v>
          </cell>
          <cell r="C677">
            <v>10</v>
          </cell>
          <cell r="D677">
            <v>2</v>
          </cell>
          <cell r="E677" t="str">
            <v xml:space="preserve">L.      </v>
          </cell>
          <cell r="M677" t="str">
            <v>PHe</v>
          </cell>
          <cell r="N677">
            <v>8</v>
          </cell>
          <cell r="O677" t="str">
            <v>HYG/HEL</v>
          </cell>
          <cell r="P677" t="str">
            <v>IBMR</v>
          </cell>
          <cell r="Q677" t="str">
            <v>MONOCOT</v>
          </cell>
          <cell r="R677">
            <v>0</v>
          </cell>
          <cell r="S677">
            <v>1525</v>
          </cell>
        </row>
        <row r="678">
          <cell r="A678" t="str">
            <v>SCITRI</v>
          </cell>
          <cell r="B678" t="str">
            <v>Scirpus triquetrus</v>
          </cell>
          <cell r="C678" t="str">
            <v/>
          </cell>
          <cell r="D678" t="str">
            <v/>
          </cell>
          <cell r="E678" t="str">
            <v xml:space="preserve">      </v>
          </cell>
          <cell r="M678" t="str">
            <v>PHe</v>
          </cell>
          <cell r="N678">
            <v>8</v>
          </cell>
          <cell r="O678" t="str">
            <v>HEL</v>
          </cell>
          <cell r="P678" t="str">
            <v/>
          </cell>
          <cell r="Q678" t="str">
            <v>MONOCOT</v>
          </cell>
          <cell r="R678">
            <v>0</v>
          </cell>
          <cell r="S678">
            <v>1527</v>
          </cell>
        </row>
        <row r="679">
          <cell r="A679" t="str">
            <v>SHIRIV</v>
          </cell>
          <cell r="B679" t="str">
            <v>Shinnersia rivularis</v>
          </cell>
          <cell r="C679" t="str">
            <v/>
          </cell>
          <cell r="D679" t="str">
            <v/>
          </cell>
          <cell r="E679" t="str">
            <v xml:space="preserve">      </v>
          </cell>
          <cell r="M679" t="str">
            <v>PHe</v>
          </cell>
          <cell r="N679">
            <v>8</v>
          </cell>
          <cell r="O679" t="str">
            <v>HYD/HEL</v>
          </cell>
          <cell r="P679" t="str">
            <v/>
          </cell>
          <cell r="Q679" t="str">
            <v>DICOT</v>
          </cell>
          <cell r="R679">
            <v>0</v>
          </cell>
          <cell r="S679">
            <v>19690</v>
          </cell>
        </row>
        <row r="680">
          <cell r="A680" t="str">
            <v>SPAERE</v>
          </cell>
          <cell r="B680" t="str">
            <v>Sparganium erectum</v>
          </cell>
          <cell r="C680">
            <v>10</v>
          </cell>
          <cell r="D680">
            <v>1</v>
          </cell>
          <cell r="E680" t="str">
            <v xml:space="preserve">L.      </v>
          </cell>
          <cell r="M680" t="str">
            <v>PHe</v>
          </cell>
          <cell r="N680">
            <v>8</v>
          </cell>
          <cell r="O680" t="str">
            <v>HYD/HEL</v>
          </cell>
          <cell r="P680" t="str">
            <v>IBMR</v>
          </cell>
          <cell r="Q680" t="str">
            <v>MONOCOT</v>
          </cell>
          <cell r="R680">
            <v>0</v>
          </cell>
          <cell r="S680">
            <v>1671</v>
          </cell>
        </row>
        <row r="681">
          <cell r="A681" t="str">
            <v>SPAERR</v>
          </cell>
          <cell r="B681" t="str">
            <v>Sparganium erectum subsp. erectum</v>
          </cell>
          <cell r="C681">
            <v>10</v>
          </cell>
          <cell r="D681">
            <v>1</v>
          </cell>
          <cell r="E681" t="str">
            <v xml:space="preserve">      </v>
          </cell>
          <cell r="M681" t="str">
            <v>PHe</v>
          </cell>
          <cell r="N681">
            <v>8</v>
          </cell>
          <cell r="O681" t="str">
            <v>HYD/HEL</v>
          </cell>
          <cell r="P681" t="str">
            <v/>
          </cell>
          <cell r="Q681" t="str">
            <v>MONOCOT</v>
          </cell>
          <cell r="R681">
            <v>0</v>
          </cell>
          <cell r="S681">
            <v>19696</v>
          </cell>
        </row>
        <row r="682">
          <cell r="A682" t="str">
            <v>SPAMIC</v>
          </cell>
          <cell r="B682" t="str">
            <v>Sparganium erectum subsp. microcarpum</v>
          </cell>
          <cell r="C682">
            <v>10</v>
          </cell>
          <cell r="D682">
            <v>1</v>
          </cell>
          <cell r="E682" t="str">
            <v xml:space="preserve">      </v>
          </cell>
          <cell r="M682" t="str">
            <v>PHe</v>
          </cell>
          <cell r="N682">
            <v>8</v>
          </cell>
          <cell r="O682" t="str">
            <v>HYD/HEL</v>
          </cell>
          <cell r="P682" t="str">
            <v/>
          </cell>
          <cell r="Q682" t="str">
            <v>MONOCOT</v>
          </cell>
          <cell r="R682">
            <v>0</v>
          </cell>
          <cell r="S682">
            <v>19697</v>
          </cell>
        </row>
        <row r="683">
          <cell r="A683" t="str">
            <v>SPANEG</v>
          </cell>
          <cell r="B683" t="str">
            <v>Sparganium erectum subsp. neglectum</v>
          </cell>
          <cell r="C683">
            <v>10</v>
          </cell>
          <cell r="D683">
            <v>1</v>
          </cell>
          <cell r="E683" t="str">
            <v xml:space="preserve">      </v>
          </cell>
          <cell r="M683" t="str">
            <v>PHe</v>
          </cell>
          <cell r="N683">
            <v>8</v>
          </cell>
          <cell r="O683" t="str">
            <v>HYD/HEL</v>
          </cell>
          <cell r="P683" t="str">
            <v/>
          </cell>
          <cell r="Q683" t="str">
            <v>MONOCOT</v>
          </cell>
          <cell r="R683">
            <v>0</v>
          </cell>
          <cell r="S683">
            <v>19698</v>
          </cell>
        </row>
        <row r="684">
          <cell r="A684" t="str">
            <v>SPAOOC</v>
          </cell>
          <cell r="B684" t="str">
            <v>Sparganium erectum subsp. oocarpum</v>
          </cell>
          <cell r="C684">
            <v>10</v>
          </cell>
          <cell r="D684">
            <v>1</v>
          </cell>
          <cell r="E684" t="str">
            <v xml:space="preserve">      </v>
          </cell>
          <cell r="M684" t="str">
            <v>PHe</v>
          </cell>
          <cell r="N684">
            <v>8</v>
          </cell>
          <cell r="O684" t="str">
            <v>HYD/HEL</v>
          </cell>
          <cell r="P684" t="str">
            <v/>
          </cell>
          <cell r="Q684" t="str">
            <v>MONOCOT</v>
          </cell>
          <cell r="R684">
            <v>0</v>
          </cell>
          <cell r="S684">
            <v>19699</v>
          </cell>
        </row>
        <row r="685">
          <cell r="A685" t="str">
            <v>STAPAL</v>
          </cell>
          <cell r="B685" t="str">
            <v>Stachys palustris</v>
          </cell>
          <cell r="C685" t="str">
            <v/>
          </cell>
          <cell r="D685" t="str">
            <v/>
          </cell>
          <cell r="E685" t="str">
            <v xml:space="preserve">L.      </v>
          </cell>
          <cell r="M685" t="str">
            <v>PHe</v>
          </cell>
          <cell r="N685">
            <v>8</v>
          </cell>
          <cell r="O685" t="str">
            <v>HEL</v>
          </cell>
          <cell r="P685" t="str">
            <v/>
          </cell>
          <cell r="Q685" t="str">
            <v>DICOT</v>
          </cell>
          <cell r="R685">
            <v>0</v>
          </cell>
          <cell r="S685">
            <v>1799</v>
          </cell>
        </row>
        <row r="686">
          <cell r="A686" t="str">
            <v>THRVER</v>
          </cell>
          <cell r="B686" t="str">
            <v>Thorella verticillatinundata</v>
          </cell>
          <cell r="C686" t="str">
            <v/>
          </cell>
          <cell r="D686" t="str">
            <v/>
          </cell>
          <cell r="E686" t="str">
            <v xml:space="preserve">      </v>
          </cell>
          <cell r="M686" t="str">
            <v>PHe</v>
          </cell>
          <cell r="N686">
            <v>8</v>
          </cell>
          <cell r="O686" t="str">
            <v>HYD/HEL</v>
          </cell>
          <cell r="P686" t="str">
            <v/>
          </cell>
          <cell r="Q686" t="str">
            <v>DICOT</v>
          </cell>
          <cell r="R686">
            <v>0</v>
          </cell>
          <cell r="S686">
            <v>19718</v>
          </cell>
        </row>
        <row r="687">
          <cell r="A687" t="str">
            <v>TYPANG</v>
          </cell>
          <cell r="B687" t="str">
            <v>Typha angustifolia</v>
          </cell>
          <cell r="C687">
            <v>6</v>
          </cell>
          <cell r="D687">
            <v>2</v>
          </cell>
          <cell r="E687" t="str">
            <v xml:space="preserve">L.      </v>
          </cell>
          <cell r="M687" t="str">
            <v>PHe</v>
          </cell>
          <cell r="N687">
            <v>8</v>
          </cell>
          <cell r="O687" t="str">
            <v>HEL</v>
          </cell>
          <cell r="P687" t="str">
            <v>IBMR</v>
          </cell>
          <cell r="Q687" t="str">
            <v>MONOCOT</v>
          </cell>
          <cell r="R687">
            <v>0</v>
          </cell>
          <cell r="S687">
            <v>1675</v>
          </cell>
        </row>
        <row r="688">
          <cell r="A688" t="str">
            <v>TYPDOM</v>
          </cell>
          <cell r="B688" t="str">
            <v>Typha domingensis</v>
          </cell>
          <cell r="C688" t="str">
            <v/>
          </cell>
          <cell r="D688" t="str">
            <v/>
          </cell>
          <cell r="E688" t="str">
            <v xml:space="preserve">      </v>
          </cell>
          <cell r="M688" t="str">
            <v>PHe</v>
          </cell>
          <cell r="N688">
            <v>8</v>
          </cell>
          <cell r="O688" t="str">
            <v>HEL</v>
          </cell>
          <cell r="P688" t="str">
            <v/>
          </cell>
          <cell r="Q688" t="str">
            <v>MONOCOT</v>
          </cell>
          <cell r="R688">
            <v>0</v>
          </cell>
          <cell r="S688">
            <v>19723</v>
          </cell>
        </row>
        <row r="689">
          <cell r="A689" t="str">
            <v>TYPLAT</v>
          </cell>
          <cell r="B689" t="str">
            <v>Typha latifolia</v>
          </cell>
          <cell r="C689">
            <v>8</v>
          </cell>
          <cell r="D689">
            <v>1</v>
          </cell>
          <cell r="E689" t="str">
            <v xml:space="preserve">L.      </v>
          </cell>
          <cell r="M689" t="str">
            <v>PHe</v>
          </cell>
          <cell r="N689">
            <v>8</v>
          </cell>
          <cell r="O689" t="str">
            <v>HEL</v>
          </cell>
          <cell r="P689" t="str">
            <v>IBMR</v>
          </cell>
          <cell r="Q689" t="str">
            <v>MONOCOT</v>
          </cell>
          <cell r="R689">
            <v>0</v>
          </cell>
          <cell r="S689">
            <v>1676</v>
          </cell>
        </row>
        <row r="690">
          <cell r="A690" t="str">
            <v>TYPLAX</v>
          </cell>
          <cell r="B690" t="str">
            <v>Typha laxmannii</v>
          </cell>
          <cell r="C690" t="str">
            <v/>
          </cell>
          <cell r="D690" t="str">
            <v/>
          </cell>
          <cell r="E690" t="str">
            <v xml:space="preserve">      </v>
          </cell>
          <cell r="M690" t="str">
            <v>PHe</v>
          </cell>
          <cell r="N690">
            <v>8</v>
          </cell>
          <cell r="O690" t="str">
            <v>HEL</v>
          </cell>
          <cell r="P690" t="str">
            <v/>
          </cell>
          <cell r="Q690" t="str">
            <v>MONOCOT</v>
          </cell>
          <cell r="R690">
            <v>0</v>
          </cell>
          <cell r="S690">
            <v>1677</v>
          </cell>
        </row>
        <row r="691">
          <cell r="A691" t="str">
            <v>TYPMIN</v>
          </cell>
          <cell r="B691" t="str">
            <v>Typha minima</v>
          </cell>
          <cell r="C691" t="str">
            <v/>
          </cell>
          <cell r="D691" t="str">
            <v/>
          </cell>
          <cell r="E691" t="str">
            <v xml:space="preserve">Funk      </v>
          </cell>
          <cell r="M691" t="str">
            <v>PHe</v>
          </cell>
          <cell r="N691">
            <v>8</v>
          </cell>
          <cell r="O691" t="str">
            <v>HEL</v>
          </cell>
          <cell r="P691" t="str">
            <v/>
          </cell>
          <cell r="Q691" t="str">
            <v>MONOCOT</v>
          </cell>
          <cell r="R691">
            <v>0</v>
          </cell>
          <cell r="S691">
            <v>1678</v>
          </cell>
        </row>
        <row r="692">
          <cell r="A692" t="str">
            <v>TYPSHU</v>
          </cell>
          <cell r="B692" t="str">
            <v>Typha shuttleworthii</v>
          </cell>
          <cell r="C692" t="str">
            <v/>
          </cell>
          <cell r="D692" t="str">
            <v/>
          </cell>
          <cell r="E692" t="str">
            <v xml:space="preserve">      </v>
          </cell>
          <cell r="M692" t="str">
            <v>PHe</v>
          </cell>
          <cell r="N692">
            <v>8</v>
          </cell>
          <cell r="O692" t="str">
            <v>HEL</v>
          </cell>
          <cell r="P692" t="str">
            <v/>
          </cell>
          <cell r="Q692" t="str">
            <v>MONOCOT</v>
          </cell>
          <cell r="R692">
            <v>0</v>
          </cell>
          <cell r="S692">
            <v>19724</v>
          </cell>
        </row>
        <row r="693">
          <cell r="A693" t="str">
            <v>TYPSPX</v>
          </cell>
          <cell r="B693" t="str">
            <v>Typha sp.</v>
          </cell>
          <cell r="C693" t="str">
            <v/>
          </cell>
          <cell r="D693" t="str">
            <v/>
          </cell>
          <cell r="E693" t="str">
            <v xml:space="preserve">      </v>
          </cell>
          <cell r="M693" t="str">
            <v>PHe</v>
          </cell>
          <cell r="N693">
            <v>8</v>
          </cell>
          <cell r="O693" t="str">
            <v>HEL</v>
          </cell>
          <cell r="Q693" t="str">
            <v>MONOCOT</v>
          </cell>
          <cell r="R693">
            <v>0</v>
          </cell>
          <cell r="S693">
            <v>1674</v>
          </cell>
        </row>
        <row r="694">
          <cell r="A694" t="str">
            <v>VERANA</v>
          </cell>
          <cell r="B694" t="str">
            <v>Veronica anagallis-aquatica</v>
          </cell>
          <cell r="C694">
            <v>11</v>
          </cell>
          <cell r="D694">
            <v>2</v>
          </cell>
          <cell r="E694" t="str">
            <v xml:space="preserve">L.      </v>
          </cell>
          <cell r="M694" t="str">
            <v>PHe</v>
          </cell>
          <cell r="N694">
            <v>8</v>
          </cell>
          <cell r="O694" t="str">
            <v>HYD/HEL</v>
          </cell>
          <cell r="P694" t="str">
            <v>IBMR</v>
          </cell>
          <cell r="Q694" t="str">
            <v>DICOT</v>
          </cell>
          <cell r="R694">
            <v>0</v>
          </cell>
          <cell r="S694">
            <v>1955</v>
          </cell>
        </row>
        <row r="695">
          <cell r="A695" t="str">
            <v>VERBEC</v>
          </cell>
          <cell r="B695" t="str">
            <v>Veronica beccabunga</v>
          </cell>
          <cell r="C695">
            <v>10</v>
          </cell>
          <cell r="D695">
            <v>1</v>
          </cell>
          <cell r="E695" t="str">
            <v xml:space="preserve">L.      </v>
          </cell>
          <cell r="M695" t="str">
            <v>PHe</v>
          </cell>
          <cell r="N695">
            <v>8</v>
          </cell>
          <cell r="O695" t="str">
            <v>HEL</v>
          </cell>
          <cell r="P695" t="str">
            <v>IBMR</v>
          </cell>
          <cell r="Q695" t="str">
            <v>DICOT</v>
          </cell>
          <cell r="R695">
            <v>0</v>
          </cell>
          <cell r="S695">
            <v>1957</v>
          </cell>
        </row>
        <row r="696">
          <cell r="A696" t="str">
            <v>VERCAT</v>
          </cell>
          <cell r="B696" t="str">
            <v>Veronica catenata</v>
          </cell>
          <cell r="C696">
            <v>11</v>
          </cell>
          <cell r="D696">
            <v>2</v>
          </cell>
          <cell r="E696" t="str">
            <v xml:space="preserve">Pennel      </v>
          </cell>
          <cell r="M696" t="str">
            <v>PHe</v>
          </cell>
          <cell r="N696">
            <v>8</v>
          </cell>
          <cell r="O696" t="str">
            <v>HYD/HEL</v>
          </cell>
          <cell r="P696" t="str">
            <v>IBMR</v>
          </cell>
          <cell r="Q696" t="str">
            <v>DICOT</v>
          </cell>
          <cell r="R696">
            <v>0</v>
          </cell>
          <cell r="S696">
            <v>1958</v>
          </cell>
        </row>
        <row r="697">
          <cell r="B697" t="str">
            <v>- HYGROPHYTES</v>
          </cell>
          <cell r="C697" t="str">
            <v/>
          </cell>
          <cell r="D697" t="str">
            <v/>
          </cell>
          <cell r="E697" t="str">
            <v xml:space="preserve">      </v>
          </cell>
          <cell r="M697" t="str">
            <v>PHg</v>
          </cell>
          <cell r="N697">
            <v>8.9</v>
          </cell>
          <cell r="P697" t="str">
            <v/>
          </cell>
          <cell r="R697">
            <v>1</v>
          </cell>
        </row>
        <row r="698">
          <cell r="A698" t="str">
            <v>ACHPTA</v>
          </cell>
          <cell r="B698" t="str">
            <v>Achillea ptarmica</v>
          </cell>
          <cell r="C698" t="str">
            <v/>
          </cell>
          <cell r="D698" t="str">
            <v/>
          </cell>
          <cell r="E698" t="str">
            <v>L.</v>
          </cell>
          <cell r="M698" t="str">
            <v>PHg</v>
          </cell>
          <cell r="N698">
            <v>9</v>
          </cell>
          <cell r="O698" t="str">
            <v>HYG</v>
          </cell>
          <cell r="P698" t="str">
            <v/>
          </cell>
          <cell r="Q698" t="str">
            <v>DICOT</v>
          </cell>
          <cell r="R698">
            <v>0</v>
          </cell>
          <cell r="S698">
            <v>1723</v>
          </cell>
        </row>
        <row r="699">
          <cell r="A699" t="str">
            <v>AGPREP</v>
          </cell>
          <cell r="B699" t="str">
            <v>Agropyrum repens</v>
          </cell>
          <cell r="C699" t="str">
            <v/>
          </cell>
          <cell r="D699" t="str">
            <v/>
          </cell>
          <cell r="E699" t="str">
            <v xml:space="preserve">(L.) Beauv.     </v>
          </cell>
          <cell r="M699" t="str">
            <v>PHg</v>
          </cell>
          <cell r="N699">
            <v>9</v>
          </cell>
          <cell r="O699" t="str">
            <v>HYG</v>
          </cell>
          <cell r="P699" t="str">
            <v/>
          </cell>
          <cell r="Q699" t="str">
            <v>MONOCOT</v>
          </cell>
          <cell r="R699">
            <v>0</v>
          </cell>
          <cell r="S699">
            <v>1541</v>
          </cell>
        </row>
        <row r="700">
          <cell r="A700" t="str">
            <v>AGRCAN</v>
          </cell>
          <cell r="B700" t="str">
            <v>Agrostis canina</v>
          </cell>
          <cell r="C700" t="str">
            <v/>
          </cell>
          <cell r="D700" t="str">
            <v/>
          </cell>
          <cell r="E700" t="str">
            <v xml:space="preserve">L.      </v>
          </cell>
          <cell r="M700" t="str">
            <v>PHg</v>
          </cell>
          <cell r="N700">
            <v>9</v>
          </cell>
          <cell r="O700" t="str">
            <v>HYG</v>
          </cell>
          <cell r="P700" t="str">
            <v/>
          </cell>
          <cell r="Q700" t="str">
            <v>MONOCOT</v>
          </cell>
          <cell r="R700">
            <v>0</v>
          </cell>
          <cell r="S700">
            <v>19749</v>
          </cell>
        </row>
        <row r="701">
          <cell r="A701" t="str">
            <v>AGRSPX</v>
          </cell>
          <cell r="B701" t="str">
            <v>Agrostis sp.</v>
          </cell>
          <cell r="C701" t="str">
            <v/>
          </cell>
          <cell r="D701" t="str">
            <v/>
          </cell>
          <cell r="E701" t="str">
            <v xml:space="preserve">      </v>
          </cell>
          <cell r="M701" t="str">
            <v>PHg</v>
          </cell>
          <cell r="N701">
            <v>9</v>
          </cell>
          <cell r="O701" t="str">
            <v>HYG/HEL</v>
          </cell>
          <cell r="P701" t="str">
            <v/>
          </cell>
          <cell r="Q701" t="str">
            <v>MONOCOT</v>
          </cell>
          <cell r="R701">
            <v>0</v>
          </cell>
          <cell r="S701">
            <v>1542</v>
          </cell>
        </row>
        <row r="702">
          <cell r="A702" t="str">
            <v>AGRVUL</v>
          </cell>
          <cell r="B702" t="str">
            <v>Agrostis vulgaris</v>
          </cell>
          <cell r="C702" t="str">
            <v/>
          </cell>
          <cell r="D702" t="str">
            <v/>
          </cell>
          <cell r="E702" t="str">
            <v xml:space="preserve">With.      </v>
          </cell>
          <cell r="M702" t="str">
            <v>PHg</v>
          </cell>
          <cell r="N702">
            <v>9</v>
          </cell>
          <cell r="O702" t="str">
            <v>HYG</v>
          </cell>
          <cell r="P702" t="str">
            <v/>
          </cell>
          <cell r="Q702" t="str">
            <v>MONOCOT</v>
          </cell>
          <cell r="R702">
            <v>0</v>
          </cell>
          <cell r="S702">
            <v>19751</v>
          </cell>
        </row>
        <row r="703">
          <cell r="A703" t="str">
            <v>ALOAEQ</v>
          </cell>
          <cell r="B703" t="str">
            <v>Alopecurus aequalis</v>
          </cell>
          <cell r="C703" t="str">
            <v/>
          </cell>
          <cell r="D703" t="str">
            <v/>
          </cell>
          <cell r="E703" t="str">
            <v xml:space="preserve">Sobol      </v>
          </cell>
          <cell r="M703" t="str">
            <v>PHg</v>
          </cell>
          <cell r="N703">
            <v>9</v>
          </cell>
          <cell r="O703" t="str">
            <v>HYG</v>
          </cell>
          <cell r="P703" t="str">
            <v/>
          </cell>
          <cell r="Q703" t="str">
            <v>MONOCOT</v>
          </cell>
          <cell r="R703">
            <v>0</v>
          </cell>
          <cell r="S703">
            <v>19754</v>
          </cell>
        </row>
        <row r="704">
          <cell r="A704" t="str">
            <v>ALOGEN</v>
          </cell>
          <cell r="B704" t="str">
            <v>Alopecurus geniculatus</v>
          </cell>
          <cell r="C704" t="str">
            <v/>
          </cell>
          <cell r="D704" t="str">
            <v/>
          </cell>
          <cell r="E704" t="str">
            <v xml:space="preserve">Sobolewski      </v>
          </cell>
          <cell r="M704" t="str">
            <v>PHg</v>
          </cell>
          <cell r="N704">
            <v>9</v>
          </cell>
          <cell r="O704" t="str">
            <v>HYG</v>
          </cell>
          <cell r="P704" t="str">
            <v/>
          </cell>
          <cell r="Q704" t="str">
            <v>MONOCOT</v>
          </cell>
          <cell r="R704">
            <v>0</v>
          </cell>
          <cell r="S704">
            <v>1547</v>
          </cell>
        </row>
        <row r="705">
          <cell r="A705" t="str">
            <v>ALOPRA</v>
          </cell>
          <cell r="B705" t="str">
            <v>Alopecurus pratensis</v>
          </cell>
          <cell r="C705" t="str">
            <v/>
          </cell>
          <cell r="D705" t="str">
            <v/>
          </cell>
          <cell r="E705" t="str">
            <v xml:space="preserve">L.      </v>
          </cell>
          <cell r="M705" t="str">
            <v>PHg</v>
          </cell>
          <cell r="N705">
            <v>9</v>
          </cell>
          <cell r="O705" t="str">
            <v>HYG</v>
          </cell>
          <cell r="P705" t="str">
            <v/>
          </cell>
          <cell r="Q705" t="str">
            <v>MONOCOT</v>
          </cell>
          <cell r="R705">
            <v>0</v>
          </cell>
          <cell r="S705">
            <v>19755</v>
          </cell>
        </row>
        <row r="706">
          <cell r="A706" t="str">
            <v>ALOSPX</v>
          </cell>
          <cell r="B706" t="str">
            <v>Alopecurus sp.</v>
          </cell>
          <cell r="C706" t="str">
            <v/>
          </cell>
          <cell r="D706" t="str">
            <v/>
          </cell>
          <cell r="E706" t="str">
            <v xml:space="preserve">      </v>
          </cell>
          <cell r="M706" t="str">
            <v>PHg</v>
          </cell>
          <cell r="N706">
            <v>9</v>
          </cell>
          <cell r="O706" t="str">
            <v>HYG</v>
          </cell>
          <cell r="Q706" t="str">
            <v>MONOCOT</v>
          </cell>
          <cell r="R706">
            <v>0</v>
          </cell>
          <cell r="S706">
            <v>1544</v>
          </cell>
        </row>
        <row r="707">
          <cell r="A707" t="str">
            <v>AMASPX</v>
          </cell>
          <cell r="B707" t="str">
            <v>Amaranthus sp.</v>
          </cell>
          <cell r="C707" t="str">
            <v/>
          </cell>
          <cell r="D707" t="str">
            <v/>
          </cell>
          <cell r="E707" t="str">
            <v xml:space="preserve">      </v>
          </cell>
          <cell r="M707" t="str">
            <v>PHg</v>
          </cell>
          <cell r="N707">
            <v>9</v>
          </cell>
          <cell r="O707" t="str">
            <v>HYG</v>
          </cell>
          <cell r="P707" t="str">
            <v/>
          </cell>
          <cell r="Q707" t="str">
            <v>DICOT</v>
          </cell>
          <cell r="R707">
            <v>0</v>
          </cell>
          <cell r="S707">
            <v>19758</v>
          </cell>
        </row>
        <row r="708">
          <cell r="A708" t="str">
            <v>ANGARC</v>
          </cell>
          <cell r="B708" t="str">
            <v>Angelica archangelica subsp. Litoralis</v>
          </cell>
          <cell r="C708" t="str">
            <v/>
          </cell>
          <cell r="D708" t="str">
            <v/>
          </cell>
          <cell r="E708" t="str">
            <v xml:space="preserve">(Fr.) Thell.     </v>
          </cell>
          <cell r="M708" t="str">
            <v>PHg</v>
          </cell>
          <cell r="N708">
            <v>9</v>
          </cell>
          <cell r="O708" t="str">
            <v>HYG</v>
          </cell>
          <cell r="P708" t="str">
            <v/>
          </cell>
          <cell r="Q708" t="str">
            <v>DICOT</v>
          </cell>
          <cell r="R708">
            <v>0</v>
          </cell>
          <cell r="S708">
            <v>19514</v>
          </cell>
        </row>
        <row r="709">
          <cell r="A709" t="str">
            <v>ANGSYL</v>
          </cell>
          <cell r="B709" t="str">
            <v>Angelica sylvestris</v>
          </cell>
          <cell r="C709" t="str">
            <v/>
          </cell>
          <cell r="D709" t="str">
            <v/>
          </cell>
          <cell r="E709" t="str">
            <v xml:space="preserve">L.      </v>
          </cell>
          <cell r="M709" t="str">
            <v>PHg</v>
          </cell>
          <cell r="N709">
            <v>9</v>
          </cell>
          <cell r="O709" t="str">
            <v>HYG</v>
          </cell>
          <cell r="P709" t="str">
            <v/>
          </cell>
          <cell r="Q709" t="str">
            <v>DICOT</v>
          </cell>
          <cell r="R709">
            <v>0</v>
          </cell>
          <cell r="S709">
            <v>1971</v>
          </cell>
        </row>
        <row r="710">
          <cell r="A710" t="str">
            <v>ARUDON</v>
          </cell>
          <cell r="B710" t="str">
            <v>Arundo donax</v>
          </cell>
          <cell r="C710" t="str">
            <v/>
          </cell>
          <cell r="D710" t="str">
            <v/>
          </cell>
          <cell r="E710" t="str">
            <v xml:space="preserve">      </v>
          </cell>
          <cell r="M710" t="str">
            <v>PHg</v>
          </cell>
          <cell r="N710">
            <v>9</v>
          </cell>
          <cell r="O710" t="str">
            <v>HYG/HEL</v>
          </cell>
          <cell r="P710" t="str">
            <v/>
          </cell>
          <cell r="Q710" t="str">
            <v>MONOCOT</v>
          </cell>
          <cell r="R710">
            <v>0</v>
          </cell>
          <cell r="S710">
            <v>1551</v>
          </cell>
        </row>
        <row r="711">
          <cell r="A711" t="str">
            <v>ATICAL</v>
          </cell>
          <cell r="B711" t="str">
            <v>Atriplex calotheca</v>
          </cell>
          <cell r="C711" t="str">
            <v/>
          </cell>
          <cell r="D711" t="str">
            <v/>
          </cell>
          <cell r="E711" t="str">
            <v xml:space="preserve">(Rafn) Fries     </v>
          </cell>
          <cell r="M711" t="str">
            <v>PHg</v>
          </cell>
          <cell r="N711">
            <v>9</v>
          </cell>
          <cell r="O711" t="str">
            <v>HYG</v>
          </cell>
          <cell r="P711" t="str">
            <v/>
          </cell>
          <cell r="Q711" t="str">
            <v>DICOT</v>
          </cell>
          <cell r="R711">
            <v>0</v>
          </cell>
          <cell r="S711">
            <v>19519</v>
          </cell>
        </row>
        <row r="712">
          <cell r="A712" t="str">
            <v>BARINT</v>
          </cell>
          <cell r="B712" t="str">
            <v>Barbarea intermedia</v>
          </cell>
          <cell r="C712" t="str">
            <v/>
          </cell>
          <cell r="D712" t="str">
            <v/>
          </cell>
          <cell r="E712" t="str">
            <v xml:space="preserve">Boreau      </v>
          </cell>
          <cell r="M712" t="str">
            <v>PHg</v>
          </cell>
          <cell r="N712">
            <v>9</v>
          </cell>
          <cell r="O712" t="str">
            <v>HYG</v>
          </cell>
          <cell r="P712" t="str">
            <v/>
          </cell>
          <cell r="Q712" t="str">
            <v>DICOT</v>
          </cell>
          <cell r="R712">
            <v>0</v>
          </cell>
          <cell r="S712">
            <v>19525</v>
          </cell>
        </row>
        <row r="713">
          <cell r="A713" t="str">
            <v>BARVUL</v>
          </cell>
          <cell r="B713" t="str">
            <v>Barbarea vulgaris</v>
          </cell>
          <cell r="C713" t="str">
            <v/>
          </cell>
          <cell r="D713" t="str">
            <v/>
          </cell>
          <cell r="E713" t="str">
            <v xml:space="preserve">R. Br.     </v>
          </cell>
          <cell r="M713" t="str">
            <v>PHg</v>
          </cell>
          <cell r="N713">
            <v>9</v>
          </cell>
          <cell r="O713" t="str">
            <v>HYG</v>
          </cell>
          <cell r="P713" t="str">
            <v/>
          </cell>
          <cell r="Q713" t="str">
            <v>DICOT</v>
          </cell>
          <cell r="R713">
            <v>0</v>
          </cell>
          <cell r="S713">
            <v>19527</v>
          </cell>
        </row>
        <row r="714">
          <cell r="A714" t="str">
            <v>BIDCER</v>
          </cell>
          <cell r="B714" t="str">
            <v>Bidens cernua</v>
          </cell>
          <cell r="C714" t="str">
            <v/>
          </cell>
          <cell r="D714" t="str">
            <v/>
          </cell>
          <cell r="E714" t="str">
            <v xml:space="preserve">L.      </v>
          </cell>
          <cell r="M714" t="str">
            <v>PHg</v>
          </cell>
          <cell r="N714">
            <v>9</v>
          </cell>
          <cell r="O714" t="str">
            <v>HYG</v>
          </cell>
          <cell r="P714" t="str">
            <v/>
          </cell>
          <cell r="Q714" t="str">
            <v>DICOT</v>
          </cell>
          <cell r="R714">
            <v>0</v>
          </cell>
          <cell r="S714">
            <v>1725</v>
          </cell>
        </row>
        <row r="715">
          <cell r="A715" t="str">
            <v>BIDSPX</v>
          </cell>
          <cell r="B715" t="str">
            <v>Bidens sp.</v>
          </cell>
          <cell r="C715" t="str">
            <v/>
          </cell>
          <cell r="D715" t="str">
            <v/>
          </cell>
          <cell r="E715" t="str">
            <v xml:space="preserve">      </v>
          </cell>
          <cell r="M715" t="str">
            <v>PHg</v>
          </cell>
          <cell r="N715">
            <v>9</v>
          </cell>
          <cell r="O715" t="str">
            <v>HYG</v>
          </cell>
          <cell r="P715" t="str">
            <v/>
          </cell>
          <cell r="Q715" t="str">
            <v>DICOT</v>
          </cell>
          <cell r="R715">
            <v>0</v>
          </cell>
          <cell r="S715">
            <v>1724</v>
          </cell>
        </row>
        <row r="716">
          <cell r="A716" t="str">
            <v>BIDTRI</v>
          </cell>
          <cell r="B716" t="str">
            <v>Bidens tripartita</v>
          </cell>
          <cell r="C716" t="str">
            <v/>
          </cell>
          <cell r="D716" t="str">
            <v/>
          </cell>
          <cell r="E716" t="str">
            <v xml:space="preserve">L.      </v>
          </cell>
          <cell r="M716" t="str">
            <v>PHg</v>
          </cell>
          <cell r="N716">
            <v>9</v>
          </cell>
          <cell r="O716" t="str">
            <v>HYG</v>
          </cell>
          <cell r="P716" t="str">
            <v/>
          </cell>
          <cell r="Q716" t="str">
            <v>DICOT</v>
          </cell>
          <cell r="R716">
            <v>0</v>
          </cell>
          <cell r="S716">
            <v>1729</v>
          </cell>
        </row>
        <row r="717">
          <cell r="A717" t="str">
            <v>BRODIO</v>
          </cell>
          <cell r="B717" t="str">
            <v>Bryonia dioica</v>
          </cell>
          <cell r="C717" t="str">
            <v/>
          </cell>
          <cell r="D717" t="str">
            <v/>
          </cell>
          <cell r="E717" t="str">
            <v xml:space="preserve">Jacq.      </v>
          </cell>
          <cell r="M717" t="str">
            <v>PHg</v>
          </cell>
          <cell r="N717">
            <v>9</v>
          </cell>
          <cell r="O717" t="str">
            <v>HYG</v>
          </cell>
          <cell r="P717" t="str">
            <v/>
          </cell>
          <cell r="Q717" t="str">
            <v>DICOT</v>
          </cell>
          <cell r="R717">
            <v>0</v>
          </cell>
          <cell r="S717">
            <v>19535</v>
          </cell>
        </row>
        <row r="718">
          <cell r="A718" t="str">
            <v>CASSEP</v>
          </cell>
          <cell r="B718" t="str">
            <v>Calystegia sepium</v>
          </cell>
          <cell r="C718" t="str">
            <v/>
          </cell>
          <cell r="D718" t="str">
            <v/>
          </cell>
          <cell r="E718" t="str">
            <v xml:space="preserve">(L.) R. Br.    </v>
          </cell>
          <cell r="M718" t="str">
            <v>PHg</v>
          </cell>
          <cell r="N718">
            <v>9</v>
          </cell>
          <cell r="O718" t="str">
            <v>HYG</v>
          </cell>
          <cell r="P718" t="str">
            <v/>
          </cell>
          <cell r="Q718" t="str">
            <v>DICOT</v>
          </cell>
          <cell r="R718">
            <v>0</v>
          </cell>
          <cell r="S718">
            <v>1731</v>
          </cell>
        </row>
        <row r="719">
          <cell r="A719" t="str">
            <v>CAMAMA</v>
          </cell>
          <cell r="B719" t="str">
            <v>Cardamine amara</v>
          </cell>
          <cell r="C719" t="str">
            <v/>
          </cell>
          <cell r="D719" t="str">
            <v/>
          </cell>
          <cell r="E719" t="str">
            <v xml:space="preserve">L.      </v>
          </cell>
          <cell r="M719" t="str">
            <v>PHg</v>
          </cell>
          <cell r="N719">
            <v>9</v>
          </cell>
          <cell r="O719" t="str">
            <v>HYG/HEL</v>
          </cell>
          <cell r="P719" t="str">
            <v/>
          </cell>
          <cell r="Q719" t="str">
            <v>DICOT</v>
          </cell>
          <cell r="R719">
            <v>0</v>
          </cell>
          <cell r="S719">
            <v>1758</v>
          </cell>
        </row>
        <row r="720">
          <cell r="A720" t="str">
            <v>CAMHIR</v>
          </cell>
          <cell r="B720" t="str">
            <v>Cardamine hirsuta</v>
          </cell>
          <cell r="C720" t="str">
            <v/>
          </cell>
          <cell r="D720" t="str">
            <v/>
          </cell>
          <cell r="E720" t="str">
            <v xml:space="preserve">L.      </v>
          </cell>
          <cell r="M720" t="str">
            <v>PHg</v>
          </cell>
          <cell r="N720">
            <v>9</v>
          </cell>
          <cell r="O720" t="str">
            <v>HYG</v>
          </cell>
          <cell r="P720" t="str">
            <v/>
          </cell>
          <cell r="Q720" t="str">
            <v>DICOT</v>
          </cell>
          <cell r="R720">
            <v>0</v>
          </cell>
          <cell r="S720">
            <v>1759</v>
          </cell>
        </row>
        <row r="721">
          <cell r="A721" t="str">
            <v>CAMLAT</v>
          </cell>
          <cell r="B721" t="str">
            <v>Cardamine latifolia</v>
          </cell>
          <cell r="C721" t="str">
            <v/>
          </cell>
          <cell r="D721" t="str">
            <v/>
          </cell>
          <cell r="E721" t="str">
            <v xml:space="preserve">      </v>
          </cell>
          <cell r="M721" t="str">
            <v>PHg</v>
          </cell>
          <cell r="N721">
            <v>9</v>
          </cell>
          <cell r="O721" t="str">
            <v>HYG/HEL</v>
          </cell>
          <cell r="P721" t="str">
            <v/>
          </cell>
          <cell r="Q721" t="str">
            <v>DICOT</v>
          </cell>
          <cell r="R721">
            <v>0</v>
          </cell>
          <cell r="S721">
            <v>19566</v>
          </cell>
        </row>
        <row r="722">
          <cell r="A722" t="str">
            <v>CAMPRA</v>
          </cell>
          <cell r="B722" t="str">
            <v>Cardamine pratensis</v>
          </cell>
          <cell r="C722" t="str">
            <v/>
          </cell>
          <cell r="D722" t="str">
            <v/>
          </cell>
          <cell r="E722" t="str">
            <v xml:space="preserve">L.      </v>
          </cell>
          <cell r="M722" t="str">
            <v>PHg</v>
          </cell>
          <cell r="N722">
            <v>9</v>
          </cell>
          <cell r="O722" t="str">
            <v>HYG</v>
          </cell>
          <cell r="P722" t="str">
            <v/>
          </cell>
          <cell r="Q722" t="str">
            <v>DICOT</v>
          </cell>
          <cell r="R722">
            <v>0</v>
          </cell>
          <cell r="S722">
            <v>1760</v>
          </cell>
        </row>
        <row r="723">
          <cell r="A723" t="str">
            <v>CAMSPX</v>
          </cell>
          <cell r="B723" t="str">
            <v>Cardamine sp.</v>
          </cell>
          <cell r="C723" t="str">
            <v/>
          </cell>
          <cell r="D723" t="str">
            <v/>
          </cell>
          <cell r="E723" t="str">
            <v xml:space="preserve">      </v>
          </cell>
          <cell r="M723" t="str">
            <v>PHg</v>
          </cell>
          <cell r="N723">
            <v>9</v>
          </cell>
          <cell r="O723" t="str">
            <v>HYG/HEL</v>
          </cell>
          <cell r="Q723" t="str">
            <v>DICOT</v>
          </cell>
          <cell r="R723">
            <v>0</v>
          </cell>
          <cell r="S723">
            <v>1757</v>
          </cell>
        </row>
        <row r="724">
          <cell r="A724" t="str">
            <v>CARDIS</v>
          </cell>
          <cell r="B724" t="str">
            <v>Carex disticha</v>
          </cell>
          <cell r="C724" t="str">
            <v/>
          </cell>
          <cell r="D724" t="str">
            <v/>
          </cell>
          <cell r="E724" t="str">
            <v xml:space="preserve">      </v>
          </cell>
          <cell r="M724" t="str">
            <v>PHg</v>
          </cell>
          <cell r="N724">
            <v>9</v>
          </cell>
          <cell r="O724" t="str">
            <v>HYG</v>
          </cell>
          <cell r="P724" t="str">
            <v/>
          </cell>
          <cell r="Q724" t="str">
            <v>MONOCOT</v>
          </cell>
          <cell r="R724">
            <v>0</v>
          </cell>
          <cell r="S724">
            <v>1473</v>
          </cell>
        </row>
        <row r="725">
          <cell r="A725" t="str">
            <v>CARHIR</v>
          </cell>
          <cell r="B725" t="str">
            <v>Carex hirta</v>
          </cell>
          <cell r="C725" t="str">
            <v/>
          </cell>
          <cell r="D725" t="str">
            <v/>
          </cell>
          <cell r="E725" t="str">
            <v xml:space="preserve">      </v>
          </cell>
          <cell r="M725" t="str">
            <v>PHg</v>
          </cell>
          <cell r="N725">
            <v>9</v>
          </cell>
          <cell r="O725" t="str">
            <v>HYG</v>
          </cell>
          <cell r="P725" t="str">
            <v/>
          </cell>
          <cell r="Q725" t="str">
            <v>MONOCOT</v>
          </cell>
          <cell r="R725">
            <v>0</v>
          </cell>
          <cell r="S725">
            <v>1478</v>
          </cell>
        </row>
        <row r="726">
          <cell r="A726" t="str">
            <v>CARLAS</v>
          </cell>
          <cell r="B726" t="str">
            <v>Carex lasiocarpa</v>
          </cell>
          <cell r="C726" t="str">
            <v/>
          </cell>
          <cell r="D726" t="str">
            <v/>
          </cell>
          <cell r="E726" t="str">
            <v xml:space="preserve">      </v>
          </cell>
          <cell r="M726" t="str">
            <v>PHg</v>
          </cell>
          <cell r="N726">
            <v>9</v>
          </cell>
          <cell r="O726" t="str">
            <v>HYG</v>
          </cell>
          <cell r="P726" t="str">
            <v/>
          </cell>
          <cell r="Q726" t="str">
            <v>MONOCOT</v>
          </cell>
          <cell r="R726">
            <v>0</v>
          </cell>
          <cell r="S726">
            <v>19575</v>
          </cell>
        </row>
        <row r="727">
          <cell r="A727" t="str">
            <v>CARLIM</v>
          </cell>
          <cell r="B727" t="str">
            <v>Carex limosa</v>
          </cell>
          <cell r="C727" t="str">
            <v/>
          </cell>
          <cell r="D727" t="str">
            <v/>
          </cell>
          <cell r="E727" t="str">
            <v xml:space="preserve">      </v>
          </cell>
          <cell r="M727" t="str">
            <v>PHg</v>
          </cell>
          <cell r="N727">
            <v>9</v>
          </cell>
          <cell r="O727" t="str">
            <v>HYG</v>
          </cell>
          <cell r="P727" t="str">
            <v/>
          </cell>
          <cell r="Q727" t="str">
            <v>MONOCOT</v>
          </cell>
          <cell r="R727">
            <v>0</v>
          </cell>
          <cell r="S727">
            <v>19577</v>
          </cell>
        </row>
        <row r="728">
          <cell r="A728" t="str">
            <v>CARNIG</v>
          </cell>
          <cell r="B728" t="str">
            <v>Carex nigra</v>
          </cell>
          <cell r="C728" t="str">
            <v/>
          </cell>
          <cell r="D728" t="str">
            <v/>
          </cell>
          <cell r="E728" t="str">
            <v xml:space="preserve">(L.) Reichard     </v>
          </cell>
          <cell r="M728" t="str">
            <v>PHg</v>
          </cell>
          <cell r="N728">
            <v>9</v>
          </cell>
          <cell r="O728" t="str">
            <v>HYG/HEL</v>
          </cell>
          <cell r="P728" t="str">
            <v/>
          </cell>
          <cell r="Q728" t="str">
            <v>MONOCOT</v>
          </cell>
          <cell r="R728">
            <v>0</v>
          </cell>
          <cell r="S728">
            <v>1480</v>
          </cell>
        </row>
        <row r="729">
          <cell r="A729" t="str">
            <v>CARSPI</v>
          </cell>
          <cell r="B729" t="str">
            <v>Carex spicata</v>
          </cell>
          <cell r="C729" t="str">
            <v/>
          </cell>
          <cell r="D729" t="str">
            <v/>
          </cell>
          <cell r="E729" t="str">
            <v xml:space="preserve">Huds.      </v>
          </cell>
          <cell r="M729" t="str">
            <v>PHg</v>
          </cell>
          <cell r="N729">
            <v>9</v>
          </cell>
          <cell r="O729" t="str">
            <v>HYG</v>
          </cell>
          <cell r="P729" t="str">
            <v/>
          </cell>
          <cell r="Q729" t="str">
            <v>MONOCOT</v>
          </cell>
          <cell r="R729">
            <v>0</v>
          </cell>
          <cell r="S729">
            <v>19578</v>
          </cell>
        </row>
        <row r="730">
          <cell r="A730" t="str">
            <v>CHRALT</v>
          </cell>
          <cell r="B730" t="str">
            <v>Chrysosplenium alternifolium</v>
          </cell>
          <cell r="C730" t="str">
            <v/>
          </cell>
          <cell r="D730" t="str">
            <v/>
          </cell>
          <cell r="E730" t="str">
            <v xml:space="preserve">L.      </v>
          </cell>
          <cell r="M730" t="str">
            <v>PHg</v>
          </cell>
          <cell r="N730">
            <v>9</v>
          </cell>
          <cell r="O730" t="str">
            <v>HYG</v>
          </cell>
          <cell r="P730" t="str">
            <v/>
          </cell>
          <cell r="Q730" t="str">
            <v>DICOT</v>
          </cell>
          <cell r="R730">
            <v>0</v>
          </cell>
          <cell r="S730">
            <v>1938</v>
          </cell>
        </row>
        <row r="731">
          <cell r="A731" t="str">
            <v>CHROPP</v>
          </cell>
          <cell r="B731" t="str">
            <v>Chrysosplenium oppositifolium</v>
          </cell>
          <cell r="C731" t="str">
            <v/>
          </cell>
          <cell r="D731" t="str">
            <v/>
          </cell>
          <cell r="E731" t="str">
            <v xml:space="preserve">L.      </v>
          </cell>
          <cell r="M731" t="str">
            <v>PHg</v>
          </cell>
          <cell r="N731">
            <v>9</v>
          </cell>
          <cell r="O731" t="str">
            <v>HYG</v>
          </cell>
          <cell r="P731" t="str">
            <v/>
          </cell>
          <cell r="Q731" t="str">
            <v>DICOT</v>
          </cell>
          <cell r="R731">
            <v>0</v>
          </cell>
          <cell r="S731">
            <v>1939</v>
          </cell>
        </row>
        <row r="732">
          <cell r="A732" t="str">
            <v>CISOLE</v>
          </cell>
          <cell r="B732" t="str">
            <v>Cirsium oleraceum</v>
          </cell>
          <cell r="C732" t="str">
            <v/>
          </cell>
          <cell r="D732" t="str">
            <v/>
          </cell>
          <cell r="E732" t="str">
            <v xml:space="preserve">(L.) Scop.     </v>
          </cell>
          <cell r="M732" t="str">
            <v>PHg</v>
          </cell>
          <cell r="N732">
            <v>9</v>
          </cell>
          <cell r="O732" t="str">
            <v>HYG</v>
          </cell>
          <cell r="P732" t="str">
            <v/>
          </cell>
          <cell r="Q732" t="str">
            <v>DICOT</v>
          </cell>
          <cell r="R732">
            <v>0</v>
          </cell>
          <cell r="S732">
            <v>1737</v>
          </cell>
        </row>
        <row r="733">
          <cell r="A733" t="str">
            <v>CISPAL</v>
          </cell>
          <cell r="B733" t="str">
            <v>Cirsium palustre</v>
          </cell>
          <cell r="C733" t="str">
            <v/>
          </cell>
          <cell r="D733" t="str">
            <v/>
          </cell>
          <cell r="E733" t="str">
            <v xml:space="preserve">(L.) Scop.     </v>
          </cell>
          <cell r="M733" t="str">
            <v>PHg</v>
          </cell>
          <cell r="N733">
            <v>9</v>
          </cell>
          <cell r="O733" t="str">
            <v>HYG</v>
          </cell>
          <cell r="P733" t="str">
            <v/>
          </cell>
          <cell r="Q733" t="str">
            <v>DICOT</v>
          </cell>
          <cell r="R733">
            <v>0</v>
          </cell>
          <cell r="S733">
            <v>1738</v>
          </cell>
        </row>
        <row r="734">
          <cell r="A734" t="str">
            <v>CORLIT</v>
          </cell>
          <cell r="B734" t="str">
            <v>Corrigiola littoralis</v>
          </cell>
          <cell r="C734" t="str">
            <v/>
          </cell>
          <cell r="D734" t="str">
            <v/>
          </cell>
          <cell r="E734" t="str">
            <v xml:space="preserve">      </v>
          </cell>
          <cell r="M734" t="str">
            <v>PHg</v>
          </cell>
          <cell r="N734">
            <v>9</v>
          </cell>
          <cell r="O734" t="str">
            <v>HYG</v>
          </cell>
          <cell r="P734" t="str">
            <v/>
          </cell>
          <cell r="Q734" t="str">
            <v>DICOT</v>
          </cell>
          <cell r="R734">
            <v>0</v>
          </cell>
          <cell r="S734">
            <v>19601</v>
          </cell>
        </row>
        <row r="735">
          <cell r="A735" t="str">
            <v>CYPERA</v>
          </cell>
          <cell r="B735" t="str">
            <v>Cyperus eragrostis</v>
          </cell>
          <cell r="C735" t="str">
            <v/>
          </cell>
          <cell r="D735" t="str">
            <v/>
          </cell>
          <cell r="E735" t="str">
            <v xml:space="preserve">      </v>
          </cell>
          <cell r="M735" t="str">
            <v>PHg</v>
          </cell>
          <cell r="N735">
            <v>9</v>
          </cell>
          <cell r="O735" t="str">
            <v>HYG</v>
          </cell>
          <cell r="P735" t="str">
            <v/>
          </cell>
          <cell r="Q735" t="str">
            <v>MONOCOT</v>
          </cell>
          <cell r="R735">
            <v>0</v>
          </cell>
          <cell r="S735">
            <v>19611</v>
          </cell>
        </row>
        <row r="736">
          <cell r="A736" t="str">
            <v>CYPLON</v>
          </cell>
          <cell r="B736" t="str">
            <v>Cyperus longus</v>
          </cell>
          <cell r="C736" t="str">
            <v/>
          </cell>
          <cell r="D736" t="str">
            <v/>
          </cell>
          <cell r="E736" t="str">
            <v xml:space="preserve">L.      </v>
          </cell>
          <cell r="M736" t="str">
            <v>PHg</v>
          </cell>
          <cell r="N736">
            <v>9</v>
          </cell>
          <cell r="O736" t="str">
            <v>HYG</v>
          </cell>
          <cell r="P736" t="str">
            <v/>
          </cell>
          <cell r="Q736" t="str">
            <v>MONOCOT</v>
          </cell>
          <cell r="R736">
            <v>0</v>
          </cell>
          <cell r="S736">
            <v>1500</v>
          </cell>
        </row>
        <row r="737">
          <cell r="A737" t="str">
            <v>CYPSER</v>
          </cell>
          <cell r="B737" t="str">
            <v>Cyperus serotinus</v>
          </cell>
          <cell r="C737" t="str">
            <v/>
          </cell>
          <cell r="D737" t="str">
            <v/>
          </cell>
          <cell r="E737" t="str">
            <v xml:space="preserve">Rottb.      </v>
          </cell>
          <cell r="M737" t="str">
            <v>PHg</v>
          </cell>
          <cell r="N737">
            <v>9</v>
          </cell>
          <cell r="O737" t="str">
            <v>HYG</v>
          </cell>
          <cell r="P737" t="str">
            <v/>
          </cell>
          <cell r="Q737" t="str">
            <v>MONOCOT</v>
          </cell>
          <cell r="R737">
            <v>0</v>
          </cell>
          <cell r="S737">
            <v>1502</v>
          </cell>
        </row>
        <row r="738">
          <cell r="A738" t="str">
            <v>CYPSPX</v>
          </cell>
          <cell r="B738" t="str">
            <v>Cyperus sp.</v>
          </cell>
          <cell r="C738" t="str">
            <v/>
          </cell>
          <cell r="D738" t="str">
            <v/>
          </cell>
          <cell r="E738" t="str">
            <v xml:space="preserve">      </v>
          </cell>
          <cell r="M738" t="str">
            <v>PHg</v>
          </cell>
          <cell r="N738">
            <v>9</v>
          </cell>
          <cell r="O738" t="str">
            <v>HYG</v>
          </cell>
          <cell r="Q738" t="str">
            <v>MONOCOT</v>
          </cell>
          <cell r="R738">
            <v>0</v>
          </cell>
          <cell r="S738">
            <v>1494</v>
          </cell>
        </row>
        <row r="739">
          <cell r="A739" t="str">
            <v>DESCES</v>
          </cell>
          <cell r="B739" t="str">
            <v>Deschampsia cespitosa</v>
          </cell>
          <cell r="C739" t="str">
            <v/>
          </cell>
          <cell r="D739" t="str">
            <v/>
          </cell>
          <cell r="E739" t="str">
            <v xml:space="preserve">(L.) P. Beauv    </v>
          </cell>
          <cell r="M739" t="str">
            <v>PHg</v>
          </cell>
          <cell r="N739">
            <v>9</v>
          </cell>
          <cell r="O739" t="str">
            <v>HYG</v>
          </cell>
          <cell r="P739" t="str">
            <v/>
          </cell>
          <cell r="Q739" t="str">
            <v>MONOCOT</v>
          </cell>
          <cell r="R739">
            <v>0</v>
          </cell>
          <cell r="S739">
            <v>1557</v>
          </cell>
        </row>
        <row r="740">
          <cell r="A740" t="str">
            <v>ECHORY</v>
          </cell>
          <cell r="B740" t="str">
            <v>Echinochloa oryzoides</v>
          </cell>
          <cell r="C740" t="str">
            <v/>
          </cell>
          <cell r="D740" t="str">
            <v/>
          </cell>
          <cell r="E740" t="str">
            <v xml:space="preserve">      </v>
          </cell>
          <cell r="M740" t="str">
            <v>PHg</v>
          </cell>
          <cell r="N740">
            <v>9</v>
          </cell>
          <cell r="O740" t="str">
            <v>HYG</v>
          </cell>
          <cell r="P740" t="str">
            <v/>
          </cell>
          <cell r="Q740" t="str">
            <v>MONOCOT</v>
          </cell>
          <cell r="R740">
            <v>0</v>
          </cell>
          <cell r="S740">
            <v>1561</v>
          </cell>
        </row>
        <row r="741">
          <cell r="A741" t="str">
            <v>ELAALS</v>
          </cell>
          <cell r="B741" t="str">
            <v>Elatine alsinastrum</v>
          </cell>
          <cell r="C741" t="str">
            <v/>
          </cell>
          <cell r="D741" t="str">
            <v/>
          </cell>
          <cell r="E741" t="str">
            <v xml:space="preserve">L.      </v>
          </cell>
          <cell r="M741" t="str">
            <v>PHg</v>
          </cell>
          <cell r="N741">
            <v>9</v>
          </cell>
          <cell r="O741" t="str">
            <v>HYG</v>
          </cell>
          <cell r="P741" t="str">
            <v/>
          </cell>
          <cell r="Q741" t="str">
            <v>DICOT</v>
          </cell>
          <cell r="R741">
            <v>0</v>
          </cell>
          <cell r="S741">
            <v>1535</v>
          </cell>
        </row>
        <row r="742">
          <cell r="A742" t="str">
            <v>ELAAMB</v>
          </cell>
          <cell r="B742" t="str">
            <v>Elatine ambigua</v>
          </cell>
          <cell r="C742" t="str">
            <v/>
          </cell>
          <cell r="D742" t="str">
            <v/>
          </cell>
          <cell r="E742" t="str">
            <v xml:space="preserve">      </v>
          </cell>
          <cell r="M742" t="str">
            <v>PHg</v>
          </cell>
          <cell r="N742">
            <v>9</v>
          </cell>
          <cell r="O742" t="str">
            <v>HYG</v>
          </cell>
          <cell r="P742" t="str">
            <v/>
          </cell>
          <cell r="Q742" t="str">
            <v>DICOT</v>
          </cell>
          <cell r="R742">
            <v>0</v>
          </cell>
          <cell r="S742">
            <v>19629</v>
          </cell>
        </row>
        <row r="743">
          <cell r="A743" t="str">
            <v>ELABRO</v>
          </cell>
          <cell r="B743" t="str">
            <v>Elatine brochonii</v>
          </cell>
          <cell r="C743" t="str">
            <v/>
          </cell>
          <cell r="D743" t="str">
            <v/>
          </cell>
          <cell r="E743" t="str">
            <v xml:space="preserve">      </v>
          </cell>
          <cell r="M743" t="str">
            <v>PHg</v>
          </cell>
          <cell r="N743">
            <v>9</v>
          </cell>
          <cell r="O743" t="str">
            <v>HYG</v>
          </cell>
          <cell r="P743" t="str">
            <v/>
          </cell>
          <cell r="Q743" t="str">
            <v>DICOT</v>
          </cell>
          <cell r="R743">
            <v>0</v>
          </cell>
          <cell r="S743">
            <v>19630</v>
          </cell>
        </row>
        <row r="744">
          <cell r="A744" t="str">
            <v>ELAHEX</v>
          </cell>
          <cell r="B744" t="str">
            <v>Elatine hexandra</v>
          </cell>
          <cell r="C744" t="str">
            <v/>
          </cell>
          <cell r="D744" t="str">
            <v/>
          </cell>
          <cell r="E744" t="str">
            <v xml:space="preserve">(Lapierre) DC     </v>
          </cell>
          <cell r="M744" t="str">
            <v>PHg</v>
          </cell>
          <cell r="N744">
            <v>9</v>
          </cell>
          <cell r="O744" t="str">
            <v>HYG</v>
          </cell>
          <cell r="P744" t="str">
            <v/>
          </cell>
          <cell r="Q744" t="str">
            <v>DICOT</v>
          </cell>
          <cell r="R744">
            <v>0</v>
          </cell>
          <cell r="S744">
            <v>1536</v>
          </cell>
        </row>
        <row r="745">
          <cell r="A745" t="str">
            <v>ELAHUN</v>
          </cell>
          <cell r="B745" t="str">
            <v>Elatine hungarica</v>
          </cell>
          <cell r="C745" t="str">
            <v/>
          </cell>
          <cell r="D745" t="str">
            <v/>
          </cell>
          <cell r="E745" t="str">
            <v xml:space="preserve">      </v>
          </cell>
          <cell r="M745" t="str">
            <v>PHg</v>
          </cell>
          <cell r="N745">
            <v>9</v>
          </cell>
          <cell r="O745" t="str">
            <v>HYG</v>
          </cell>
          <cell r="P745" t="str">
            <v/>
          </cell>
          <cell r="Q745" t="str">
            <v>DICOT</v>
          </cell>
          <cell r="R745">
            <v>0</v>
          </cell>
          <cell r="S745">
            <v>19631</v>
          </cell>
        </row>
        <row r="746">
          <cell r="A746" t="str">
            <v>ELAHYD</v>
          </cell>
          <cell r="B746" t="str">
            <v>Elatine hydropiper</v>
          </cell>
          <cell r="C746" t="str">
            <v/>
          </cell>
          <cell r="D746" t="str">
            <v/>
          </cell>
          <cell r="E746" t="str">
            <v xml:space="preserve">L.      </v>
          </cell>
          <cell r="M746" t="str">
            <v>PHg</v>
          </cell>
          <cell r="N746">
            <v>9</v>
          </cell>
          <cell r="O746" t="str">
            <v>HYG</v>
          </cell>
          <cell r="P746" t="str">
            <v/>
          </cell>
          <cell r="Q746" t="str">
            <v>DICOT</v>
          </cell>
          <cell r="R746">
            <v>0</v>
          </cell>
          <cell r="S746">
            <v>1537</v>
          </cell>
        </row>
        <row r="747">
          <cell r="A747" t="str">
            <v>ELAMAC</v>
          </cell>
          <cell r="B747" t="str">
            <v>Elatine macropoda</v>
          </cell>
          <cell r="C747" t="str">
            <v/>
          </cell>
          <cell r="D747" t="str">
            <v/>
          </cell>
          <cell r="E747" t="str">
            <v xml:space="preserve">Guss.      </v>
          </cell>
          <cell r="M747" t="str">
            <v>PHg</v>
          </cell>
          <cell r="N747">
            <v>9</v>
          </cell>
          <cell r="O747" t="str">
            <v>HYG</v>
          </cell>
          <cell r="P747" t="str">
            <v/>
          </cell>
          <cell r="Q747" t="str">
            <v>DICOT</v>
          </cell>
          <cell r="R747">
            <v>0</v>
          </cell>
          <cell r="S747">
            <v>19632</v>
          </cell>
        </row>
        <row r="748">
          <cell r="A748" t="str">
            <v>ELAORT</v>
          </cell>
          <cell r="B748" t="str">
            <v>Elatine orthosperma</v>
          </cell>
          <cell r="C748" t="str">
            <v/>
          </cell>
          <cell r="D748" t="str">
            <v/>
          </cell>
          <cell r="E748" t="str">
            <v xml:space="preserve">      </v>
          </cell>
          <cell r="M748" t="str">
            <v>PHg</v>
          </cell>
          <cell r="N748">
            <v>9</v>
          </cell>
          <cell r="O748" t="str">
            <v>HYG</v>
          </cell>
          <cell r="P748" t="str">
            <v/>
          </cell>
          <cell r="Q748" t="str">
            <v>DICOT</v>
          </cell>
          <cell r="R748">
            <v>0</v>
          </cell>
          <cell r="S748">
            <v>19633</v>
          </cell>
        </row>
        <row r="749">
          <cell r="A749" t="str">
            <v>ELASPX</v>
          </cell>
          <cell r="B749" t="str">
            <v>Elatine sp.</v>
          </cell>
          <cell r="C749" t="str">
            <v/>
          </cell>
          <cell r="D749" t="str">
            <v/>
          </cell>
          <cell r="E749" t="str">
            <v xml:space="preserve">      </v>
          </cell>
          <cell r="M749" t="str">
            <v>PHg</v>
          </cell>
          <cell r="N749">
            <v>9</v>
          </cell>
          <cell r="O749" t="str">
            <v>HYG</v>
          </cell>
          <cell r="Q749" t="str">
            <v>DICOT</v>
          </cell>
          <cell r="R749">
            <v>0</v>
          </cell>
          <cell r="S749">
            <v>1534</v>
          </cell>
        </row>
        <row r="750">
          <cell r="A750" t="str">
            <v>ELATRI</v>
          </cell>
          <cell r="B750" t="str">
            <v>Elatine triandra</v>
          </cell>
          <cell r="C750" t="str">
            <v/>
          </cell>
          <cell r="D750" t="str">
            <v/>
          </cell>
          <cell r="E750" t="str">
            <v xml:space="preserve">Schkuhr      </v>
          </cell>
          <cell r="M750" t="str">
            <v>PHg</v>
          </cell>
          <cell r="N750">
            <v>9</v>
          </cell>
          <cell r="O750" t="str">
            <v>HYG</v>
          </cell>
          <cell r="P750" t="str">
            <v/>
          </cell>
          <cell r="Q750" t="str">
            <v>DICOT</v>
          </cell>
          <cell r="R750">
            <v>0</v>
          </cell>
          <cell r="S750">
            <v>19634</v>
          </cell>
        </row>
        <row r="751">
          <cell r="A751" t="str">
            <v>ELEOVA</v>
          </cell>
          <cell r="B751" t="str">
            <v>Eleocharis ovata</v>
          </cell>
          <cell r="C751" t="str">
            <v/>
          </cell>
          <cell r="D751" t="str">
            <v/>
          </cell>
          <cell r="E751" t="str">
            <v xml:space="preserve">(Roth) Roem. &amp; Schult.   </v>
          </cell>
          <cell r="M751" t="str">
            <v>PHg</v>
          </cell>
          <cell r="N751">
            <v>9</v>
          </cell>
          <cell r="O751" t="str">
            <v>HYG/HEL</v>
          </cell>
          <cell r="P751" t="str">
            <v/>
          </cell>
          <cell r="Q751" t="str">
            <v>MONOCOT</v>
          </cell>
          <cell r="R751">
            <v>0</v>
          </cell>
          <cell r="S751">
            <v>19637</v>
          </cell>
        </row>
        <row r="752">
          <cell r="A752" t="str">
            <v>ELEPAR</v>
          </cell>
          <cell r="B752" t="str">
            <v>Eleocharis parvula</v>
          </cell>
          <cell r="C752" t="str">
            <v/>
          </cell>
          <cell r="D752" t="str">
            <v/>
          </cell>
          <cell r="E752" t="str">
            <v xml:space="preserve">      </v>
          </cell>
          <cell r="M752" t="str">
            <v>PHg</v>
          </cell>
          <cell r="N752">
            <v>9</v>
          </cell>
          <cell r="O752" t="str">
            <v>HYG/HEL</v>
          </cell>
          <cell r="P752" t="str">
            <v/>
          </cell>
          <cell r="Q752" t="str">
            <v>MONOCOT</v>
          </cell>
          <cell r="R752">
            <v>0</v>
          </cell>
          <cell r="S752">
            <v>19640</v>
          </cell>
        </row>
        <row r="753">
          <cell r="A753" t="str">
            <v>ELEUNI</v>
          </cell>
          <cell r="B753" t="str">
            <v>Eleocharis uniglumis</v>
          </cell>
          <cell r="C753" t="str">
            <v/>
          </cell>
          <cell r="D753" t="str">
            <v/>
          </cell>
          <cell r="E753" t="str">
            <v xml:space="preserve">(Link) Schultes     </v>
          </cell>
          <cell r="M753" t="str">
            <v>PHg</v>
          </cell>
          <cell r="N753">
            <v>9</v>
          </cell>
          <cell r="O753" t="str">
            <v>HYG</v>
          </cell>
          <cell r="P753" t="str">
            <v/>
          </cell>
          <cell r="Q753" t="str">
            <v>MONOCOT</v>
          </cell>
          <cell r="R753">
            <v>0</v>
          </cell>
          <cell r="S753">
            <v>1508</v>
          </cell>
        </row>
        <row r="754">
          <cell r="A754" t="str">
            <v>EPICIL</v>
          </cell>
          <cell r="B754" t="str">
            <v>Epilobium ciliatum</v>
          </cell>
          <cell r="C754" t="str">
            <v/>
          </cell>
          <cell r="D754" t="str">
            <v/>
          </cell>
          <cell r="E754" t="str">
            <v xml:space="preserve">Rafin.      </v>
          </cell>
          <cell r="M754" t="str">
            <v>PHg</v>
          </cell>
          <cell r="N754">
            <v>9</v>
          </cell>
          <cell r="O754" t="str">
            <v>HYG</v>
          </cell>
          <cell r="P754" t="str">
            <v/>
          </cell>
          <cell r="Q754" t="str">
            <v>DICOT</v>
          </cell>
          <cell r="R754">
            <v>0</v>
          </cell>
          <cell r="S754">
            <v>1845</v>
          </cell>
        </row>
        <row r="755">
          <cell r="A755" t="str">
            <v>EPIHIR</v>
          </cell>
          <cell r="B755" t="str">
            <v>Epilobium hirsutum</v>
          </cell>
          <cell r="C755" t="str">
            <v/>
          </cell>
          <cell r="D755" t="str">
            <v/>
          </cell>
          <cell r="E755" t="str">
            <v xml:space="preserve">L.      </v>
          </cell>
          <cell r="M755" t="str">
            <v>PHg</v>
          </cell>
          <cell r="N755">
            <v>9</v>
          </cell>
          <cell r="O755" t="str">
            <v>HYG</v>
          </cell>
          <cell r="P755" t="str">
            <v/>
          </cell>
          <cell r="Q755" t="str">
            <v>DICOT</v>
          </cell>
          <cell r="R755">
            <v>0</v>
          </cell>
          <cell r="S755">
            <v>1846</v>
          </cell>
        </row>
        <row r="756">
          <cell r="A756" t="str">
            <v>EPILAN</v>
          </cell>
          <cell r="B756" t="str">
            <v>Epilobium lanceolatum</v>
          </cell>
          <cell r="C756" t="str">
            <v/>
          </cell>
          <cell r="D756" t="str">
            <v/>
          </cell>
          <cell r="E756" t="str">
            <v xml:space="preserve">Sebast. &amp; Mauri    </v>
          </cell>
          <cell r="M756" t="str">
            <v>PHg</v>
          </cell>
          <cell r="N756">
            <v>9</v>
          </cell>
          <cell r="O756" t="str">
            <v>HYG</v>
          </cell>
          <cell r="P756" t="str">
            <v/>
          </cell>
          <cell r="Q756" t="str">
            <v>DICOT</v>
          </cell>
          <cell r="R756">
            <v>0</v>
          </cell>
          <cell r="S756">
            <v>19644</v>
          </cell>
        </row>
        <row r="757">
          <cell r="A757" t="str">
            <v>EPIPAL</v>
          </cell>
          <cell r="B757" t="str">
            <v>Epilobium palustre</v>
          </cell>
          <cell r="C757" t="str">
            <v/>
          </cell>
          <cell r="D757" t="str">
            <v/>
          </cell>
          <cell r="E757" t="str">
            <v xml:space="preserve">L.      </v>
          </cell>
          <cell r="M757" t="str">
            <v>PHg</v>
          </cell>
          <cell r="N757">
            <v>9</v>
          </cell>
          <cell r="O757" t="str">
            <v>HYG</v>
          </cell>
          <cell r="P757" t="str">
            <v/>
          </cell>
          <cell r="Q757" t="str">
            <v>DICOT</v>
          </cell>
          <cell r="R757">
            <v>0</v>
          </cell>
          <cell r="S757">
            <v>1850</v>
          </cell>
        </row>
        <row r="758">
          <cell r="A758" t="str">
            <v>EPIPAR</v>
          </cell>
          <cell r="B758" t="str">
            <v>Epilobium parviflorum</v>
          </cell>
          <cell r="C758" t="str">
            <v/>
          </cell>
          <cell r="D758" t="str">
            <v/>
          </cell>
          <cell r="E758" t="str">
            <v xml:space="preserve">Schreb.      </v>
          </cell>
          <cell r="M758" t="str">
            <v>PHg</v>
          </cell>
          <cell r="N758">
            <v>9</v>
          </cell>
          <cell r="O758" t="str">
            <v>HYG</v>
          </cell>
          <cell r="P758" t="str">
            <v/>
          </cell>
          <cell r="Q758" t="str">
            <v>DICOT</v>
          </cell>
          <cell r="R758">
            <v>0</v>
          </cell>
          <cell r="S758">
            <v>1851</v>
          </cell>
        </row>
        <row r="759">
          <cell r="A759" t="str">
            <v>EPIROS</v>
          </cell>
          <cell r="B759" t="str">
            <v>Epilobium roseum</v>
          </cell>
          <cell r="C759" t="str">
            <v/>
          </cell>
          <cell r="D759" t="str">
            <v/>
          </cell>
          <cell r="E759" t="str">
            <v xml:space="preserve">Schreb.      </v>
          </cell>
          <cell r="M759" t="str">
            <v>PHg</v>
          </cell>
          <cell r="N759">
            <v>9</v>
          </cell>
          <cell r="O759" t="str">
            <v>HYG</v>
          </cell>
          <cell r="P759" t="str">
            <v/>
          </cell>
          <cell r="Q759" t="str">
            <v>DICOT</v>
          </cell>
          <cell r="R759">
            <v>0</v>
          </cell>
          <cell r="S759">
            <v>1852</v>
          </cell>
        </row>
        <row r="760">
          <cell r="A760" t="str">
            <v>EPITET</v>
          </cell>
          <cell r="B760" t="str">
            <v>Epilobium tetragonum</v>
          </cell>
          <cell r="C760" t="str">
            <v/>
          </cell>
          <cell r="D760" t="str">
            <v/>
          </cell>
          <cell r="E760" t="str">
            <v xml:space="preserve">L.      </v>
          </cell>
          <cell r="M760" t="str">
            <v>PHg</v>
          </cell>
          <cell r="N760">
            <v>9</v>
          </cell>
          <cell r="O760" t="str">
            <v>HYG</v>
          </cell>
          <cell r="P760" t="str">
            <v/>
          </cell>
          <cell r="Q760" t="str">
            <v>DICOT</v>
          </cell>
          <cell r="R760">
            <v>0</v>
          </cell>
          <cell r="S760">
            <v>1853</v>
          </cell>
        </row>
        <row r="761">
          <cell r="A761" t="str">
            <v>EROANG</v>
          </cell>
          <cell r="B761" t="str">
            <v>Eriophorum angustifolium</v>
          </cell>
          <cell r="C761" t="str">
            <v/>
          </cell>
          <cell r="D761" t="str">
            <v/>
          </cell>
          <cell r="E761" t="str">
            <v xml:space="preserve">Honckeny      </v>
          </cell>
          <cell r="M761" t="str">
            <v>PHg</v>
          </cell>
          <cell r="N761">
            <v>9</v>
          </cell>
          <cell r="O761" t="str">
            <v>HYG/HEL</v>
          </cell>
          <cell r="P761" t="str">
            <v/>
          </cell>
          <cell r="Q761" t="str">
            <v>MONOCOT</v>
          </cell>
          <cell r="R761">
            <v>0</v>
          </cell>
          <cell r="S761">
            <v>1510</v>
          </cell>
        </row>
        <row r="762">
          <cell r="A762" t="str">
            <v>FALDUM</v>
          </cell>
          <cell r="B762" t="str">
            <v>Fallopia dumetorum</v>
          </cell>
          <cell r="C762" t="str">
            <v/>
          </cell>
          <cell r="D762" t="str">
            <v/>
          </cell>
          <cell r="E762" t="str">
            <v xml:space="preserve">      </v>
          </cell>
          <cell r="M762" t="str">
            <v>PHg</v>
          </cell>
          <cell r="N762">
            <v>9</v>
          </cell>
          <cell r="O762" t="str">
            <v>HYG</v>
          </cell>
          <cell r="P762" t="str">
            <v/>
          </cell>
          <cell r="Q762" t="str">
            <v>DICOT</v>
          </cell>
          <cell r="R762">
            <v>0</v>
          </cell>
          <cell r="S762">
            <v>19657</v>
          </cell>
        </row>
        <row r="763">
          <cell r="A763" t="str">
            <v>FILULM</v>
          </cell>
          <cell r="B763" t="str">
            <v>Filipendula ulmaria</v>
          </cell>
          <cell r="C763" t="str">
            <v/>
          </cell>
          <cell r="D763" t="str">
            <v/>
          </cell>
          <cell r="E763" t="str">
            <v xml:space="preserve">(L.) Maxim.     </v>
          </cell>
          <cell r="M763" t="str">
            <v>PHg</v>
          </cell>
          <cell r="N763">
            <v>9</v>
          </cell>
          <cell r="O763" t="str">
            <v>HYG</v>
          </cell>
          <cell r="P763" t="str">
            <v/>
          </cell>
          <cell r="Q763" t="str">
            <v>DICOT</v>
          </cell>
          <cell r="R763">
            <v>0</v>
          </cell>
          <cell r="S763">
            <v>1919</v>
          </cell>
        </row>
        <row r="764">
          <cell r="A764" t="str">
            <v>GALNEG</v>
          </cell>
          <cell r="B764" t="str">
            <v>Galium neglectum</v>
          </cell>
          <cell r="C764" t="str">
            <v/>
          </cell>
          <cell r="D764" t="str">
            <v/>
          </cell>
          <cell r="E764" t="str">
            <v xml:space="preserve">      </v>
          </cell>
          <cell r="M764" t="str">
            <v>PHg</v>
          </cell>
          <cell r="N764">
            <v>9</v>
          </cell>
          <cell r="O764" t="str">
            <v>HYG</v>
          </cell>
          <cell r="P764" t="str">
            <v/>
          </cell>
          <cell r="Q764" t="str">
            <v>DICOT</v>
          </cell>
          <cell r="R764">
            <v>0</v>
          </cell>
          <cell r="S764">
            <v>19764</v>
          </cell>
        </row>
        <row r="765">
          <cell r="A765" t="str">
            <v>GALPAL</v>
          </cell>
          <cell r="B765" t="str">
            <v>Galium palustre</v>
          </cell>
          <cell r="C765" t="str">
            <v/>
          </cell>
          <cell r="D765" t="str">
            <v/>
          </cell>
          <cell r="E765" t="str">
            <v xml:space="preserve">L.      </v>
          </cell>
          <cell r="M765" t="str">
            <v>PHg</v>
          </cell>
          <cell r="N765">
            <v>9</v>
          </cell>
          <cell r="O765" t="str">
            <v>HYG/HEL</v>
          </cell>
          <cell r="P765" t="str">
            <v/>
          </cell>
          <cell r="Q765" t="str">
            <v>DICOT</v>
          </cell>
          <cell r="R765">
            <v>0</v>
          </cell>
          <cell r="S765">
            <v>1930</v>
          </cell>
        </row>
        <row r="766">
          <cell r="A766" t="str">
            <v>GALSPX</v>
          </cell>
          <cell r="B766" t="str">
            <v>Galium sp.</v>
          </cell>
          <cell r="C766" t="str">
            <v/>
          </cell>
          <cell r="D766" t="str">
            <v/>
          </cell>
          <cell r="E766" t="str">
            <v xml:space="preserve">      </v>
          </cell>
          <cell r="M766" t="str">
            <v>PHg</v>
          </cell>
          <cell r="N766">
            <v>9</v>
          </cell>
          <cell r="O766" t="str">
            <v>HYG/HEL</v>
          </cell>
          <cell r="Q766" t="str">
            <v>DICOT</v>
          </cell>
          <cell r="R766">
            <v>0</v>
          </cell>
          <cell r="S766">
            <v>1926</v>
          </cell>
        </row>
        <row r="767">
          <cell r="A767" t="str">
            <v>GALTRI</v>
          </cell>
          <cell r="B767" t="str">
            <v>Galium trifidum</v>
          </cell>
          <cell r="C767" t="str">
            <v/>
          </cell>
          <cell r="D767" t="str">
            <v/>
          </cell>
          <cell r="E767" t="str">
            <v xml:space="preserve">      </v>
          </cell>
          <cell r="M767" t="str">
            <v>PHg</v>
          </cell>
          <cell r="N767">
            <v>9</v>
          </cell>
          <cell r="O767" t="str">
            <v>HYG</v>
          </cell>
          <cell r="P767" t="str">
            <v/>
          </cell>
          <cell r="Q767" t="str">
            <v>DICOT</v>
          </cell>
          <cell r="R767">
            <v>0</v>
          </cell>
          <cell r="S767">
            <v>19765</v>
          </cell>
        </row>
        <row r="768">
          <cell r="A768" t="str">
            <v>GALULI</v>
          </cell>
          <cell r="B768" t="str">
            <v>Galium uliginosum</v>
          </cell>
          <cell r="C768" t="str">
            <v/>
          </cell>
          <cell r="D768" t="str">
            <v/>
          </cell>
          <cell r="E768" t="str">
            <v xml:space="preserve">L.      </v>
          </cell>
          <cell r="M768" t="str">
            <v>PHg</v>
          </cell>
          <cell r="N768">
            <v>9</v>
          </cell>
          <cell r="O768" t="str">
            <v>HYG</v>
          </cell>
          <cell r="P768" t="str">
            <v/>
          </cell>
          <cell r="Q768" t="str">
            <v>DICOT</v>
          </cell>
          <cell r="R768">
            <v>0</v>
          </cell>
          <cell r="S768">
            <v>19766</v>
          </cell>
        </row>
        <row r="769">
          <cell r="A769" t="str">
            <v>GLEHED</v>
          </cell>
          <cell r="B769" t="str">
            <v>Glechoma hederacea</v>
          </cell>
          <cell r="C769" t="str">
            <v/>
          </cell>
          <cell r="D769" t="str">
            <v/>
          </cell>
          <cell r="E769" t="str">
            <v xml:space="preserve">L.      </v>
          </cell>
          <cell r="M769" t="str">
            <v>PHg</v>
          </cell>
          <cell r="N769">
            <v>9</v>
          </cell>
          <cell r="O769" t="str">
            <v>HYG</v>
          </cell>
          <cell r="P769" t="str">
            <v/>
          </cell>
          <cell r="Q769" t="str">
            <v>DICOT</v>
          </cell>
          <cell r="R769">
            <v>0</v>
          </cell>
          <cell r="S769">
            <v>19767</v>
          </cell>
        </row>
        <row r="770">
          <cell r="A770" t="str">
            <v>GNAULI</v>
          </cell>
          <cell r="B770" t="str">
            <v>Gnaphalium uliginosum</v>
          </cell>
          <cell r="C770" t="str">
            <v/>
          </cell>
          <cell r="D770" t="str">
            <v/>
          </cell>
          <cell r="E770" t="str">
            <v xml:space="preserve">L.      </v>
          </cell>
          <cell r="M770" t="str">
            <v>PHg</v>
          </cell>
          <cell r="N770">
            <v>9</v>
          </cell>
          <cell r="O770" t="str">
            <v>HYG</v>
          </cell>
          <cell r="P770" t="str">
            <v/>
          </cell>
          <cell r="Q770" t="str">
            <v>DICOT</v>
          </cell>
          <cell r="R770">
            <v>0</v>
          </cell>
          <cell r="S770">
            <v>19770</v>
          </cell>
        </row>
        <row r="771">
          <cell r="A771" t="str">
            <v>GRAOFF</v>
          </cell>
          <cell r="B771" t="str">
            <v>Gratiola officinalis</v>
          </cell>
          <cell r="C771" t="str">
            <v/>
          </cell>
          <cell r="D771" t="str">
            <v/>
          </cell>
          <cell r="E771" t="str">
            <v xml:space="preserve">      </v>
          </cell>
          <cell r="M771" t="str">
            <v>PHg</v>
          </cell>
          <cell r="N771">
            <v>9</v>
          </cell>
          <cell r="O771" t="str">
            <v>HYG</v>
          </cell>
          <cell r="P771" t="str">
            <v/>
          </cell>
          <cell r="Q771" t="str">
            <v>DICOT</v>
          </cell>
          <cell r="R771">
            <v>0</v>
          </cell>
          <cell r="S771">
            <v>19774</v>
          </cell>
        </row>
        <row r="772">
          <cell r="A772" t="str">
            <v>HOLLAN</v>
          </cell>
          <cell r="B772" t="str">
            <v>Holcus lanatus</v>
          </cell>
          <cell r="C772" t="str">
            <v/>
          </cell>
          <cell r="D772" t="str">
            <v/>
          </cell>
          <cell r="E772" t="str">
            <v xml:space="preserve">L.      </v>
          </cell>
          <cell r="M772" t="str">
            <v>PHg</v>
          </cell>
          <cell r="N772">
            <v>9</v>
          </cell>
          <cell r="O772" t="str">
            <v>HYG</v>
          </cell>
          <cell r="P772" t="str">
            <v/>
          </cell>
          <cell r="Q772" t="str">
            <v>MONOCOT</v>
          </cell>
          <cell r="R772">
            <v>0</v>
          </cell>
          <cell r="S772">
            <v>19782</v>
          </cell>
        </row>
        <row r="773">
          <cell r="A773" t="str">
            <v>HUMLUP</v>
          </cell>
          <cell r="B773" t="str">
            <v>Humulus lupulus</v>
          </cell>
          <cell r="C773" t="str">
            <v/>
          </cell>
          <cell r="D773" t="str">
            <v/>
          </cell>
          <cell r="E773" t="str">
            <v xml:space="preserve">L.      </v>
          </cell>
          <cell r="M773" t="str">
            <v>PHg</v>
          </cell>
          <cell r="N773">
            <v>9</v>
          </cell>
          <cell r="O773" t="str">
            <v>HYG</v>
          </cell>
          <cell r="P773" t="str">
            <v/>
          </cell>
          <cell r="Q773" t="str">
            <v>DICOT</v>
          </cell>
          <cell r="R773">
            <v>0</v>
          </cell>
          <cell r="S773">
            <v>19783</v>
          </cell>
        </row>
        <row r="774">
          <cell r="A774" t="str">
            <v>HYPMAC</v>
          </cell>
          <cell r="B774" t="str">
            <v>Hypericum maculatum</v>
          </cell>
          <cell r="C774" t="str">
            <v/>
          </cell>
          <cell r="D774" t="str">
            <v/>
          </cell>
          <cell r="E774" t="str">
            <v xml:space="preserve">Crantz.      </v>
          </cell>
          <cell r="M774" t="str">
            <v>PHg</v>
          </cell>
          <cell r="N774">
            <v>9</v>
          </cell>
          <cell r="O774" t="str">
            <v>HYG</v>
          </cell>
          <cell r="P774" t="str">
            <v/>
          </cell>
          <cell r="Q774" t="str">
            <v>DICOT</v>
          </cell>
          <cell r="R774">
            <v>0</v>
          </cell>
          <cell r="S774">
            <v>19793</v>
          </cell>
        </row>
        <row r="775">
          <cell r="A775" t="str">
            <v>IMPGLA</v>
          </cell>
          <cell r="B775" t="str">
            <v>Impatiens glandulifera</v>
          </cell>
          <cell r="C775" t="str">
            <v/>
          </cell>
          <cell r="D775" t="str">
            <v/>
          </cell>
          <cell r="E775" t="str">
            <v xml:space="preserve">Royle      </v>
          </cell>
          <cell r="M775" t="str">
            <v>PHg</v>
          </cell>
          <cell r="N775">
            <v>9</v>
          </cell>
          <cell r="O775" t="str">
            <v>HYG</v>
          </cell>
          <cell r="P775" t="str">
            <v/>
          </cell>
          <cell r="Q775" t="str">
            <v>DICOT</v>
          </cell>
          <cell r="R775">
            <v>0</v>
          </cell>
          <cell r="S775">
            <v>1686</v>
          </cell>
        </row>
        <row r="776">
          <cell r="A776" t="str">
            <v>IMPNOL</v>
          </cell>
          <cell r="B776" t="str">
            <v>Impatiens noli-tangere</v>
          </cell>
          <cell r="C776" t="str">
            <v/>
          </cell>
          <cell r="D776" t="str">
            <v/>
          </cell>
          <cell r="E776" t="str">
            <v xml:space="preserve">L.      </v>
          </cell>
          <cell r="M776" t="str">
            <v>PHg</v>
          </cell>
          <cell r="N776">
            <v>9</v>
          </cell>
          <cell r="O776" t="str">
            <v>HYG</v>
          </cell>
          <cell r="P776" t="str">
            <v/>
          </cell>
          <cell r="Q776" t="str">
            <v>DICOT</v>
          </cell>
          <cell r="R776">
            <v>0</v>
          </cell>
          <cell r="S776">
            <v>19794</v>
          </cell>
        </row>
        <row r="777">
          <cell r="A777" t="str">
            <v>JUNACU</v>
          </cell>
          <cell r="B777" t="str">
            <v>Juncus acutiflorus</v>
          </cell>
          <cell r="C777" t="str">
            <v/>
          </cell>
          <cell r="D777" t="str">
            <v/>
          </cell>
          <cell r="E777" t="str">
            <v xml:space="preserve">Ehrh. Ex Hoffm    </v>
          </cell>
          <cell r="M777" t="str">
            <v>PHg</v>
          </cell>
          <cell r="N777">
            <v>9</v>
          </cell>
          <cell r="O777" t="str">
            <v>HYG</v>
          </cell>
          <cell r="P777" t="str">
            <v/>
          </cell>
          <cell r="Q777" t="str">
            <v>MONOCOT</v>
          </cell>
          <cell r="R777">
            <v>0</v>
          </cell>
          <cell r="S777">
            <v>1607</v>
          </cell>
        </row>
        <row r="778">
          <cell r="A778" t="str">
            <v>JUNALP</v>
          </cell>
          <cell r="B778" t="str">
            <v>Juncus alpinoarticulatus</v>
          </cell>
          <cell r="C778" t="str">
            <v/>
          </cell>
          <cell r="D778" t="str">
            <v/>
          </cell>
          <cell r="E778" t="str">
            <v xml:space="preserve">Chaix      </v>
          </cell>
          <cell r="M778" t="str">
            <v>PHg</v>
          </cell>
          <cell r="N778">
            <v>9</v>
          </cell>
          <cell r="O778" t="str">
            <v>HYG</v>
          </cell>
          <cell r="P778" t="str">
            <v/>
          </cell>
          <cell r="Q778" t="str">
            <v>MONOCOT</v>
          </cell>
          <cell r="R778">
            <v>0</v>
          </cell>
          <cell r="S778">
            <v>19815</v>
          </cell>
        </row>
        <row r="779">
          <cell r="A779" t="str">
            <v>JUNAMB</v>
          </cell>
          <cell r="B779" t="str">
            <v>Juncus ambiguus</v>
          </cell>
          <cell r="C779" t="str">
            <v/>
          </cell>
          <cell r="D779" t="str">
            <v/>
          </cell>
          <cell r="E779" t="str">
            <v xml:space="preserve">      </v>
          </cell>
          <cell r="M779" t="str">
            <v>PHg</v>
          </cell>
          <cell r="N779">
            <v>9</v>
          </cell>
          <cell r="O779" t="str">
            <v>HYG</v>
          </cell>
          <cell r="P779" t="str">
            <v/>
          </cell>
          <cell r="Q779" t="str">
            <v>MONOCOT</v>
          </cell>
          <cell r="R779">
            <v>0</v>
          </cell>
          <cell r="S779">
            <v>19816</v>
          </cell>
        </row>
        <row r="780">
          <cell r="A780" t="str">
            <v>JUNART</v>
          </cell>
          <cell r="B780" t="str">
            <v>Juncus articulatus</v>
          </cell>
          <cell r="C780" t="str">
            <v/>
          </cell>
          <cell r="D780" t="str">
            <v/>
          </cell>
          <cell r="E780" t="str">
            <v xml:space="preserve">L.      </v>
          </cell>
          <cell r="M780" t="str">
            <v>PHg</v>
          </cell>
          <cell r="N780">
            <v>9</v>
          </cell>
          <cell r="O780" t="str">
            <v>HYG</v>
          </cell>
          <cell r="P780" t="str">
            <v/>
          </cell>
          <cell r="Q780" t="str">
            <v>MONOCOT</v>
          </cell>
          <cell r="R780">
            <v>0</v>
          </cell>
          <cell r="S780">
            <v>1609</v>
          </cell>
        </row>
        <row r="781">
          <cell r="A781" t="str">
            <v>JUNBUF</v>
          </cell>
          <cell r="B781" t="str">
            <v>Juncus bufonius</v>
          </cell>
          <cell r="C781" t="str">
            <v/>
          </cell>
          <cell r="D781" t="str">
            <v/>
          </cell>
          <cell r="E781" t="str">
            <v xml:space="preserve">L.      </v>
          </cell>
          <cell r="M781" t="str">
            <v>PHg</v>
          </cell>
          <cell r="N781">
            <v>9</v>
          </cell>
          <cell r="O781" t="str">
            <v>HYG</v>
          </cell>
          <cell r="P781" t="str">
            <v/>
          </cell>
          <cell r="Q781" t="str">
            <v>MONOCOT</v>
          </cell>
          <cell r="R781">
            <v>0</v>
          </cell>
          <cell r="S781">
            <v>1610</v>
          </cell>
        </row>
        <row r="782">
          <cell r="A782" t="str">
            <v>JUNHET</v>
          </cell>
          <cell r="B782" t="str">
            <v>Juncus heterophyllus</v>
          </cell>
          <cell r="C782" t="str">
            <v/>
          </cell>
          <cell r="D782" t="str">
            <v/>
          </cell>
          <cell r="E782" t="str">
            <v xml:space="preserve">Dufour      </v>
          </cell>
          <cell r="M782" t="str">
            <v>PHg</v>
          </cell>
          <cell r="N782">
            <v>9</v>
          </cell>
          <cell r="O782" t="str">
            <v>HYG/HEL</v>
          </cell>
          <cell r="P782" t="str">
            <v/>
          </cell>
          <cell r="Q782" t="str">
            <v>MONOCOT</v>
          </cell>
          <cell r="R782">
            <v>0</v>
          </cell>
          <cell r="S782">
            <v>1615</v>
          </cell>
        </row>
        <row r="783">
          <cell r="A783" t="str">
            <v>LAMALB</v>
          </cell>
          <cell r="B783" t="str">
            <v>Lamium album</v>
          </cell>
          <cell r="C783" t="str">
            <v/>
          </cell>
          <cell r="D783" t="str">
            <v/>
          </cell>
          <cell r="E783" t="str">
            <v xml:space="preserve">L.      </v>
          </cell>
          <cell r="M783" t="str">
            <v>PHg</v>
          </cell>
          <cell r="N783">
            <v>9</v>
          </cell>
          <cell r="O783" t="str">
            <v>HYG</v>
          </cell>
          <cell r="P783" t="str">
            <v/>
          </cell>
          <cell r="Q783" t="str">
            <v>DICOT</v>
          </cell>
          <cell r="R783">
            <v>0</v>
          </cell>
          <cell r="S783">
            <v>19828</v>
          </cell>
        </row>
        <row r="784">
          <cell r="A784" t="str">
            <v>LAMMAC</v>
          </cell>
          <cell r="B784" t="str">
            <v>Lamium maculatum</v>
          </cell>
          <cell r="C784" t="str">
            <v/>
          </cell>
          <cell r="D784" t="str">
            <v/>
          </cell>
          <cell r="E784" t="str">
            <v xml:space="preserve">L.      </v>
          </cell>
          <cell r="M784" t="str">
            <v>PHg</v>
          </cell>
          <cell r="N784">
            <v>9</v>
          </cell>
          <cell r="O784" t="str">
            <v>HYG</v>
          </cell>
          <cell r="P784" t="str">
            <v/>
          </cell>
          <cell r="Q784" t="str">
            <v>DICOT</v>
          </cell>
          <cell r="R784">
            <v>0</v>
          </cell>
          <cell r="S784">
            <v>19829</v>
          </cell>
        </row>
        <row r="785">
          <cell r="A785" t="str">
            <v>LEEORY</v>
          </cell>
          <cell r="B785" t="str">
            <v>Leersia oryzoïdes</v>
          </cell>
          <cell r="C785" t="str">
            <v/>
          </cell>
          <cell r="D785" t="str">
            <v/>
          </cell>
          <cell r="E785" t="str">
            <v xml:space="preserve">(L.) Schwartz     </v>
          </cell>
          <cell r="M785" t="str">
            <v>PHg</v>
          </cell>
          <cell r="N785">
            <v>9</v>
          </cell>
          <cell r="O785" t="str">
            <v>HYG</v>
          </cell>
          <cell r="P785" t="str">
            <v/>
          </cell>
          <cell r="Q785" t="str">
            <v>MONOCOT</v>
          </cell>
          <cell r="R785">
            <v>0</v>
          </cell>
          <cell r="S785">
            <v>1569</v>
          </cell>
        </row>
        <row r="786">
          <cell r="A786" t="str">
            <v>LIMAQU</v>
          </cell>
          <cell r="B786" t="str">
            <v>Limosella aquatica</v>
          </cell>
          <cell r="C786" t="str">
            <v/>
          </cell>
          <cell r="D786" t="str">
            <v/>
          </cell>
          <cell r="E786" t="str">
            <v xml:space="preserve">      </v>
          </cell>
          <cell r="M786" t="str">
            <v>PHg</v>
          </cell>
          <cell r="N786">
            <v>9</v>
          </cell>
          <cell r="O786" t="str">
            <v>HYG/HEL</v>
          </cell>
          <cell r="P786" t="str">
            <v/>
          </cell>
          <cell r="Q786" t="str">
            <v>DICOT</v>
          </cell>
          <cell r="R786">
            <v>0</v>
          </cell>
          <cell r="S786">
            <v>19839</v>
          </cell>
        </row>
        <row r="787">
          <cell r="A787" t="str">
            <v>LIMAUS</v>
          </cell>
          <cell r="B787" t="str">
            <v>Limosella australis</v>
          </cell>
          <cell r="C787" t="str">
            <v/>
          </cell>
          <cell r="D787" t="str">
            <v/>
          </cell>
          <cell r="E787" t="str">
            <v xml:space="preserve">      </v>
          </cell>
          <cell r="M787" t="str">
            <v>PHg</v>
          </cell>
          <cell r="N787">
            <v>9</v>
          </cell>
          <cell r="O787" t="str">
            <v>HYG/HEL</v>
          </cell>
          <cell r="P787" t="str">
            <v/>
          </cell>
          <cell r="Q787" t="str">
            <v>DICOT</v>
          </cell>
          <cell r="R787">
            <v>0</v>
          </cell>
          <cell r="S787">
            <v>19840</v>
          </cell>
        </row>
        <row r="788">
          <cell r="A788" t="str">
            <v>LINDUB</v>
          </cell>
          <cell r="B788" t="str">
            <v>Lindernia dubia</v>
          </cell>
          <cell r="C788" t="str">
            <v/>
          </cell>
          <cell r="D788" t="str">
            <v/>
          </cell>
          <cell r="E788" t="str">
            <v xml:space="preserve">      </v>
          </cell>
          <cell r="M788" t="str">
            <v>PHg</v>
          </cell>
          <cell r="N788">
            <v>9</v>
          </cell>
          <cell r="O788" t="str">
            <v>HYG/HEL</v>
          </cell>
          <cell r="P788" t="str">
            <v/>
          </cell>
          <cell r="Q788" t="str">
            <v>DICOT</v>
          </cell>
          <cell r="R788">
            <v>0</v>
          </cell>
          <cell r="S788">
            <v>19841</v>
          </cell>
        </row>
        <row r="789">
          <cell r="A789" t="str">
            <v>LINPRO</v>
          </cell>
          <cell r="B789" t="str">
            <v>Lindernia procumbens</v>
          </cell>
          <cell r="C789" t="str">
            <v/>
          </cell>
          <cell r="D789" t="str">
            <v/>
          </cell>
          <cell r="E789" t="str">
            <v xml:space="preserve">      </v>
          </cell>
          <cell r="M789" t="str">
            <v>PHg</v>
          </cell>
          <cell r="N789">
            <v>9</v>
          </cell>
          <cell r="O789" t="str">
            <v>HYG/HEL</v>
          </cell>
          <cell r="P789" t="str">
            <v/>
          </cell>
          <cell r="Q789" t="str">
            <v>DICOT</v>
          </cell>
          <cell r="R789">
            <v>0</v>
          </cell>
          <cell r="S789">
            <v>19842</v>
          </cell>
        </row>
        <row r="790">
          <cell r="A790" t="str">
            <v>LOTPED</v>
          </cell>
          <cell r="B790" t="str">
            <v>Lotus pedunculatus</v>
          </cell>
          <cell r="C790" t="str">
            <v/>
          </cell>
          <cell r="D790" t="str">
            <v/>
          </cell>
          <cell r="E790" t="str">
            <v xml:space="preserve">      </v>
          </cell>
          <cell r="F790" t="str">
            <v>Lotus uliginosus Schkuhr</v>
          </cell>
          <cell r="M790" t="str">
            <v>PHg</v>
          </cell>
          <cell r="N790">
            <v>9</v>
          </cell>
          <cell r="O790" t="str">
            <v>HYG</v>
          </cell>
          <cell r="P790" t="str">
            <v/>
          </cell>
          <cell r="Q790" t="str">
            <v>DICOT</v>
          </cell>
          <cell r="R790">
            <v>0</v>
          </cell>
          <cell r="S790">
            <v>19844</v>
          </cell>
        </row>
        <row r="791">
          <cell r="A791" t="str">
            <v>LYOESC</v>
          </cell>
          <cell r="B791" t="str">
            <v>Lycopersicon esculentum</v>
          </cell>
          <cell r="C791" t="str">
            <v/>
          </cell>
          <cell r="D791" t="str">
            <v/>
          </cell>
          <cell r="E791" t="str">
            <v xml:space="preserve">      </v>
          </cell>
          <cell r="M791" t="str">
            <v>PHg</v>
          </cell>
          <cell r="N791">
            <v>9</v>
          </cell>
          <cell r="O791" t="str">
            <v>HYG</v>
          </cell>
          <cell r="P791" t="str">
            <v/>
          </cell>
          <cell r="Q791" t="str">
            <v>DICOT</v>
          </cell>
          <cell r="R791">
            <v>0</v>
          </cell>
          <cell r="S791">
            <v>1962</v>
          </cell>
        </row>
        <row r="792">
          <cell r="A792" t="str">
            <v>MIMGUT</v>
          </cell>
          <cell r="B792" t="str">
            <v>Mimulus guttatus</v>
          </cell>
          <cell r="C792" t="str">
            <v/>
          </cell>
          <cell r="D792" t="str">
            <v/>
          </cell>
          <cell r="E792" t="str">
            <v xml:space="preserve">DC      </v>
          </cell>
          <cell r="M792" t="str">
            <v>PHg</v>
          </cell>
          <cell r="N792">
            <v>9</v>
          </cell>
          <cell r="O792" t="str">
            <v>HYG</v>
          </cell>
          <cell r="P792" t="str">
            <v/>
          </cell>
          <cell r="Q792" t="str">
            <v>DICOT</v>
          </cell>
          <cell r="R792">
            <v>0</v>
          </cell>
          <cell r="S792">
            <v>1946</v>
          </cell>
        </row>
        <row r="793">
          <cell r="A793" t="str">
            <v>MOLCAE</v>
          </cell>
          <cell r="B793" t="str">
            <v>Molinia caerulea</v>
          </cell>
          <cell r="C793" t="str">
            <v/>
          </cell>
          <cell r="D793" t="str">
            <v/>
          </cell>
          <cell r="E793" t="str">
            <v xml:space="preserve">(L.) Moench     </v>
          </cell>
          <cell r="M793" t="str">
            <v>PHg</v>
          </cell>
          <cell r="N793">
            <v>9</v>
          </cell>
          <cell r="O793" t="str">
            <v>HYG</v>
          </cell>
          <cell r="P793" t="str">
            <v/>
          </cell>
          <cell r="Q793" t="str">
            <v>MONOCOT</v>
          </cell>
          <cell r="R793">
            <v>0</v>
          </cell>
          <cell r="S793">
            <v>1571</v>
          </cell>
        </row>
        <row r="794">
          <cell r="A794" t="str">
            <v>MYSAQU</v>
          </cell>
          <cell r="B794" t="str">
            <v>Myosoton aquaticum</v>
          </cell>
          <cell r="C794" t="str">
            <v/>
          </cell>
          <cell r="D794" t="str">
            <v/>
          </cell>
          <cell r="E794" t="str">
            <v xml:space="preserve">(L.) Moench     </v>
          </cell>
          <cell r="M794" t="str">
            <v>PHg</v>
          </cell>
          <cell r="N794">
            <v>9</v>
          </cell>
          <cell r="O794" t="str">
            <v>HYG</v>
          </cell>
          <cell r="P794" t="str">
            <v/>
          </cell>
          <cell r="Q794" t="str">
            <v>DICOT</v>
          </cell>
          <cell r="R794">
            <v>0</v>
          </cell>
          <cell r="S794">
            <v>1710</v>
          </cell>
        </row>
        <row r="795">
          <cell r="A795" t="str">
            <v>ORYSAT</v>
          </cell>
          <cell r="B795" t="str">
            <v>Oryza sativa</v>
          </cell>
          <cell r="C795" t="str">
            <v/>
          </cell>
          <cell r="D795" t="str">
            <v/>
          </cell>
          <cell r="E795" t="str">
            <v xml:space="preserve">      </v>
          </cell>
          <cell r="M795" t="str">
            <v>PHg</v>
          </cell>
          <cell r="N795">
            <v>9</v>
          </cell>
          <cell r="O795" t="str">
            <v>HYG</v>
          </cell>
          <cell r="P795" t="str">
            <v/>
          </cell>
          <cell r="Q795" t="str">
            <v>MONOCOT</v>
          </cell>
          <cell r="R795">
            <v>0</v>
          </cell>
          <cell r="S795">
            <v>19900</v>
          </cell>
        </row>
        <row r="796">
          <cell r="A796" t="str">
            <v>PASDIL</v>
          </cell>
          <cell r="B796" t="str">
            <v>Paspalum dilatatum</v>
          </cell>
          <cell r="C796" t="str">
            <v/>
          </cell>
          <cell r="D796" t="str">
            <v/>
          </cell>
          <cell r="E796" t="str">
            <v xml:space="preserve">      </v>
          </cell>
          <cell r="M796" t="str">
            <v>PHg</v>
          </cell>
          <cell r="N796">
            <v>9</v>
          </cell>
          <cell r="O796" t="str">
            <v>HYG</v>
          </cell>
          <cell r="P796" t="str">
            <v/>
          </cell>
          <cell r="Q796" t="str">
            <v>MONOCOT</v>
          </cell>
          <cell r="R796">
            <v>0</v>
          </cell>
          <cell r="S796">
            <v>10234</v>
          </cell>
        </row>
        <row r="797">
          <cell r="A797" t="str">
            <v>PASPAS</v>
          </cell>
          <cell r="B797" t="str">
            <v>Paspalum paspaloides</v>
          </cell>
          <cell r="C797" t="str">
            <v/>
          </cell>
          <cell r="D797" t="str">
            <v/>
          </cell>
          <cell r="E797" t="str">
            <v xml:space="preserve">      </v>
          </cell>
          <cell r="M797" t="str">
            <v>PHg</v>
          </cell>
          <cell r="N797">
            <v>9</v>
          </cell>
          <cell r="O797" t="str">
            <v>HYG</v>
          </cell>
          <cell r="P797" t="str">
            <v/>
          </cell>
          <cell r="Q797" t="str">
            <v>MONOCOT</v>
          </cell>
          <cell r="R797">
            <v>0</v>
          </cell>
          <cell r="S797">
            <v>1575</v>
          </cell>
        </row>
        <row r="798">
          <cell r="A798" t="str">
            <v>PASURV</v>
          </cell>
          <cell r="B798" t="str">
            <v>Paspalum urvillei</v>
          </cell>
          <cell r="C798" t="str">
            <v/>
          </cell>
          <cell r="D798" t="str">
            <v/>
          </cell>
          <cell r="E798" t="str">
            <v xml:space="preserve">      </v>
          </cell>
          <cell r="M798" t="str">
            <v>PHg</v>
          </cell>
          <cell r="N798">
            <v>9</v>
          </cell>
          <cell r="O798" t="str">
            <v>HYG</v>
          </cell>
          <cell r="P798" t="str">
            <v/>
          </cell>
          <cell r="Q798" t="str">
            <v>MONOCOT</v>
          </cell>
          <cell r="R798">
            <v>0</v>
          </cell>
          <cell r="S798">
            <v>19905</v>
          </cell>
        </row>
        <row r="799">
          <cell r="A799" t="str">
            <v>PASVAG</v>
          </cell>
          <cell r="B799" t="str">
            <v>Paspalum vaginatum</v>
          </cell>
          <cell r="C799" t="str">
            <v/>
          </cell>
          <cell r="D799" t="str">
            <v/>
          </cell>
          <cell r="E799" t="str">
            <v xml:space="preserve">      </v>
          </cell>
          <cell r="M799" t="str">
            <v>PHg</v>
          </cell>
          <cell r="N799">
            <v>9</v>
          </cell>
          <cell r="O799" t="str">
            <v>HYG</v>
          </cell>
          <cell r="P799" t="str">
            <v/>
          </cell>
          <cell r="Q799" t="str">
            <v>MONOCOT</v>
          </cell>
          <cell r="R799">
            <v>0</v>
          </cell>
          <cell r="S799">
            <v>19906</v>
          </cell>
        </row>
        <row r="800">
          <cell r="A800" t="str">
            <v>PETHYB</v>
          </cell>
          <cell r="B800" t="str">
            <v>Petasites hybridus</v>
          </cell>
          <cell r="C800" t="str">
            <v/>
          </cell>
          <cell r="D800" t="str">
            <v/>
          </cell>
          <cell r="E800" t="str">
            <v xml:space="preserve">(L.) Gaertn.,Mey. &amp; Scherb.   </v>
          </cell>
          <cell r="M800" t="str">
            <v>PHg</v>
          </cell>
          <cell r="N800">
            <v>9</v>
          </cell>
          <cell r="O800" t="str">
            <v>HYG</v>
          </cell>
          <cell r="P800" t="str">
            <v/>
          </cell>
          <cell r="Q800" t="str">
            <v>DICOT</v>
          </cell>
          <cell r="R800">
            <v>0</v>
          </cell>
          <cell r="S800">
            <v>1745</v>
          </cell>
        </row>
        <row r="801">
          <cell r="A801" t="str">
            <v>PEUPAL</v>
          </cell>
          <cell r="B801" t="str">
            <v>Peucedanum palustre</v>
          </cell>
          <cell r="C801" t="str">
            <v/>
          </cell>
          <cell r="D801" t="str">
            <v/>
          </cell>
          <cell r="E801" t="str">
            <v xml:space="preserve">(L.) Moench     </v>
          </cell>
          <cell r="M801" t="str">
            <v>PHg</v>
          </cell>
          <cell r="N801">
            <v>9</v>
          </cell>
          <cell r="O801" t="str">
            <v>HYG/HEL</v>
          </cell>
          <cell r="P801" t="str">
            <v/>
          </cell>
          <cell r="Q801" t="str">
            <v>DICOT</v>
          </cell>
          <cell r="R801">
            <v>0</v>
          </cell>
          <cell r="S801">
            <v>1994</v>
          </cell>
        </row>
        <row r="802">
          <cell r="A802" t="str">
            <v>POAANN</v>
          </cell>
          <cell r="B802" t="str">
            <v>Poa annua</v>
          </cell>
          <cell r="C802" t="str">
            <v/>
          </cell>
          <cell r="D802" t="str">
            <v/>
          </cell>
          <cell r="E802" t="str">
            <v xml:space="preserve">L.      </v>
          </cell>
          <cell r="M802" t="str">
            <v>PHg</v>
          </cell>
          <cell r="N802">
            <v>9</v>
          </cell>
          <cell r="O802" t="str">
            <v>HYG</v>
          </cell>
          <cell r="P802" t="str">
            <v/>
          </cell>
          <cell r="Q802" t="str">
            <v>MONOCOT</v>
          </cell>
          <cell r="R802">
            <v>0</v>
          </cell>
          <cell r="S802">
            <v>1581</v>
          </cell>
        </row>
        <row r="803">
          <cell r="A803" t="str">
            <v>POAPAL</v>
          </cell>
          <cell r="B803" t="str">
            <v>Poa palustris</v>
          </cell>
          <cell r="C803" t="str">
            <v/>
          </cell>
          <cell r="D803" t="str">
            <v/>
          </cell>
          <cell r="E803" t="str">
            <v xml:space="preserve">L.      </v>
          </cell>
          <cell r="M803" t="str">
            <v>PHg</v>
          </cell>
          <cell r="N803">
            <v>9</v>
          </cell>
          <cell r="O803" t="str">
            <v>HYG</v>
          </cell>
          <cell r="P803" t="str">
            <v/>
          </cell>
          <cell r="Q803" t="str">
            <v>MONOCOT</v>
          </cell>
          <cell r="R803">
            <v>0</v>
          </cell>
          <cell r="S803">
            <v>1582</v>
          </cell>
        </row>
        <row r="804">
          <cell r="A804" t="str">
            <v>POAPRA</v>
          </cell>
          <cell r="B804" t="str">
            <v>Poa pratensis</v>
          </cell>
          <cell r="C804" t="str">
            <v/>
          </cell>
          <cell r="D804" t="str">
            <v/>
          </cell>
          <cell r="E804" t="str">
            <v xml:space="preserve">L.      </v>
          </cell>
          <cell r="M804" t="str">
            <v>PHg</v>
          </cell>
          <cell r="N804">
            <v>9</v>
          </cell>
          <cell r="O804" t="str">
            <v>HYG</v>
          </cell>
          <cell r="P804" t="str">
            <v/>
          </cell>
          <cell r="Q804" t="str">
            <v>MONOCOT</v>
          </cell>
          <cell r="R804">
            <v>0</v>
          </cell>
          <cell r="S804">
            <v>19928</v>
          </cell>
        </row>
        <row r="805">
          <cell r="A805" t="str">
            <v>POASPX</v>
          </cell>
          <cell r="B805" t="str">
            <v>Poa sp.</v>
          </cell>
          <cell r="C805" t="str">
            <v/>
          </cell>
          <cell r="D805" t="str">
            <v/>
          </cell>
          <cell r="E805" t="str">
            <v xml:space="preserve">      </v>
          </cell>
          <cell r="M805" t="str">
            <v>PHg</v>
          </cell>
          <cell r="N805">
            <v>9</v>
          </cell>
          <cell r="O805" t="str">
            <v>HYG</v>
          </cell>
          <cell r="Q805" t="str">
            <v>MONOCOT</v>
          </cell>
          <cell r="R805">
            <v>0</v>
          </cell>
          <cell r="S805">
            <v>1580</v>
          </cell>
        </row>
        <row r="806">
          <cell r="A806" t="str">
            <v>POATRI</v>
          </cell>
          <cell r="B806" t="str">
            <v>Poa trivialis</v>
          </cell>
          <cell r="C806" t="str">
            <v/>
          </cell>
          <cell r="D806" t="str">
            <v/>
          </cell>
          <cell r="E806" t="str">
            <v xml:space="preserve">L.      </v>
          </cell>
          <cell r="M806" t="str">
            <v>PHg</v>
          </cell>
          <cell r="N806">
            <v>9</v>
          </cell>
          <cell r="O806" t="str">
            <v>HYG</v>
          </cell>
          <cell r="P806" t="str">
            <v/>
          </cell>
          <cell r="Q806" t="str">
            <v>MONOCOT</v>
          </cell>
          <cell r="R806">
            <v>0</v>
          </cell>
          <cell r="S806">
            <v>1583</v>
          </cell>
        </row>
        <row r="807">
          <cell r="A807" t="str">
            <v>POLFOL</v>
          </cell>
          <cell r="B807" t="str">
            <v>Polygonum foliosa</v>
          </cell>
          <cell r="C807" t="str">
            <v/>
          </cell>
          <cell r="D807" t="str">
            <v/>
          </cell>
          <cell r="E807" t="str">
            <v xml:space="preserve">      </v>
          </cell>
          <cell r="F807" t="str">
            <v>Persicaria foliosa</v>
          </cell>
          <cell r="M807" t="str">
            <v>PHg</v>
          </cell>
          <cell r="N807">
            <v>9</v>
          </cell>
          <cell r="O807" t="str">
            <v>HYG</v>
          </cell>
          <cell r="P807" t="str">
            <v/>
          </cell>
          <cell r="Q807" t="str">
            <v>DICOT</v>
          </cell>
          <cell r="R807">
            <v>0</v>
          </cell>
          <cell r="S807">
            <v>19930</v>
          </cell>
        </row>
        <row r="808">
          <cell r="A808" t="str">
            <v>POLLAP</v>
          </cell>
          <cell r="B808" t="str">
            <v>Polygonum lapathifolia</v>
          </cell>
          <cell r="C808" t="str">
            <v/>
          </cell>
          <cell r="D808" t="str">
            <v/>
          </cell>
          <cell r="E808" t="str">
            <v xml:space="preserve">      </v>
          </cell>
          <cell r="F808" t="str">
            <v>Persicaria lapathifolia L. Gray</v>
          </cell>
          <cell r="M808" t="str">
            <v>PHg</v>
          </cell>
          <cell r="N808">
            <v>9</v>
          </cell>
          <cell r="O808" t="str">
            <v>HYG</v>
          </cell>
          <cell r="P808" t="str">
            <v/>
          </cell>
          <cell r="Q808" t="str">
            <v>DICOT</v>
          </cell>
          <cell r="R808">
            <v>0</v>
          </cell>
          <cell r="S808">
            <v>1866</v>
          </cell>
        </row>
        <row r="809">
          <cell r="A809" t="str">
            <v>POLMAC</v>
          </cell>
          <cell r="B809" t="str">
            <v>Polygonum maculosa</v>
          </cell>
          <cell r="C809" t="str">
            <v/>
          </cell>
          <cell r="D809" t="str">
            <v/>
          </cell>
          <cell r="E809" t="str">
            <v xml:space="preserve">      </v>
          </cell>
          <cell r="F809" t="str">
            <v>Persicaria maculosa</v>
          </cell>
          <cell r="M809" t="str">
            <v>PHg</v>
          </cell>
          <cell r="N809">
            <v>9</v>
          </cell>
          <cell r="O809" t="str">
            <v>HYG</v>
          </cell>
          <cell r="P809" t="str">
            <v/>
          </cell>
          <cell r="Q809" t="str">
            <v>DICOT</v>
          </cell>
          <cell r="R809">
            <v>0</v>
          </cell>
          <cell r="S809">
            <v>30057</v>
          </cell>
        </row>
        <row r="810">
          <cell r="A810" t="str">
            <v>POLMIT</v>
          </cell>
          <cell r="B810" t="str">
            <v>Polygonum mite</v>
          </cell>
          <cell r="C810" t="str">
            <v/>
          </cell>
          <cell r="D810" t="str">
            <v/>
          </cell>
          <cell r="E810" t="str">
            <v xml:space="preserve">Schrank      </v>
          </cell>
          <cell r="F810" t="str">
            <v>Persicaria mitis Schrank</v>
          </cell>
          <cell r="M810" t="str">
            <v>PHg</v>
          </cell>
          <cell r="N810">
            <v>9</v>
          </cell>
          <cell r="O810" t="str">
            <v>HYG</v>
          </cell>
          <cell r="P810" t="str">
            <v/>
          </cell>
          <cell r="Q810" t="str">
            <v>DICOT</v>
          </cell>
          <cell r="R810">
            <v>0</v>
          </cell>
          <cell r="S810">
            <v>1868</v>
          </cell>
        </row>
        <row r="811">
          <cell r="A811" t="str">
            <v>POLSPX</v>
          </cell>
          <cell r="B811" t="str">
            <v>Polygonum sp.</v>
          </cell>
          <cell r="C811" t="str">
            <v/>
          </cell>
          <cell r="D811" t="str">
            <v/>
          </cell>
          <cell r="E811" t="str">
            <v xml:space="preserve">      </v>
          </cell>
          <cell r="F811" t="str">
            <v>Persicaria sp.</v>
          </cell>
          <cell r="M811" t="str">
            <v>PHg</v>
          </cell>
          <cell r="N811">
            <v>9</v>
          </cell>
          <cell r="O811" t="str">
            <v>HYG</v>
          </cell>
          <cell r="Q811" t="str">
            <v>DICOT</v>
          </cell>
          <cell r="R811">
            <v>0</v>
          </cell>
          <cell r="S811">
            <v>1863</v>
          </cell>
        </row>
        <row r="812">
          <cell r="A812" t="str">
            <v>POEANS</v>
          </cell>
          <cell r="B812" t="str">
            <v>Potentiella anserina</v>
          </cell>
          <cell r="C812" t="str">
            <v/>
          </cell>
          <cell r="D812" t="str">
            <v/>
          </cell>
          <cell r="E812" t="str">
            <v xml:space="preserve">(L.)      </v>
          </cell>
          <cell r="M812" t="str">
            <v>PHg</v>
          </cell>
          <cell r="N812">
            <v>9</v>
          </cell>
          <cell r="O812" t="str">
            <v>HYG</v>
          </cell>
          <cell r="P812" t="str">
            <v/>
          </cell>
          <cell r="Q812" t="str">
            <v>DICOT</v>
          </cell>
          <cell r="R812">
            <v>0</v>
          </cell>
          <cell r="S812">
            <v>1921</v>
          </cell>
        </row>
        <row r="813">
          <cell r="A813" t="str">
            <v>POEERE</v>
          </cell>
          <cell r="B813" t="str">
            <v>Potentilla erecta</v>
          </cell>
          <cell r="C813" t="str">
            <v/>
          </cell>
          <cell r="D813" t="str">
            <v/>
          </cell>
          <cell r="E813" t="str">
            <v xml:space="preserve">(L.) Räuschel     </v>
          </cell>
          <cell r="M813" t="str">
            <v>PHg</v>
          </cell>
          <cell r="N813">
            <v>9</v>
          </cell>
          <cell r="O813" t="str">
            <v>HYG</v>
          </cell>
          <cell r="P813" t="str">
            <v/>
          </cell>
          <cell r="Q813" t="str">
            <v>DICOT</v>
          </cell>
          <cell r="R813">
            <v>0</v>
          </cell>
          <cell r="S813">
            <v>1922</v>
          </cell>
        </row>
        <row r="814">
          <cell r="A814" t="str">
            <v>PULDYS</v>
          </cell>
          <cell r="B814" t="str">
            <v>Pulicaria dysenterica</v>
          </cell>
          <cell r="C814" t="str">
            <v/>
          </cell>
          <cell r="D814" t="str">
            <v/>
          </cell>
          <cell r="E814" t="str">
            <v xml:space="preserve">(L.) Bernh.     </v>
          </cell>
          <cell r="M814" t="str">
            <v>PHg</v>
          </cell>
          <cell r="N814">
            <v>9</v>
          </cell>
          <cell r="O814" t="str">
            <v>HYG</v>
          </cell>
          <cell r="P814" t="str">
            <v/>
          </cell>
          <cell r="Q814" t="str">
            <v>DICOT</v>
          </cell>
          <cell r="R814">
            <v>0</v>
          </cell>
          <cell r="S814">
            <v>1748</v>
          </cell>
        </row>
        <row r="815">
          <cell r="A815" t="str">
            <v>RANREP</v>
          </cell>
          <cell r="B815" t="str">
            <v>Ranunculus repens</v>
          </cell>
          <cell r="C815" t="str">
            <v/>
          </cell>
          <cell r="D815" t="str">
            <v/>
          </cell>
          <cell r="E815" t="str">
            <v xml:space="preserve">L.      </v>
          </cell>
          <cell r="M815" t="str">
            <v>PHg</v>
          </cell>
          <cell r="N815">
            <v>9</v>
          </cell>
          <cell r="O815" t="str">
            <v>HYG</v>
          </cell>
          <cell r="P815" t="str">
            <v/>
          </cell>
          <cell r="Q815" t="str">
            <v>DICOT</v>
          </cell>
          <cell r="R815">
            <v>0</v>
          </cell>
          <cell r="S815">
            <v>1910</v>
          </cell>
        </row>
        <row r="816">
          <cell r="A816" t="str">
            <v>RANRET</v>
          </cell>
          <cell r="B816" t="str">
            <v>Ranunculus reptans</v>
          </cell>
          <cell r="C816" t="str">
            <v/>
          </cell>
          <cell r="D816" t="str">
            <v/>
          </cell>
          <cell r="E816" t="str">
            <v xml:space="preserve">      </v>
          </cell>
          <cell r="M816" t="str">
            <v>PHg</v>
          </cell>
          <cell r="N816">
            <v>9</v>
          </cell>
          <cell r="O816" t="str">
            <v>HYG</v>
          </cell>
          <cell r="P816" t="str">
            <v/>
          </cell>
          <cell r="Q816" t="str">
            <v>DICOT</v>
          </cell>
          <cell r="R816">
            <v>0</v>
          </cell>
          <cell r="S816">
            <v>19978</v>
          </cell>
        </row>
        <row r="817">
          <cell r="A817" t="str">
            <v>RANSAR</v>
          </cell>
          <cell r="B817" t="str">
            <v>Ranunculus sardous</v>
          </cell>
          <cell r="C817" t="str">
            <v/>
          </cell>
          <cell r="D817" t="str">
            <v/>
          </cell>
          <cell r="E817" t="str">
            <v xml:space="preserve">Crantz      </v>
          </cell>
          <cell r="M817" t="str">
            <v>PHg</v>
          </cell>
          <cell r="N817">
            <v>9</v>
          </cell>
          <cell r="O817" t="str">
            <v>HYG</v>
          </cell>
          <cell r="P817" t="str">
            <v/>
          </cell>
          <cell r="Q817" t="str">
            <v>DICOT</v>
          </cell>
          <cell r="R817">
            <v>0</v>
          </cell>
          <cell r="S817">
            <v>1912</v>
          </cell>
        </row>
        <row r="818">
          <cell r="A818" t="str">
            <v>RANSCE</v>
          </cell>
          <cell r="B818" t="str">
            <v>Ranunculus sceleratus</v>
          </cell>
          <cell r="C818" t="str">
            <v/>
          </cell>
          <cell r="D818" t="str">
            <v/>
          </cell>
          <cell r="E818" t="str">
            <v xml:space="preserve">L.      </v>
          </cell>
          <cell r="M818" t="str">
            <v>PHg</v>
          </cell>
          <cell r="N818">
            <v>9</v>
          </cell>
          <cell r="O818" t="str">
            <v>HYG</v>
          </cell>
          <cell r="P818" t="str">
            <v/>
          </cell>
          <cell r="Q818" t="str">
            <v>DICOT</v>
          </cell>
          <cell r="R818">
            <v>0</v>
          </cell>
          <cell r="S818">
            <v>1913</v>
          </cell>
        </row>
        <row r="819">
          <cell r="A819" t="str">
            <v>RHNRUG</v>
          </cell>
          <cell r="B819" t="str">
            <v>Rhynchospora rugosa</v>
          </cell>
          <cell r="C819" t="str">
            <v/>
          </cell>
          <cell r="D819" t="str">
            <v/>
          </cell>
          <cell r="E819" t="str">
            <v xml:space="preserve">      </v>
          </cell>
          <cell r="M819" t="str">
            <v>PHg</v>
          </cell>
          <cell r="N819">
            <v>9</v>
          </cell>
          <cell r="O819" t="str">
            <v>HYG</v>
          </cell>
          <cell r="P819" t="str">
            <v/>
          </cell>
          <cell r="Q819" t="str">
            <v>MONOCOT</v>
          </cell>
          <cell r="R819">
            <v>0</v>
          </cell>
          <cell r="S819">
            <v>19995</v>
          </cell>
        </row>
        <row r="820">
          <cell r="A820" t="str">
            <v>RORISL</v>
          </cell>
          <cell r="B820" t="str">
            <v>Rorippa islandica</v>
          </cell>
          <cell r="C820" t="str">
            <v/>
          </cell>
          <cell r="D820" t="str">
            <v/>
          </cell>
          <cell r="E820" t="str">
            <v xml:space="preserve">(Oeder) Borbas     </v>
          </cell>
          <cell r="M820" t="str">
            <v>PHg</v>
          </cell>
          <cell r="N820">
            <v>9</v>
          </cell>
          <cell r="O820" t="str">
            <v>HYG</v>
          </cell>
          <cell r="P820" t="str">
            <v/>
          </cell>
          <cell r="Q820" t="str">
            <v>DICOT</v>
          </cell>
          <cell r="R820">
            <v>0</v>
          </cell>
          <cell r="S820">
            <v>1766</v>
          </cell>
        </row>
        <row r="821">
          <cell r="A821" t="str">
            <v>RUMAQU</v>
          </cell>
          <cell r="B821" t="str">
            <v>Rumex aquaticus</v>
          </cell>
          <cell r="C821" t="str">
            <v/>
          </cell>
          <cell r="D821" t="str">
            <v/>
          </cell>
          <cell r="E821" t="str">
            <v xml:space="preserve">L.      </v>
          </cell>
          <cell r="M821" t="str">
            <v>PHg</v>
          </cell>
          <cell r="N821">
            <v>9</v>
          </cell>
          <cell r="O821" t="str">
            <v>HYG</v>
          </cell>
          <cell r="P821" t="str">
            <v/>
          </cell>
          <cell r="Q821" t="str">
            <v>DICOT</v>
          </cell>
          <cell r="R821">
            <v>0</v>
          </cell>
          <cell r="S821">
            <v>20009</v>
          </cell>
        </row>
        <row r="822">
          <cell r="A822" t="str">
            <v>RUMCON</v>
          </cell>
          <cell r="B822" t="str">
            <v>Rumex conglomeratus</v>
          </cell>
          <cell r="C822" t="str">
            <v/>
          </cell>
          <cell r="D822" t="str">
            <v/>
          </cell>
          <cell r="E822" t="str">
            <v xml:space="preserve">Murray      </v>
          </cell>
          <cell r="M822" t="str">
            <v>PHg</v>
          </cell>
          <cell r="N822">
            <v>9</v>
          </cell>
          <cell r="O822" t="str">
            <v>HYG</v>
          </cell>
          <cell r="P822" t="str">
            <v/>
          </cell>
          <cell r="Q822" t="str">
            <v>DICOT</v>
          </cell>
          <cell r="R822">
            <v>0</v>
          </cell>
          <cell r="S822">
            <v>1871</v>
          </cell>
        </row>
        <row r="823">
          <cell r="A823" t="str">
            <v>RUMCRI</v>
          </cell>
          <cell r="B823" t="str">
            <v>Rumex crispus</v>
          </cell>
          <cell r="C823" t="str">
            <v/>
          </cell>
          <cell r="D823" t="str">
            <v/>
          </cell>
          <cell r="E823" t="str">
            <v xml:space="preserve">L.      </v>
          </cell>
          <cell r="M823" t="str">
            <v>PHg</v>
          </cell>
          <cell r="N823">
            <v>9</v>
          </cell>
          <cell r="O823" t="str">
            <v>HYG</v>
          </cell>
          <cell r="P823" t="str">
            <v/>
          </cell>
          <cell r="Q823" t="str">
            <v>DICOT</v>
          </cell>
          <cell r="R823">
            <v>0</v>
          </cell>
          <cell r="S823">
            <v>1872</v>
          </cell>
        </row>
        <row r="824">
          <cell r="A824" t="str">
            <v>RUMOBT</v>
          </cell>
          <cell r="B824" t="str">
            <v>Rumex obtusifolius</v>
          </cell>
          <cell r="C824" t="str">
            <v/>
          </cell>
          <cell r="D824" t="str">
            <v/>
          </cell>
          <cell r="E824" t="str">
            <v xml:space="preserve">L.      </v>
          </cell>
          <cell r="M824" t="str">
            <v>PHg</v>
          </cell>
          <cell r="N824">
            <v>9</v>
          </cell>
          <cell r="O824" t="str">
            <v>HYG</v>
          </cell>
          <cell r="P824" t="str">
            <v/>
          </cell>
          <cell r="Q824" t="str">
            <v>DICOT</v>
          </cell>
          <cell r="R824">
            <v>0</v>
          </cell>
          <cell r="S824">
            <v>1875</v>
          </cell>
        </row>
        <row r="825">
          <cell r="A825" t="str">
            <v>RUMSPX</v>
          </cell>
          <cell r="B825" t="str">
            <v>Rumex sp.</v>
          </cell>
          <cell r="C825" t="str">
            <v/>
          </cell>
          <cell r="D825" t="str">
            <v/>
          </cell>
          <cell r="E825" t="str">
            <v xml:space="preserve">      </v>
          </cell>
          <cell r="M825" t="str">
            <v>PHg</v>
          </cell>
          <cell r="N825">
            <v>9</v>
          </cell>
          <cell r="O825" t="str">
            <v>HYG</v>
          </cell>
          <cell r="Q825" t="str">
            <v>DICOT</v>
          </cell>
          <cell r="R825">
            <v>0</v>
          </cell>
          <cell r="S825">
            <v>1870</v>
          </cell>
        </row>
        <row r="826">
          <cell r="A826" t="str">
            <v>SCEPAL</v>
          </cell>
          <cell r="B826" t="str">
            <v>Scheuchzeria palustris</v>
          </cell>
          <cell r="C826" t="str">
            <v/>
          </cell>
          <cell r="D826" t="str">
            <v/>
          </cell>
          <cell r="E826" t="str">
            <v xml:space="preserve">      </v>
          </cell>
          <cell r="M826" t="str">
            <v>PHg</v>
          </cell>
          <cell r="N826">
            <v>9</v>
          </cell>
          <cell r="O826" t="str">
            <v>HYG</v>
          </cell>
          <cell r="P826" t="str">
            <v/>
          </cell>
          <cell r="Q826" t="str">
            <v>MONOCOT</v>
          </cell>
          <cell r="R826">
            <v>0</v>
          </cell>
          <cell r="S826">
            <v>19677</v>
          </cell>
        </row>
        <row r="827">
          <cell r="A827" t="str">
            <v>SCRAUR</v>
          </cell>
          <cell r="B827" t="str">
            <v>Scrophularia auriculata</v>
          </cell>
          <cell r="C827" t="str">
            <v/>
          </cell>
          <cell r="D827" t="str">
            <v/>
          </cell>
          <cell r="E827" t="str">
            <v xml:space="preserve">L.      </v>
          </cell>
          <cell r="M827" t="str">
            <v>PHg</v>
          </cell>
          <cell r="N827">
            <v>9</v>
          </cell>
          <cell r="O827" t="str">
            <v>HYG/HEL</v>
          </cell>
          <cell r="P827" t="str">
            <v/>
          </cell>
          <cell r="Q827" t="str">
            <v>DICOT</v>
          </cell>
          <cell r="R827">
            <v>0</v>
          </cell>
          <cell r="S827">
            <v>1950</v>
          </cell>
        </row>
        <row r="828">
          <cell r="A828" t="str">
            <v>SCRNOD</v>
          </cell>
          <cell r="B828" t="str">
            <v>Scrophularia nodosa</v>
          </cell>
          <cell r="C828" t="str">
            <v/>
          </cell>
          <cell r="D828" t="str">
            <v/>
          </cell>
          <cell r="E828" t="str">
            <v xml:space="preserve">L.      </v>
          </cell>
          <cell r="M828" t="str">
            <v>PHg</v>
          </cell>
          <cell r="N828">
            <v>9</v>
          </cell>
          <cell r="O828" t="str">
            <v>HYG/HEL</v>
          </cell>
          <cell r="P828" t="str">
            <v/>
          </cell>
          <cell r="Q828" t="str">
            <v>DICOT</v>
          </cell>
          <cell r="R828">
            <v>0</v>
          </cell>
          <cell r="S828">
            <v>1952</v>
          </cell>
        </row>
        <row r="829">
          <cell r="A829" t="str">
            <v>SCRSPX</v>
          </cell>
          <cell r="B829" t="str">
            <v>Scrophularia sp.</v>
          </cell>
          <cell r="C829" t="str">
            <v/>
          </cell>
          <cell r="D829" t="str">
            <v/>
          </cell>
          <cell r="E829" t="str">
            <v xml:space="preserve">      </v>
          </cell>
          <cell r="M829" t="str">
            <v>PHg</v>
          </cell>
          <cell r="N829">
            <v>9</v>
          </cell>
          <cell r="O829" t="str">
            <v>HYG/HEL</v>
          </cell>
          <cell r="Q829" t="str">
            <v>DICOT</v>
          </cell>
          <cell r="R829">
            <v>0</v>
          </cell>
          <cell r="S829">
            <v>1949</v>
          </cell>
        </row>
        <row r="830">
          <cell r="A830" t="str">
            <v>SCRUMB</v>
          </cell>
          <cell r="B830" t="str">
            <v>Scrophularia umbrosa</v>
          </cell>
          <cell r="C830" t="str">
            <v/>
          </cell>
          <cell r="D830" t="str">
            <v/>
          </cell>
          <cell r="E830" t="str">
            <v xml:space="preserve">Dum.      </v>
          </cell>
          <cell r="M830" t="str">
            <v>PHg</v>
          </cell>
          <cell r="N830">
            <v>9</v>
          </cell>
          <cell r="O830" t="str">
            <v>HYG/HEL</v>
          </cell>
          <cell r="P830" t="str">
            <v/>
          </cell>
          <cell r="Q830" t="str">
            <v>DICOT</v>
          </cell>
          <cell r="R830">
            <v>0</v>
          </cell>
          <cell r="S830">
            <v>1953</v>
          </cell>
        </row>
        <row r="831">
          <cell r="A831" t="str">
            <v>SCUGAL</v>
          </cell>
          <cell r="B831" t="str">
            <v>Scutellaria galericulata</v>
          </cell>
          <cell r="C831" t="str">
            <v/>
          </cell>
          <cell r="D831" t="str">
            <v/>
          </cell>
          <cell r="E831" t="str">
            <v xml:space="preserve">L.      </v>
          </cell>
          <cell r="M831" t="str">
            <v>PHg</v>
          </cell>
          <cell r="N831">
            <v>9</v>
          </cell>
          <cell r="O831" t="str">
            <v>HYG/HEL</v>
          </cell>
          <cell r="P831" t="str">
            <v/>
          </cell>
          <cell r="Q831" t="str">
            <v>DICOT</v>
          </cell>
          <cell r="R831">
            <v>0</v>
          </cell>
          <cell r="S831">
            <v>1796</v>
          </cell>
        </row>
        <row r="832">
          <cell r="A832" t="str">
            <v>SENAQU</v>
          </cell>
          <cell r="B832" t="str">
            <v>Senecio aquaticus</v>
          </cell>
          <cell r="C832" t="str">
            <v/>
          </cell>
          <cell r="D832" t="str">
            <v/>
          </cell>
          <cell r="E832" t="str">
            <v xml:space="preserve">Hill.      </v>
          </cell>
          <cell r="M832" t="str">
            <v>PHg</v>
          </cell>
          <cell r="N832">
            <v>9</v>
          </cell>
          <cell r="O832" t="str">
            <v>HYG/HEL</v>
          </cell>
          <cell r="P832" t="str">
            <v/>
          </cell>
          <cell r="Q832" t="str">
            <v>DICOT</v>
          </cell>
          <cell r="R832">
            <v>0</v>
          </cell>
          <cell r="S832">
            <v>1750</v>
          </cell>
        </row>
        <row r="833">
          <cell r="A833" t="str">
            <v>SENSPX</v>
          </cell>
          <cell r="B833" t="str">
            <v>Senecio sp.</v>
          </cell>
          <cell r="C833" t="str">
            <v/>
          </cell>
          <cell r="D833" t="str">
            <v/>
          </cell>
          <cell r="E833" t="str">
            <v xml:space="preserve">      </v>
          </cell>
          <cell r="M833" t="str">
            <v>PHg</v>
          </cell>
          <cell r="N833">
            <v>9</v>
          </cell>
          <cell r="O833" t="str">
            <v>HYG/HEL</v>
          </cell>
          <cell r="P833" t="str">
            <v/>
          </cell>
          <cell r="Q833" t="str">
            <v>DICOT</v>
          </cell>
          <cell r="R833">
            <v>0</v>
          </cell>
          <cell r="S833">
            <v>1749</v>
          </cell>
        </row>
        <row r="834">
          <cell r="A834" t="str">
            <v>SIULAT</v>
          </cell>
          <cell r="B834" t="str">
            <v>Sium latifolium</v>
          </cell>
          <cell r="C834" t="str">
            <v/>
          </cell>
          <cell r="D834" t="str">
            <v/>
          </cell>
          <cell r="E834" t="str">
            <v xml:space="preserve">L.      </v>
          </cell>
          <cell r="M834" t="str">
            <v>PHg</v>
          </cell>
          <cell r="N834">
            <v>9</v>
          </cell>
          <cell r="O834" t="str">
            <v>HYG/HEL</v>
          </cell>
          <cell r="P834" t="str">
            <v/>
          </cell>
          <cell r="Q834" t="str">
            <v>DICOT</v>
          </cell>
          <cell r="R834">
            <v>0</v>
          </cell>
          <cell r="S834">
            <v>1997</v>
          </cell>
        </row>
        <row r="835">
          <cell r="A835" t="str">
            <v>SIUSPX</v>
          </cell>
          <cell r="B835" t="str">
            <v>Sium sp.</v>
          </cell>
          <cell r="C835" t="str">
            <v/>
          </cell>
          <cell r="D835" t="str">
            <v/>
          </cell>
          <cell r="E835" t="str">
            <v xml:space="preserve">      </v>
          </cell>
          <cell r="M835" t="str">
            <v>PHg</v>
          </cell>
          <cell r="N835">
            <v>9</v>
          </cell>
          <cell r="O835" t="str">
            <v>HYG/HEL</v>
          </cell>
          <cell r="Q835" t="str">
            <v>DICOT</v>
          </cell>
          <cell r="R835">
            <v>0</v>
          </cell>
          <cell r="S835">
            <v>1995</v>
          </cell>
        </row>
        <row r="836">
          <cell r="A836" t="str">
            <v>SOADUL</v>
          </cell>
          <cell r="B836" t="str">
            <v>Solanum dulcamara</v>
          </cell>
          <cell r="C836" t="str">
            <v/>
          </cell>
          <cell r="D836" t="str">
            <v/>
          </cell>
          <cell r="E836" t="str">
            <v xml:space="preserve">L.      </v>
          </cell>
          <cell r="M836" t="str">
            <v>PHg</v>
          </cell>
          <cell r="N836">
            <v>9</v>
          </cell>
          <cell r="O836" t="str">
            <v>HYG/HEL</v>
          </cell>
          <cell r="P836" t="str">
            <v/>
          </cell>
          <cell r="Q836" t="str">
            <v>DICOT</v>
          </cell>
          <cell r="R836">
            <v>0</v>
          </cell>
          <cell r="S836">
            <v>1964</v>
          </cell>
        </row>
        <row r="837">
          <cell r="A837" t="str">
            <v>STASYL</v>
          </cell>
          <cell r="B837" t="str">
            <v>Stachys sylvatica</v>
          </cell>
          <cell r="C837" t="str">
            <v/>
          </cell>
          <cell r="D837" t="str">
            <v/>
          </cell>
          <cell r="E837" t="str">
            <v xml:space="preserve">L.      </v>
          </cell>
          <cell r="M837" t="str">
            <v>PHg</v>
          </cell>
          <cell r="N837">
            <v>9</v>
          </cell>
          <cell r="O837" t="str">
            <v>HYG</v>
          </cell>
          <cell r="P837" t="str">
            <v/>
          </cell>
          <cell r="Q837" t="str">
            <v>DICOT</v>
          </cell>
          <cell r="R837">
            <v>0</v>
          </cell>
          <cell r="S837">
            <v>19712</v>
          </cell>
        </row>
        <row r="838">
          <cell r="A838" t="str">
            <v>STEULI</v>
          </cell>
          <cell r="B838" t="str">
            <v>Stellaria uliginosa</v>
          </cell>
          <cell r="C838" t="str">
            <v/>
          </cell>
          <cell r="D838" t="str">
            <v/>
          </cell>
          <cell r="E838" t="str">
            <v xml:space="preserve">      </v>
          </cell>
          <cell r="M838" t="str">
            <v>PHg</v>
          </cell>
          <cell r="N838">
            <v>9</v>
          </cell>
          <cell r="O838" t="str">
            <v>HYG/HEL</v>
          </cell>
          <cell r="P838" t="str">
            <v/>
          </cell>
          <cell r="Q838" t="str">
            <v>DICOT</v>
          </cell>
          <cell r="R838">
            <v>0</v>
          </cell>
          <cell r="S838">
            <v>29927</v>
          </cell>
        </row>
        <row r="839">
          <cell r="A839" t="str">
            <v>SYMOFF</v>
          </cell>
          <cell r="B839" t="str">
            <v>Symphytum officinale</v>
          </cell>
          <cell r="C839" t="str">
            <v/>
          </cell>
          <cell r="D839" t="str">
            <v/>
          </cell>
          <cell r="E839" t="str">
            <v xml:space="preserve">L.      </v>
          </cell>
          <cell r="M839" t="str">
            <v>PHg</v>
          </cell>
          <cell r="N839">
            <v>9</v>
          </cell>
          <cell r="O839" t="str">
            <v>HYG</v>
          </cell>
          <cell r="P839" t="str">
            <v/>
          </cell>
          <cell r="Q839" t="str">
            <v>DICOT</v>
          </cell>
          <cell r="R839">
            <v>0</v>
          </cell>
          <cell r="S839">
            <v>1694</v>
          </cell>
        </row>
        <row r="840">
          <cell r="A840" t="str">
            <v>TEUSCO</v>
          </cell>
          <cell r="B840" t="str">
            <v>Teucrium scordium</v>
          </cell>
          <cell r="C840" t="str">
            <v/>
          </cell>
          <cell r="D840" t="str">
            <v/>
          </cell>
          <cell r="E840" t="str">
            <v xml:space="preserve">L.      </v>
          </cell>
          <cell r="M840" t="str">
            <v>PHg</v>
          </cell>
          <cell r="N840">
            <v>9</v>
          </cell>
          <cell r="O840" t="str">
            <v>HYG</v>
          </cell>
          <cell r="P840" t="str">
            <v/>
          </cell>
          <cell r="Q840" t="str">
            <v>DICOT</v>
          </cell>
          <cell r="R840">
            <v>0</v>
          </cell>
          <cell r="S840">
            <v>1801</v>
          </cell>
        </row>
        <row r="841">
          <cell r="A841" t="str">
            <v>THLFLA</v>
          </cell>
          <cell r="B841" t="str">
            <v>Thalictrum flavum</v>
          </cell>
          <cell r="C841" t="str">
            <v/>
          </cell>
          <cell r="D841" t="str">
            <v/>
          </cell>
          <cell r="E841" t="str">
            <v xml:space="preserve">L.      </v>
          </cell>
          <cell r="M841" t="str">
            <v>PHg</v>
          </cell>
          <cell r="N841">
            <v>9</v>
          </cell>
          <cell r="O841" t="str">
            <v>HYG</v>
          </cell>
          <cell r="P841" t="str">
            <v/>
          </cell>
          <cell r="Q841" t="str">
            <v>DICOT</v>
          </cell>
          <cell r="R841">
            <v>0</v>
          </cell>
          <cell r="S841">
            <v>19717</v>
          </cell>
        </row>
        <row r="842">
          <cell r="A842" t="str">
            <v>URTDIO</v>
          </cell>
          <cell r="B842" t="str">
            <v>Urtica dioica</v>
          </cell>
          <cell r="C842" t="str">
            <v/>
          </cell>
          <cell r="D842" t="str">
            <v/>
          </cell>
          <cell r="E842" t="str">
            <v xml:space="preserve">L.      </v>
          </cell>
          <cell r="M842" t="str">
            <v>PHg</v>
          </cell>
          <cell r="N842">
            <v>9</v>
          </cell>
          <cell r="O842" t="str">
            <v>HYG</v>
          </cell>
          <cell r="P842" t="str">
            <v/>
          </cell>
          <cell r="Q842" t="str">
            <v>DICOT</v>
          </cell>
          <cell r="R842">
            <v>0</v>
          </cell>
          <cell r="S842">
            <v>2000</v>
          </cell>
        </row>
        <row r="843">
          <cell r="A843" t="str">
            <v>VAEOFF</v>
          </cell>
          <cell r="B843" t="str">
            <v>Valerina officinalis</v>
          </cell>
          <cell r="C843" t="str">
            <v/>
          </cell>
          <cell r="D843" t="str">
            <v/>
          </cell>
          <cell r="E843" t="str">
            <v xml:space="preserve">L.      </v>
          </cell>
          <cell r="M843" t="str">
            <v>PHg</v>
          </cell>
          <cell r="N843">
            <v>9</v>
          </cell>
          <cell r="O843" t="str">
            <v>HYG</v>
          </cell>
          <cell r="P843" t="str">
            <v/>
          </cell>
          <cell r="Q843" t="str">
            <v>DICOT</v>
          </cell>
          <cell r="R843">
            <v>0</v>
          </cell>
          <cell r="S843">
            <v>2003</v>
          </cell>
        </row>
        <row r="844">
          <cell r="A844" t="str">
            <v>VERANO</v>
          </cell>
          <cell r="B844" t="str">
            <v>Veronica anagalloides</v>
          </cell>
          <cell r="C844" t="str">
            <v/>
          </cell>
          <cell r="D844" t="str">
            <v/>
          </cell>
          <cell r="E844" t="str">
            <v xml:space="preserve">Guss      </v>
          </cell>
          <cell r="M844" t="str">
            <v>PHg</v>
          </cell>
          <cell r="N844">
            <v>9</v>
          </cell>
          <cell r="O844" t="str">
            <v>HYG/HEL</v>
          </cell>
          <cell r="P844" t="str">
            <v/>
          </cell>
          <cell r="Q844" t="str">
            <v>DICOT</v>
          </cell>
          <cell r="R844">
            <v>0</v>
          </cell>
          <cell r="S844">
            <v>1956</v>
          </cell>
        </row>
        <row r="845">
          <cell r="A845" t="str">
            <v>VERSCU</v>
          </cell>
          <cell r="B845" t="str">
            <v>Veronica scutellata</v>
          </cell>
          <cell r="C845" t="str">
            <v/>
          </cell>
          <cell r="D845" t="str">
            <v/>
          </cell>
          <cell r="E845" t="str">
            <v xml:space="preserve">L.      </v>
          </cell>
          <cell r="M845" t="str">
            <v>PHg</v>
          </cell>
          <cell r="N845">
            <v>9</v>
          </cell>
          <cell r="O845" t="str">
            <v>HYG</v>
          </cell>
          <cell r="P845" t="str">
            <v/>
          </cell>
          <cell r="Q845" t="str">
            <v>DICOT</v>
          </cell>
          <cell r="R845">
            <v>0</v>
          </cell>
          <cell r="S845">
            <v>1959</v>
          </cell>
        </row>
        <row r="846">
          <cell r="A846" t="str">
            <v>VERSPX</v>
          </cell>
          <cell r="B846" t="str">
            <v>Veronica sp.</v>
          </cell>
          <cell r="C846" t="str">
            <v/>
          </cell>
          <cell r="D846" t="str">
            <v/>
          </cell>
          <cell r="E846" t="str">
            <v xml:space="preserve">      </v>
          </cell>
          <cell r="M846" t="str">
            <v>PHg</v>
          </cell>
          <cell r="N846">
            <v>9</v>
          </cell>
          <cell r="O846" t="str">
            <v>HYG</v>
          </cell>
          <cell r="Q846" t="str">
            <v>DICOT</v>
          </cell>
          <cell r="R846">
            <v>0</v>
          </cell>
          <cell r="S846">
            <v>1954</v>
          </cell>
        </row>
        <row r="847">
          <cell r="A847" t="str">
            <v>VIOPAL</v>
          </cell>
          <cell r="B847" t="str">
            <v>Viola palustris</v>
          </cell>
          <cell r="C847" t="str">
            <v/>
          </cell>
          <cell r="D847" t="str">
            <v/>
          </cell>
          <cell r="E847" t="str">
            <v xml:space="preserve">      </v>
          </cell>
          <cell r="M847" t="str">
            <v>PHg</v>
          </cell>
          <cell r="N847">
            <v>9</v>
          </cell>
          <cell r="O847" t="str">
            <v>HYG</v>
          </cell>
          <cell r="P847" t="str">
            <v/>
          </cell>
          <cell r="Q847" t="str">
            <v>DICOT</v>
          </cell>
          <cell r="R847">
            <v>0</v>
          </cell>
          <cell r="S847">
            <v>2007</v>
          </cell>
        </row>
        <row r="848">
          <cell r="A848" t="str">
            <v>VIOSPX</v>
          </cell>
          <cell r="B848" t="str">
            <v>Viola sp.</v>
          </cell>
          <cell r="C848" t="str">
            <v/>
          </cell>
          <cell r="D848" t="str">
            <v/>
          </cell>
          <cell r="E848" t="str">
            <v xml:space="preserve">      </v>
          </cell>
          <cell r="M848" t="str">
            <v>PHg</v>
          </cell>
          <cell r="N848">
            <v>9</v>
          </cell>
          <cell r="O848" t="str">
            <v>HYG</v>
          </cell>
          <cell r="Q848" t="str">
            <v>DICOT</v>
          </cell>
          <cell r="R848">
            <v>0</v>
          </cell>
          <cell r="S848">
            <v>2006</v>
          </cell>
        </row>
        <row r="849">
          <cell r="B849" t="str">
            <v>- AUTRES PHANEROGAMES</v>
          </cell>
          <cell r="C849" t="str">
            <v/>
          </cell>
          <cell r="D849" t="str">
            <v/>
          </cell>
          <cell r="E849" t="str">
            <v xml:space="preserve">      </v>
          </cell>
          <cell r="M849" t="str">
            <v>PHx</v>
          </cell>
          <cell r="N849">
            <v>9.9</v>
          </cell>
          <cell r="P849" t="str">
            <v/>
          </cell>
          <cell r="R849">
            <v>1</v>
          </cell>
        </row>
        <row r="850">
          <cell r="A850" t="str">
            <v>ALIWAH</v>
          </cell>
          <cell r="B850" t="str">
            <v>Alisma wahlenbergii</v>
          </cell>
          <cell r="C850" t="str">
            <v/>
          </cell>
          <cell r="D850" t="str">
            <v/>
          </cell>
          <cell r="E850" t="str">
            <v xml:space="preserve">      </v>
          </cell>
          <cell r="M850" t="str">
            <v>PHx</v>
          </cell>
          <cell r="N850">
            <v>10</v>
          </cell>
          <cell r="P850" t="str">
            <v/>
          </cell>
          <cell r="Q850" t="str">
            <v>MONOCOT</v>
          </cell>
          <cell r="R850">
            <v>0</v>
          </cell>
          <cell r="S850">
            <v>19753</v>
          </cell>
        </row>
        <row r="851">
          <cell r="A851" t="str">
            <v>BALALP</v>
          </cell>
          <cell r="B851" t="str">
            <v>Baldellia alpestris</v>
          </cell>
          <cell r="C851" t="str">
            <v/>
          </cell>
          <cell r="D851" t="str">
            <v/>
          </cell>
          <cell r="E851" t="str">
            <v xml:space="preserve">      </v>
          </cell>
          <cell r="M851" t="str">
            <v>PHx</v>
          </cell>
          <cell r="N851">
            <v>10</v>
          </cell>
          <cell r="P851" t="str">
            <v/>
          </cell>
          <cell r="Q851" t="str">
            <v>MONOCOT</v>
          </cell>
          <cell r="R851">
            <v>0</v>
          </cell>
          <cell r="S851">
            <v>19523</v>
          </cell>
        </row>
        <row r="852">
          <cell r="A852" t="str">
            <v>BECERU</v>
          </cell>
          <cell r="B852" t="str">
            <v>Beckmannia eruciformis</v>
          </cell>
          <cell r="C852" t="str">
            <v/>
          </cell>
          <cell r="D852" t="str">
            <v/>
          </cell>
          <cell r="E852" t="str">
            <v xml:space="preserve">      </v>
          </cell>
          <cell r="M852" t="str">
            <v>PHx</v>
          </cell>
          <cell r="N852">
            <v>10</v>
          </cell>
          <cell r="P852" t="str">
            <v/>
          </cell>
          <cell r="Q852" t="str">
            <v>MONOCOT</v>
          </cell>
          <cell r="R852">
            <v>0</v>
          </cell>
          <cell r="S852">
            <v>19528</v>
          </cell>
        </row>
        <row r="853">
          <cell r="A853" t="str">
            <v>BECSYZ</v>
          </cell>
          <cell r="B853" t="str">
            <v>Beckmannia syzigachne</v>
          </cell>
          <cell r="C853" t="str">
            <v/>
          </cell>
          <cell r="D853" t="str">
            <v/>
          </cell>
          <cell r="E853" t="str">
            <v xml:space="preserve">      </v>
          </cell>
          <cell r="M853" t="str">
            <v>PHx</v>
          </cell>
          <cell r="N853">
            <v>10</v>
          </cell>
          <cell r="P853" t="str">
            <v/>
          </cell>
          <cell r="Q853" t="str">
            <v>MONOCOT</v>
          </cell>
          <cell r="R853">
            <v>0</v>
          </cell>
          <cell r="S853">
            <v>19529</v>
          </cell>
        </row>
        <row r="854">
          <cell r="A854" t="str">
            <v>CARBUE</v>
          </cell>
          <cell r="B854" t="str">
            <v>Carex buekii</v>
          </cell>
          <cell r="C854" t="str">
            <v/>
          </cell>
          <cell r="D854" t="str">
            <v/>
          </cell>
          <cell r="E854" t="str">
            <v xml:space="preserve">Wimm.      </v>
          </cell>
          <cell r="M854" t="str">
            <v>PHx</v>
          </cell>
          <cell r="N854">
            <v>10</v>
          </cell>
          <cell r="P854" t="str">
            <v/>
          </cell>
          <cell r="Q854" t="str">
            <v>MONOCOT</v>
          </cell>
          <cell r="R854">
            <v>0</v>
          </cell>
          <cell r="S854">
            <v>19568</v>
          </cell>
        </row>
        <row r="855">
          <cell r="A855" t="str">
            <v>CARDIA</v>
          </cell>
          <cell r="B855" t="str">
            <v>Carex diandra</v>
          </cell>
          <cell r="C855" t="str">
            <v/>
          </cell>
          <cell r="D855" t="str">
            <v/>
          </cell>
          <cell r="E855" t="str">
            <v xml:space="preserve">      </v>
          </cell>
          <cell r="M855" t="str">
            <v>PHx</v>
          </cell>
          <cell r="N855">
            <v>10</v>
          </cell>
          <cell r="P855" t="str">
            <v/>
          </cell>
          <cell r="Q855" t="str">
            <v>MONOCOT</v>
          </cell>
          <cell r="R855">
            <v>0</v>
          </cell>
          <cell r="S855">
            <v>19570</v>
          </cell>
        </row>
        <row r="856">
          <cell r="A856" t="str">
            <v>CARHAL</v>
          </cell>
          <cell r="B856" t="str">
            <v>Carex halophila</v>
          </cell>
          <cell r="C856" t="str">
            <v/>
          </cell>
          <cell r="D856" t="str">
            <v/>
          </cell>
          <cell r="E856" t="str">
            <v xml:space="preserve">      </v>
          </cell>
          <cell r="M856" t="str">
            <v>PHx</v>
          </cell>
          <cell r="N856">
            <v>10</v>
          </cell>
          <cell r="P856" t="str">
            <v/>
          </cell>
          <cell r="Q856" t="str">
            <v>MONOCOT</v>
          </cell>
          <cell r="R856">
            <v>0</v>
          </cell>
          <cell r="S856">
            <v>19573</v>
          </cell>
        </row>
        <row r="857">
          <cell r="A857" t="str">
            <v>CISARV</v>
          </cell>
          <cell r="B857" t="str">
            <v>Cirsium arvense</v>
          </cell>
          <cell r="C857" t="str">
            <v/>
          </cell>
          <cell r="D857" t="str">
            <v/>
          </cell>
          <cell r="E857" t="str">
            <v xml:space="preserve">(L.) Scop.     </v>
          </cell>
          <cell r="M857" t="str">
            <v>PHx</v>
          </cell>
          <cell r="N857">
            <v>10</v>
          </cell>
          <cell r="P857" t="str">
            <v/>
          </cell>
          <cell r="Q857" t="str">
            <v>DICOT</v>
          </cell>
          <cell r="R857">
            <v>0</v>
          </cell>
          <cell r="S857">
            <v>1733</v>
          </cell>
        </row>
        <row r="858">
          <cell r="A858" t="str">
            <v>COILAC</v>
          </cell>
          <cell r="B858" t="str">
            <v>Coix lacryma-jobi</v>
          </cell>
          <cell r="C858" t="str">
            <v/>
          </cell>
          <cell r="D858" t="str">
            <v/>
          </cell>
          <cell r="E858" t="str">
            <v xml:space="preserve">      </v>
          </cell>
          <cell r="M858" t="str">
            <v>PHx</v>
          </cell>
          <cell r="N858">
            <v>10</v>
          </cell>
          <cell r="P858" t="str">
            <v/>
          </cell>
          <cell r="Q858" t="str">
            <v>MONOCOT</v>
          </cell>
          <cell r="R858">
            <v>0</v>
          </cell>
          <cell r="S858">
            <v>19598</v>
          </cell>
        </row>
        <row r="859">
          <cell r="A859" t="str">
            <v>DAMBOU</v>
          </cell>
          <cell r="B859" t="str">
            <v>Damasonium bourgaei</v>
          </cell>
          <cell r="C859" t="str">
            <v/>
          </cell>
          <cell r="D859" t="str">
            <v/>
          </cell>
          <cell r="E859" t="str">
            <v xml:space="preserve">      </v>
          </cell>
          <cell r="M859" t="str">
            <v>PHx</v>
          </cell>
          <cell r="N859">
            <v>10</v>
          </cell>
          <cell r="P859" t="str">
            <v/>
          </cell>
          <cell r="Q859" t="str">
            <v>MONOCOT</v>
          </cell>
          <cell r="R859">
            <v>0</v>
          </cell>
          <cell r="S859">
            <v>19612</v>
          </cell>
        </row>
        <row r="860">
          <cell r="A860" t="str">
            <v>DAMPOL</v>
          </cell>
          <cell r="B860" t="str">
            <v>Damasonium polyspermum</v>
          </cell>
          <cell r="C860" t="str">
            <v/>
          </cell>
          <cell r="D860" t="str">
            <v/>
          </cell>
          <cell r="E860" t="str">
            <v xml:space="preserve">Cosson      </v>
          </cell>
          <cell r="M860" t="str">
            <v>PHx</v>
          </cell>
          <cell r="N860">
            <v>10</v>
          </cell>
          <cell r="P860" t="str">
            <v/>
          </cell>
          <cell r="Q860" t="str">
            <v>MONOCOT</v>
          </cell>
          <cell r="R860">
            <v>0</v>
          </cell>
          <cell r="S860">
            <v>19613</v>
          </cell>
        </row>
        <row r="861">
          <cell r="A861" t="str">
            <v>ECLPRO</v>
          </cell>
          <cell r="B861" t="str">
            <v>Eclipta prostrata</v>
          </cell>
          <cell r="C861" t="str">
            <v/>
          </cell>
          <cell r="D861" t="str">
            <v/>
          </cell>
          <cell r="E861" t="str">
            <v xml:space="preserve">      </v>
          </cell>
          <cell r="M861" t="str">
            <v>PHx</v>
          </cell>
          <cell r="N861">
            <v>10</v>
          </cell>
          <cell r="P861" t="str">
            <v/>
          </cell>
          <cell r="Q861" t="str">
            <v>DICOT</v>
          </cell>
          <cell r="R861">
            <v>0</v>
          </cell>
          <cell r="S861">
            <v>19625</v>
          </cell>
        </row>
        <row r="862">
          <cell r="A862" t="str">
            <v>ELEMAM</v>
          </cell>
          <cell r="B862" t="str">
            <v>Eleocharis mamillata</v>
          </cell>
          <cell r="C862" t="str">
            <v/>
          </cell>
          <cell r="D862" t="str">
            <v/>
          </cell>
          <cell r="E862" t="str">
            <v xml:space="preserve">      </v>
          </cell>
          <cell r="M862" t="str">
            <v>PHx</v>
          </cell>
          <cell r="N862">
            <v>10</v>
          </cell>
          <cell r="P862" t="str">
            <v/>
          </cell>
          <cell r="Q862" t="str">
            <v>MONOCOT</v>
          </cell>
          <cell r="R862">
            <v>0</v>
          </cell>
          <cell r="S862">
            <v>19636</v>
          </cell>
        </row>
        <row r="863">
          <cell r="A863" t="str">
            <v>ELEQUI</v>
          </cell>
          <cell r="B863" t="str">
            <v>Eleocharis quinqueflora</v>
          </cell>
          <cell r="C863" t="str">
            <v/>
          </cell>
          <cell r="D863" t="str">
            <v/>
          </cell>
          <cell r="E863" t="str">
            <v xml:space="preserve">(F. X. Hartman) O. Schwarz  </v>
          </cell>
          <cell r="M863" t="str">
            <v>PHx</v>
          </cell>
          <cell r="N863">
            <v>10</v>
          </cell>
          <cell r="P863" t="str">
            <v/>
          </cell>
          <cell r="Q863" t="str">
            <v>MONOCOT</v>
          </cell>
          <cell r="R863">
            <v>0</v>
          </cell>
          <cell r="S863">
            <v>1507</v>
          </cell>
        </row>
        <row r="864">
          <cell r="A864" t="str">
            <v>ELESTR</v>
          </cell>
          <cell r="B864" t="str">
            <v>Eleocharis striatulus</v>
          </cell>
          <cell r="C864" t="str">
            <v/>
          </cell>
          <cell r="D864" t="str">
            <v/>
          </cell>
          <cell r="E864" t="str">
            <v xml:space="preserve">Desv.      </v>
          </cell>
          <cell r="M864" t="str">
            <v>PHx</v>
          </cell>
          <cell r="N864">
            <v>10</v>
          </cell>
          <cell r="P864" t="str">
            <v/>
          </cell>
          <cell r="Q864" t="str">
            <v>MONOCOT</v>
          </cell>
          <cell r="R864">
            <v>0</v>
          </cell>
          <cell r="S864">
            <v>19641</v>
          </cell>
        </row>
        <row r="865">
          <cell r="A865" t="str">
            <v>ERIAQU</v>
          </cell>
          <cell r="B865" t="str">
            <v>Eriocaulon aquaticum</v>
          </cell>
          <cell r="C865" t="str">
            <v/>
          </cell>
          <cell r="D865" t="str">
            <v/>
          </cell>
          <cell r="E865" t="str">
            <v xml:space="preserve">      </v>
          </cell>
          <cell r="M865" t="str">
            <v>PHx</v>
          </cell>
          <cell r="N865">
            <v>10</v>
          </cell>
          <cell r="P865" t="str">
            <v/>
          </cell>
          <cell r="Q865" t="str">
            <v>MONOCOT</v>
          </cell>
          <cell r="R865">
            <v>0</v>
          </cell>
          <cell r="S865">
            <v>19648</v>
          </cell>
        </row>
        <row r="866">
          <cell r="A866" t="str">
            <v>ERICIN</v>
          </cell>
          <cell r="B866" t="str">
            <v>Eriocaulon cinereum</v>
          </cell>
          <cell r="C866" t="str">
            <v/>
          </cell>
          <cell r="D866" t="str">
            <v/>
          </cell>
          <cell r="E866" t="str">
            <v xml:space="preserve">      </v>
          </cell>
          <cell r="M866" t="str">
            <v>PHx</v>
          </cell>
          <cell r="N866">
            <v>10</v>
          </cell>
          <cell r="P866" t="str">
            <v/>
          </cell>
          <cell r="Q866" t="str">
            <v>MONOCOT</v>
          </cell>
          <cell r="R866">
            <v>0</v>
          </cell>
          <cell r="S866">
            <v>19649</v>
          </cell>
        </row>
        <row r="867">
          <cell r="A867" t="str">
            <v>GALAPA</v>
          </cell>
          <cell r="B867" t="str">
            <v>Galium aparine</v>
          </cell>
          <cell r="C867" t="str">
            <v/>
          </cell>
          <cell r="D867" t="str">
            <v/>
          </cell>
          <cell r="E867" t="str">
            <v xml:space="preserve">L.      </v>
          </cell>
          <cell r="M867" t="str">
            <v>PHx</v>
          </cell>
          <cell r="N867">
            <v>10</v>
          </cell>
          <cell r="O867" t="str">
            <v>NA</v>
          </cell>
          <cell r="P867" t="str">
            <v/>
          </cell>
          <cell r="Q867" t="str">
            <v>DICOT</v>
          </cell>
          <cell r="R867">
            <v>0</v>
          </cell>
          <cell r="S867">
            <v>1927</v>
          </cell>
        </row>
        <row r="868">
          <cell r="A868" t="str">
            <v>GALMOL</v>
          </cell>
          <cell r="B868" t="str">
            <v>Galium mollugo</v>
          </cell>
          <cell r="C868" t="str">
            <v/>
          </cell>
          <cell r="D868" t="str">
            <v/>
          </cell>
          <cell r="E868" t="str">
            <v xml:space="preserve">L.      </v>
          </cell>
          <cell r="M868" t="str">
            <v>PHx</v>
          </cell>
          <cell r="N868">
            <v>10</v>
          </cell>
          <cell r="O868" t="str">
            <v>NA</v>
          </cell>
          <cell r="P868" t="str">
            <v/>
          </cell>
          <cell r="Q868" t="str">
            <v>DICOT</v>
          </cell>
          <cell r="R868">
            <v>0</v>
          </cell>
          <cell r="S868">
            <v>1929</v>
          </cell>
        </row>
        <row r="869">
          <cell r="A869" t="str">
            <v>GLYPED</v>
          </cell>
          <cell r="B869" t="str">
            <v>Glyceria x pedicellata</v>
          </cell>
          <cell r="C869" t="str">
            <v/>
          </cell>
          <cell r="D869" t="str">
            <v/>
          </cell>
          <cell r="E869" t="str">
            <v xml:space="preserve">      </v>
          </cell>
          <cell r="M869" t="str">
            <v>PHx</v>
          </cell>
          <cell r="N869">
            <v>10</v>
          </cell>
          <cell r="P869" t="str">
            <v/>
          </cell>
          <cell r="Q869" t="str">
            <v>MONOCOT</v>
          </cell>
          <cell r="R869">
            <v>0</v>
          </cell>
          <cell r="S869">
            <v>19769</v>
          </cell>
        </row>
        <row r="870">
          <cell r="A870" t="str">
            <v>HEMALT</v>
          </cell>
          <cell r="B870" t="str">
            <v>Hemarthria altissima</v>
          </cell>
          <cell r="C870" t="str">
            <v/>
          </cell>
          <cell r="D870" t="str">
            <v/>
          </cell>
          <cell r="E870" t="str">
            <v xml:space="preserve">      </v>
          </cell>
          <cell r="M870" t="str">
            <v>PHx</v>
          </cell>
          <cell r="N870">
            <v>10</v>
          </cell>
          <cell r="P870" t="str">
            <v/>
          </cell>
          <cell r="Q870" t="str">
            <v>MONOCOT</v>
          </cell>
          <cell r="R870">
            <v>0</v>
          </cell>
          <cell r="S870">
            <v>19775</v>
          </cell>
        </row>
        <row r="871">
          <cell r="A871" t="str">
            <v>HIPTET</v>
          </cell>
          <cell r="B871" t="str">
            <v>Hippuris tetraphylla</v>
          </cell>
          <cell r="C871" t="str">
            <v/>
          </cell>
          <cell r="D871" t="str">
            <v/>
          </cell>
          <cell r="E871" t="str">
            <v xml:space="preserve">      </v>
          </cell>
          <cell r="M871" t="str">
            <v>PHx</v>
          </cell>
          <cell r="N871">
            <v>10</v>
          </cell>
          <cell r="P871" t="str">
            <v/>
          </cell>
          <cell r="Q871" t="str">
            <v>DICOT</v>
          </cell>
          <cell r="R871">
            <v>0</v>
          </cell>
          <cell r="S871">
            <v>19781</v>
          </cell>
        </row>
        <row r="872">
          <cell r="A872" t="str">
            <v>IRISIN</v>
          </cell>
          <cell r="B872" t="str">
            <v>Iris sintenisii subsp. brandzae</v>
          </cell>
          <cell r="C872" t="str">
            <v/>
          </cell>
          <cell r="D872" t="str">
            <v/>
          </cell>
          <cell r="E872" t="str">
            <v xml:space="preserve">      </v>
          </cell>
          <cell r="M872" t="str">
            <v>PHx</v>
          </cell>
          <cell r="N872">
            <v>10</v>
          </cell>
          <cell r="P872" t="str">
            <v/>
          </cell>
          <cell r="Q872" t="str">
            <v>MONOCOT</v>
          </cell>
          <cell r="R872">
            <v>0</v>
          </cell>
          <cell r="S872">
            <v>19795</v>
          </cell>
        </row>
        <row r="873">
          <cell r="A873" t="str">
            <v>IRISPU</v>
          </cell>
          <cell r="B873" t="str">
            <v>Iris spuria</v>
          </cell>
          <cell r="C873" t="str">
            <v/>
          </cell>
          <cell r="D873" t="str">
            <v/>
          </cell>
          <cell r="E873" t="str">
            <v xml:space="preserve">      </v>
          </cell>
          <cell r="M873" t="str">
            <v>PHx</v>
          </cell>
          <cell r="N873">
            <v>10</v>
          </cell>
          <cell r="P873" t="str">
            <v/>
          </cell>
          <cell r="Q873" t="str">
            <v>MONOCOT</v>
          </cell>
          <cell r="R873">
            <v>0</v>
          </cell>
          <cell r="S873">
            <v>19796</v>
          </cell>
        </row>
        <row r="874">
          <cell r="A874" t="str">
            <v>IRIVER</v>
          </cell>
          <cell r="B874" t="str">
            <v>Iris versicolor</v>
          </cell>
          <cell r="C874" t="str">
            <v/>
          </cell>
          <cell r="D874" t="str">
            <v/>
          </cell>
          <cell r="E874" t="str">
            <v xml:space="preserve">      </v>
          </cell>
          <cell r="M874" t="str">
            <v>PHx</v>
          </cell>
          <cell r="N874">
            <v>10</v>
          </cell>
          <cell r="P874" t="str">
            <v/>
          </cell>
          <cell r="Q874" t="str">
            <v>MONOCOT</v>
          </cell>
          <cell r="R874">
            <v>0</v>
          </cell>
          <cell r="S874">
            <v>19797</v>
          </cell>
        </row>
        <row r="875">
          <cell r="A875" t="str">
            <v>ISLCER</v>
          </cell>
          <cell r="B875" t="str">
            <v>Isolepis cernua</v>
          </cell>
          <cell r="C875" t="str">
            <v/>
          </cell>
          <cell r="D875" t="str">
            <v/>
          </cell>
          <cell r="E875" t="str">
            <v xml:space="preserve">      </v>
          </cell>
          <cell r="F875" t="str">
            <v>Scirpus cernuus</v>
          </cell>
          <cell r="M875" t="str">
            <v>PHx</v>
          </cell>
          <cell r="N875">
            <v>10</v>
          </cell>
          <cell r="P875" t="str">
            <v/>
          </cell>
          <cell r="Q875" t="str">
            <v>MONOCOT</v>
          </cell>
          <cell r="R875">
            <v>0</v>
          </cell>
          <cell r="S875">
            <v>19812</v>
          </cell>
        </row>
        <row r="876">
          <cell r="A876" t="str">
            <v>ISLSET</v>
          </cell>
          <cell r="B876" t="str">
            <v>Isolepis setacea</v>
          </cell>
          <cell r="C876" t="str">
            <v/>
          </cell>
          <cell r="D876" t="str">
            <v/>
          </cell>
          <cell r="E876" t="str">
            <v xml:space="preserve">      </v>
          </cell>
          <cell r="F876" t="str">
            <v>Scirpus setaccus</v>
          </cell>
          <cell r="M876" t="str">
            <v>PHx</v>
          </cell>
          <cell r="N876">
            <v>10</v>
          </cell>
          <cell r="P876" t="str">
            <v/>
          </cell>
          <cell r="Q876" t="str">
            <v>MONOCOT</v>
          </cell>
          <cell r="R876">
            <v>0</v>
          </cell>
          <cell r="S876">
            <v>19813</v>
          </cell>
        </row>
        <row r="877">
          <cell r="A877" t="str">
            <v>JUNATR</v>
          </cell>
          <cell r="B877" t="str">
            <v>Juncus atratus</v>
          </cell>
          <cell r="C877" t="str">
            <v/>
          </cell>
          <cell r="D877" t="str">
            <v/>
          </cell>
          <cell r="E877" t="str">
            <v xml:space="preserve">Krock.      </v>
          </cell>
          <cell r="M877" t="str">
            <v>PHx</v>
          </cell>
          <cell r="N877">
            <v>10</v>
          </cell>
          <cell r="P877" t="str">
            <v/>
          </cell>
          <cell r="Q877" t="str">
            <v>MONOCOT</v>
          </cell>
          <cell r="R877">
            <v>0</v>
          </cell>
          <cell r="S877">
            <v>19817</v>
          </cell>
        </row>
        <row r="878">
          <cell r="A878" t="str">
            <v>LIAATT</v>
          </cell>
          <cell r="B878" t="str">
            <v>Lilaeopsis attenuata</v>
          </cell>
          <cell r="C878" t="str">
            <v/>
          </cell>
          <cell r="D878" t="str">
            <v/>
          </cell>
          <cell r="E878" t="str">
            <v xml:space="preserve">      </v>
          </cell>
          <cell r="M878" t="str">
            <v>PHx</v>
          </cell>
          <cell r="N878">
            <v>10</v>
          </cell>
          <cell r="P878" t="str">
            <v/>
          </cell>
          <cell r="Q878" t="str">
            <v>DICOT</v>
          </cell>
          <cell r="R878">
            <v>0</v>
          </cell>
          <cell r="S878">
            <v>19838</v>
          </cell>
        </row>
        <row r="879">
          <cell r="A879" t="str">
            <v>MOLARU</v>
          </cell>
          <cell r="B879" t="str">
            <v>Molinia arundinacea</v>
          </cell>
          <cell r="C879" t="str">
            <v/>
          </cell>
          <cell r="D879" t="str">
            <v/>
          </cell>
          <cell r="E879" t="str">
            <v xml:space="preserve">Schrank      </v>
          </cell>
          <cell r="M879" t="str">
            <v>PHx</v>
          </cell>
          <cell r="N879">
            <v>10</v>
          </cell>
          <cell r="P879" t="str">
            <v/>
          </cell>
          <cell r="Q879" t="str">
            <v>MONOCOT</v>
          </cell>
          <cell r="R879">
            <v>0</v>
          </cell>
          <cell r="S879">
            <v>19862</v>
          </cell>
        </row>
        <row r="880">
          <cell r="A880" t="str">
            <v>MYIGAL</v>
          </cell>
          <cell r="B880" t="str">
            <v>Myrica gale</v>
          </cell>
          <cell r="C880" t="str">
            <v/>
          </cell>
          <cell r="D880" t="str">
            <v/>
          </cell>
          <cell r="E880" t="str">
            <v xml:space="preserve">      </v>
          </cell>
          <cell r="M880" t="str">
            <v>PHx</v>
          </cell>
          <cell r="N880">
            <v>10</v>
          </cell>
          <cell r="O880" t="str">
            <v>NA</v>
          </cell>
          <cell r="P880" t="str">
            <v/>
          </cell>
          <cell r="Q880" t="str">
            <v>DICOT</v>
          </cell>
          <cell r="R880">
            <v>0</v>
          </cell>
          <cell r="S880">
            <v>1832</v>
          </cell>
        </row>
        <row r="881">
          <cell r="A881" t="str">
            <v>OTTALI</v>
          </cell>
          <cell r="B881" t="str">
            <v>Ottelia alismoides</v>
          </cell>
          <cell r="C881" t="str">
            <v/>
          </cell>
          <cell r="D881" t="str">
            <v/>
          </cell>
          <cell r="E881" t="str">
            <v xml:space="preserve">      </v>
          </cell>
          <cell r="M881" t="str">
            <v>PHx</v>
          </cell>
          <cell r="N881">
            <v>10</v>
          </cell>
          <cell r="P881" t="str">
            <v/>
          </cell>
          <cell r="Q881" t="str">
            <v>MONOCOT</v>
          </cell>
          <cell r="R881">
            <v>0</v>
          </cell>
          <cell r="S881">
            <v>19901</v>
          </cell>
        </row>
        <row r="882">
          <cell r="A882" t="str">
            <v>OXAACE</v>
          </cell>
          <cell r="B882" t="str">
            <v>Oxalis acetosella</v>
          </cell>
          <cell r="C882" t="str">
            <v/>
          </cell>
          <cell r="D882" t="str">
            <v/>
          </cell>
          <cell r="E882" t="str">
            <v xml:space="preserve">L.      </v>
          </cell>
          <cell r="M882" t="str">
            <v>PHx</v>
          </cell>
          <cell r="N882">
            <v>10</v>
          </cell>
          <cell r="O882" t="str">
            <v>NA</v>
          </cell>
          <cell r="P882" t="str">
            <v/>
          </cell>
          <cell r="Q882" t="str">
            <v>DICOT</v>
          </cell>
          <cell r="R882">
            <v>0</v>
          </cell>
          <cell r="S882">
            <v>19902</v>
          </cell>
        </row>
        <row r="883">
          <cell r="A883" t="str">
            <v>PHCDIG</v>
          </cell>
          <cell r="B883" t="str">
            <v>Phacelurus digitatus</v>
          </cell>
          <cell r="C883" t="str">
            <v/>
          </cell>
          <cell r="D883" t="str">
            <v/>
          </cell>
          <cell r="E883" t="str">
            <v xml:space="preserve">      </v>
          </cell>
          <cell r="M883" t="str">
            <v>PHx</v>
          </cell>
          <cell r="N883">
            <v>10</v>
          </cell>
          <cell r="P883" t="str">
            <v/>
          </cell>
          <cell r="Q883" t="str">
            <v>MONOCOT</v>
          </cell>
          <cell r="R883">
            <v>0</v>
          </cell>
          <cell r="S883">
            <v>19908</v>
          </cell>
        </row>
        <row r="884">
          <cell r="A884" t="str">
            <v>PLUSAB</v>
          </cell>
          <cell r="B884" t="str">
            <v>Pleuropogon sabinei</v>
          </cell>
          <cell r="C884" t="str">
            <v/>
          </cell>
          <cell r="D884" t="str">
            <v/>
          </cell>
          <cell r="E884" t="str">
            <v xml:space="preserve">      </v>
          </cell>
          <cell r="M884" t="str">
            <v>PHx</v>
          </cell>
          <cell r="N884">
            <v>10</v>
          </cell>
          <cell r="P884" t="str">
            <v/>
          </cell>
          <cell r="Q884" t="str">
            <v>MONOCOT</v>
          </cell>
          <cell r="R884">
            <v>0</v>
          </cell>
          <cell r="S884">
            <v>19927</v>
          </cell>
        </row>
        <row r="885">
          <cell r="A885" t="str">
            <v>RANHYP</v>
          </cell>
          <cell r="B885" t="str">
            <v>Ranunculus hyperboreus</v>
          </cell>
          <cell r="C885" t="str">
            <v/>
          </cell>
          <cell r="D885" t="str">
            <v/>
          </cell>
          <cell r="E885" t="str">
            <v xml:space="preserve">      </v>
          </cell>
          <cell r="M885" t="str">
            <v>PHx</v>
          </cell>
          <cell r="N885">
            <v>10</v>
          </cell>
          <cell r="P885" t="str">
            <v/>
          </cell>
          <cell r="Q885" t="str">
            <v>DICOT</v>
          </cell>
          <cell r="R885">
            <v>0</v>
          </cell>
          <cell r="S885">
            <v>19970</v>
          </cell>
        </row>
        <row r="886">
          <cell r="A886" t="str">
            <v>RANPOL</v>
          </cell>
          <cell r="B886" t="str">
            <v>Ranunculus polyphyllus</v>
          </cell>
          <cell r="C886" t="str">
            <v/>
          </cell>
          <cell r="D886" t="str">
            <v/>
          </cell>
          <cell r="E886" t="str">
            <v xml:space="preserve">      </v>
          </cell>
          <cell r="M886" t="str">
            <v>PHx</v>
          </cell>
          <cell r="N886">
            <v>10</v>
          </cell>
          <cell r="P886" t="str">
            <v/>
          </cell>
          <cell r="Q886" t="str">
            <v>DICOT</v>
          </cell>
          <cell r="R886">
            <v>0</v>
          </cell>
          <cell r="S886">
            <v>19977</v>
          </cell>
        </row>
        <row r="887">
          <cell r="A887" t="str">
            <v>RANSPH</v>
          </cell>
          <cell r="B887" t="str">
            <v>Ranunculus sphaerosphermus</v>
          </cell>
          <cell r="C887" t="str">
            <v/>
          </cell>
          <cell r="D887" t="str">
            <v/>
          </cell>
          <cell r="E887" t="str">
            <v xml:space="preserve">      </v>
          </cell>
          <cell r="M887" t="str">
            <v>PHx</v>
          </cell>
          <cell r="N887">
            <v>10</v>
          </cell>
          <cell r="P887" t="str">
            <v/>
          </cell>
          <cell r="Q887" t="str">
            <v>DICOT</v>
          </cell>
          <cell r="R887">
            <v>0</v>
          </cell>
          <cell r="S887">
            <v>19979</v>
          </cell>
        </row>
        <row r="888">
          <cell r="A888" t="str">
            <v>RORPAL</v>
          </cell>
          <cell r="B888" t="str">
            <v>Rorippa palustris</v>
          </cell>
          <cell r="C888" t="str">
            <v/>
          </cell>
          <cell r="D888" t="str">
            <v/>
          </cell>
          <cell r="E888" t="str">
            <v xml:space="preserve">(L.) Besser     </v>
          </cell>
          <cell r="M888" t="str">
            <v>PHx</v>
          </cell>
          <cell r="N888">
            <v>10</v>
          </cell>
          <cell r="P888" t="str">
            <v/>
          </cell>
          <cell r="Q888" t="str">
            <v>DICOT</v>
          </cell>
          <cell r="R888">
            <v>0</v>
          </cell>
          <cell r="S888">
            <v>20002</v>
          </cell>
        </row>
        <row r="889">
          <cell r="A889" t="str">
            <v>RORANC</v>
          </cell>
          <cell r="B889" t="str">
            <v>Rorippa x anceps</v>
          </cell>
          <cell r="C889" t="str">
            <v/>
          </cell>
          <cell r="D889" t="str">
            <v/>
          </cell>
          <cell r="E889" t="str">
            <v xml:space="preserve">      </v>
          </cell>
          <cell r="M889" t="str">
            <v>PHx</v>
          </cell>
          <cell r="N889">
            <v>10</v>
          </cell>
          <cell r="P889" t="str">
            <v/>
          </cell>
          <cell r="Q889" t="str">
            <v>DICOT</v>
          </cell>
          <cell r="R889">
            <v>0</v>
          </cell>
          <cell r="S889">
            <v>20003</v>
          </cell>
        </row>
        <row r="890">
          <cell r="A890" t="str">
            <v>RORSTE</v>
          </cell>
          <cell r="B890" t="str">
            <v>Rorippa x sterilis</v>
          </cell>
          <cell r="C890" t="str">
            <v/>
          </cell>
          <cell r="D890" t="str">
            <v/>
          </cell>
          <cell r="E890" t="str">
            <v xml:space="preserve">      </v>
          </cell>
          <cell r="M890" t="str">
            <v>PHx</v>
          </cell>
          <cell r="N890">
            <v>10</v>
          </cell>
          <cell r="P890" t="str">
            <v/>
          </cell>
          <cell r="Q890" t="str">
            <v>DICOT</v>
          </cell>
          <cell r="R890">
            <v>0</v>
          </cell>
          <cell r="S890">
            <v>20006</v>
          </cell>
        </row>
        <row r="891">
          <cell r="A891" t="str">
            <v>RUMPAL</v>
          </cell>
          <cell r="B891" t="str">
            <v>Rumex palustris</v>
          </cell>
          <cell r="C891" t="str">
            <v/>
          </cell>
          <cell r="D891" t="str">
            <v/>
          </cell>
          <cell r="E891" t="str">
            <v xml:space="preserve">Sm.      </v>
          </cell>
          <cell r="M891" t="str">
            <v>PHx</v>
          </cell>
          <cell r="N891">
            <v>10</v>
          </cell>
          <cell r="P891" t="str">
            <v/>
          </cell>
          <cell r="Q891" t="str">
            <v>DICOT</v>
          </cell>
          <cell r="R891">
            <v>0</v>
          </cell>
          <cell r="S891">
            <v>20010</v>
          </cell>
        </row>
        <row r="892">
          <cell r="A892" t="str">
            <v>SACRAV</v>
          </cell>
          <cell r="B892" t="str">
            <v>Saccharum ravennae</v>
          </cell>
          <cell r="C892" t="str">
            <v/>
          </cell>
          <cell r="D892" t="str">
            <v/>
          </cell>
          <cell r="E892" t="str">
            <v xml:space="preserve">      </v>
          </cell>
          <cell r="M892" t="str">
            <v>PHx</v>
          </cell>
          <cell r="N892">
            <v>10</v>
          </cell>
          <cell r="P892" t="str">
            <v/>
          </cell>
          <cell r="Q892" t="str">
            <v>MONOCOT</v>
          </cell>
          <cell r="R892">
            <v>0</v>
          </cell>
          <cell r="S892">
            <v>20013</v>
          </cell>
        </row>
        <row r="893">
          <cell r="A893" t="str">
            <v>SACSPO</v>
          </cell>
          <cell r="B893" t="str">
            <v>Saccharum spontaneum</v>
          </cell>
          <cell r="C893" t="str">
            <v/>
          </cell>
          <cell r="D893" t="str">
            <v/>
          </cell>
          <cell r="E893" t="str">
            <v xml:space="preserve">      </v>
          </cell>
          <cell r="M893" t="str">
            <v>PHx</v>
          </cell>
          <cell r="N893">
            <v>10</v>
          </cell>
          <cell r="P893" t="str">
            <v/>
          </cell>
          <cell r="Q893" t="str">
            <v>MONOCOT</v>
          </cell>
          <cell r="R893">
            <v>0</v>
          </cell>
          <cell r="S893">
            <v>20014</v>
          </cell>
        </row>
        <row r="894">
          <cell r="A894" t="str">
            <v>SAIPRO</v>
          </cell>
          <cell r="B894" t="str">
            <v>Sagina procumbens</v>
          </cell>
          <cell r="C894" t="str">
            <v/>
          </cell>
          <cell r="D894" t="str">
            <v/>
          </cell>
          <cell r="E894" t="str">
            <v xml:space="preserve">L.      </v>
          </cell>
          <cell r="M894" t="str">
            <v>PHx</v>
          </cell>
          <cell r="N894">
            <v>10</v>
          </cell>
          <cell r="P894" t="str">
            <v/>
          </cell>
          <cell r="Q894" t="str">
            <v>DICOT</v>
          </cell>
          <cell r="R894">
            <v>0</v>
          </cell>
          <cell r="S894">
            <v>1712</v>
          </cell>
        </row>
        <row r="895">
          <cell r="A895" t="str">
            <v>SCIMAR</v>
          </cell>
          <cell r="B895" t="str">
            <v>Scirpus maritimus</v>
          </cell>
          <cell r="C895" t="str">
            <v/>
          </cell>
          <cell r="D895" t="str">
            <v/>
          </cell>
          <cell r="E895" t="str">
            <v xml:space="preserve">L.      </v>
          </cell>
          <cell r="M895" t="str">
            <v>PHx</v>
          </cell>
          <cell r="N895">
            <v>10</v>
          </cell>
          <cell r="P895" t="str">
            <v/>
          </cell>
          <cell r="Q895" t="str">
            <v>MONOCOT</v>
          </cell>
          <cell r="R895">
            <v>0</v>
          </cell>
          <cell r="S895">
            <v>1522</v>
          </cell>
        </row>
        <row r="896">
          <cell r="A896" t="str">
            <v>SCOFES</v>
          </cell>
          <cell r="B896" t="str">
            <v>Scolochloa festucacea</v>
          </cell>
          <cell r="C896" t="str">
            <v/>
          </cell>
          <cell r="D896" t="str">
            <v/>
          </cell>
          <cell r="E896" t="str">
            <v xml:space="preserve">      </v>
          </cell>
          <cell r="M896" t="str">
            <v>PHx</v>
          </cell>
          <cell r="N896">
            <v>10</v>
          </cell>
          <cell r="P896" t="str">
            <v/>
          </cell>
          <cell r="Q896" t="str">
            <v>MONOCOT</v>
          </cell>
          <cell r="R896">
            <v>0</v>
          </cell>
          <cell r="S896">
            <v>19686</v>
          </cell>
        </row>
        <row r="897">
          <cell r="A897" t="str">
            <v>SIBEUR</v>
          </cell>
          <cell r="B897" t="str">
            <v>Sibthorpia europaea</v>
          </cell>
          <cell r="C897" t="str">
            <v/>
          </cell>
          <cell r="D897" t="str">
            <v/>
          </cell>
          <cell r="E897" t="str">
            <v xml:space="preserve">L.      </v>
          </cell>
          <cell r="M897" t="str">
            <v>PHx</v>
          </cell>
          <cell r="N897">
            <v>10</v>
          </cell>
          <cell r="P897" t="str">
            <v/>
          </cell>
          <cell r="Q897" t="str">
            <v>DICOT</v>
          </cell>
          <cell r="R897">
            <v>0</v>
          </cell>
          <cell r="S897">
            <v>19691</v>
          </cell>
        </row>
        <row r="898">
          <cell r="A898" t="str">
            <v>SPAGLO</v>
          </cell>
          <cell r="B898" t="str">
            <v>Sparganium glomeratum</v>
          </cell>
          <cell r="C898" t="str">
            <v/>
          </cell>
          <cell r="D898" t="str">
            <v/>
          </cell>
          <cell r="E898" t="str">
            <v xml:space="preserve">      </v>
          </cell>
          <cell r="M898" t="str">
            <v>PHx</v>
          </cell>
          <cell r="N898">
            <v>10</v>
          </cell>
          <cell r="P898" t="str">
            <v/>
          </cell>
          <cell r="Q898" t="str">
            <v>MONOCOT</v>
          </cell>
          <cell r="R898">
            <v>0</v>
          </cell>
          <cell r="S898">
            <v>19700</v>
          </cell>
        </row>
        <row r="899">
          <cell r="A899" t="str">
            <v>SPAGRA</v>
          </cell>
          <cell r="B899" t="str">
            <v>Sparganium gramineum</v>
          </cell>
          <cell r="C899" t="str">
            <v/>
          </cell>
          <cell r="D899" t="str">
            <v/>
          </cell>
          <cell r="E899" t="str">
            <v xml:space="preserve">      </v>
          </cell>
          <cell r="M899" t="str">
            <v>PHx</v>
          </cell>
          <cell r="N899">
            <v>10</v>
          </cell>
          <cell r="P899" t="str">
            <v/>
          </cell>
          <cell r="Q899" t="str">
            <v>MONOCOT</v>
          </cell>
          <cell r="R899">
            <v>0</v>
          </cell>
          <cell r="S899">
            <v>19701</v>
          </cell>
        </row>
        <row r="900">
          <cell r="A900" t="str">
            <v>SPAHYP</v>
          </cell>
          <cell r="B900" t="str">
            <v>Sparganium hyperboreum</v>
          </cell>
          <cell r="C900" t="str">
            <v/>
          </cell>
          <cell r="D900" t="str">
            <v/>
          </cell>
          <cell r="E900" t="str">
            <v xml:space="preserve">      </v>
          </cell>
          <cell r="M900" t="str">
            <v>PHx</v>
          </cell>
          <cell r="N900">
            <v>10</v>
          </cell>
          <cell r="P900" t="str">
            <v/>
          </cell>
          <cell r="Q900" t="str">
            <v>MONOCOT</v>
          </cell>
          <cell r="R900">
            <v>0</v>
          </cell>
          <cell r="S900">
            <v>19702</v>
          </cell>
        </row>
        <row r="901">
          <cell r="A901" t="str">
            <v>SPANAT</v>
          </cell>
          <cell r="B901" t="str">
            <v>Sparganium natans</v>
          </cell>
          <cell r="C901" t="str">
            <v/>
          </cell>
          <cell r="D901" t="str">
            <v/>
          </cell>
          <cell r="E901" t="str">
            <v xml:space="preserve">L.      </v>
          </cell>
          <cell r="M901" t="str">
            <v>PHx</v>
          </cell>
          <cell r="N901">
            <v>10</v>
          </cell>
          <cell r="P901" t="str">
            <v/>
          </cell>
          <cell r="Q901" t="str">
            <v>MONOCOT</v>
          </cell>
          <cell r="R901">
            <v>0</v>
          </cell>
          <cell r="S901">
            <v>19703</v>
          </cell>
        </row>
        <row r="902">
          <cell r="A902" t="str">
            <v>STEPAL</v>
          </cell>
          <cell r="B902" t="str">
            <v>Stellaria palustris</v>
          </cell>
          <cell r="C902" t="str">
            <v/>
          </cell>
          <cell r="D902" t="str">
            <v/>
          </cell>
          <cell r="E902" t="str">
            <v xml:space="preserve">      </v>
          </cell>
          <cell r="M902" t="str">
            <v>PHx</v>
          </cell>
          <cell r="N902">
            <v>10</v>
          </cell>
          <cell r="P902" t="str">
            <v/>
          </cell>
          <cell r="Q902" t="str">
            <v>DICOT</v>
          </cell>
          <cell r="R902">
            <v>0</v>
          </cell>
          <cell r="S902">
            <v>19714</v>
          </cell>
        </row>
        <row r="903">
          <cell r="A903" t="str">
            <v>VERFIL</v>
          </cell>
          <cell r="B903" t="str">
            <v>Veronica filiformis</v>
          </cell>
          <cell r="C903" t="str">
            <v/>
          </cell>
          <cell r="D903" t="str">
            <v/>
          </cell>
          <cell r="E903" t="str">
            <v xml:space="preserve">Sm.      </v>
          </cell>
          <cell r="M903" t="str">
            <v>PHx</v>
          </cell>
          <cell r="N903">
            <v>10</v>
          </cell>
          <cell r="P903" t="str">
            <v/>
          </cell>
          <cell r="Q903" t="str">
            <v>DICOT</v>
          </cell>
          <cell r="R903">
            <v>0</v>
          </cell>
          <cell r="S903">
            <v>19734</v>
          </cell>
        </row>
        <row r="904">
          <cell r="A904" t="str">
            <v>VERLAC</v>
          </cell>
          <cell r="B904" t="str">
            <v>Veronica x lackschewitzii</v>
          </cell>
          <cell r="C904" t="str">
            <v/>
          </cell>
          <cell r="D904" t="str">
            <v/>
          </cell>
          <cell r="E904" t="str">
            <v xml:space="preserve">      </v>
          </cell>
          <cell r="M904" t="str">
            <v>PHx</v>
          </cell>
          <cell r="N904">
            <v>10</v>
          </cell>
          <cell r="P904" t="str">
            <v/>
          </cell>
          <cell r="Q904" t="str">
            <v>DICOT</v>
          </cell>
          <cell r="R904">
            <v>0</v>
          </cell>
          <cell r="S904">
            <v>19736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B8" t="str">
            <v>Achillea ptarmica</v>
          </cell>
        </row>
        <row r="9">
          <cell r="B9" t="str">
            <v>Acorus calamus</v>
          </cell>
        </row>
        <row r="10">
          <cell r="B10" t="str">
            <v>Acorus gramineus</v>
          </cell>
        </row>
        <row r="11">
          <cell r="B11" t="str">
            <v>Acorus sp.</v>
          </cell>
        </row>
        <row r="12">
          <cell r="B12" t="str">
            <v>Adianthum capillus-veneris</v>
          </cell>
        </row>
        <row r="13">
          <cell r="B13" t="str">
            <v>Agropyrum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row>
        <row r="36">
          <cell r="B36" t="str">
            <v>Aneura pinguis</v>
          </cell>
        </row>
        <row r="37">
          <cell r="B37" t="str">
            <v>Angelica archangelica subsp. litoralis</v>
          </cell>
        </row>
        <row r="38">
          <cell r="B38" t="str">
            <v>Angelica sylvestris</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Atrichum undulatum</v>
          </cell>
        </row>
        <row r="49">
          <cell r="B49" t="str">
            <v>Atriplex calotheca</v>
          </cell>
        </row>
        <row r="50">
          <cell r="B50" t="str">
            <v>Audouinella sp.</v>
          </cell>
        </row>
        <row r="51">
          <cell r="B51" t="str">
            <v>Aulacommium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Bracharia eruciformis</v>
          </cell>
        </row>
        <row r="77">
          <cell r="B77" t="str">
            <v>Brachythecium plumosum</v>
          </cell>
        </row>
        <row r="78">
          <cell r="B78" t="str">
            <v>Brachythecium rivulare</v>
          </cell>
        </row>
        <row r="79">
          <cell r="B79" t="str">
            <v>Brachythecium rutabulum</v>
          </cell>
        </row>
        <row r="80">
          <cell r="B80" t="str">
            <v>Brachythecium sp.</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Cabomba caroliniana</v>
          </cell>
        </row>
        <row r="90">
          <cell r="B90" t="str">
            <v>Caldesia parnassifolia</v>
          </cell>
        </row>
        <row r="91">
          <cell r="B91" t="str">
            <v>Calla palustris</v>
          </cell>
        </row>
        <row r="92">
          <cell r="B92" t="str">
            <v>Calliergon cordifolium</v>
          </cell>
        </row>
        <row r="93">
          <cell r="B93" t="str">
            <v>Calliergon giganteum</v>
          </cell>
        </row>
        <row r="94">
          <cell r="B94" t="str">
            <v>Calliergon sarmentosum</v>
          </cell>
        </row>
        <row r="95">
          <cell r="B95" t="str">
            <v>Calliergon sp.</v>
          </cell>
        </row>
        <row r="96">
          <cell r="B96" t="str">
            <v xml:space="preserve">Calliergon stramineum </v>
          </cell>
        </row>
        <row r="97">
          <cell r="B97" t="str">
            <v>Calliergonella cuspidata</v>
          </cell>
        </row>
        <row r="98">
          <cell r="B98" t="str">
            <v>Callitriche sp.</v>
          </cell>
        </row>
        <row r="99">
          <cell r="B99" t="str">
            <v>Callitriche brutia</v>
          </cell>
        </row>
        <row r="100">
          <cell r="B100" t="str">
            <v>Callitriche cophocarpa</v>
          </cell>
        </row>
        <row r="101">
          <cell r="B101" t="str">
            <v>Callitriche cribrosa</v>
          </cell>
        </row>
        <row r="102">
          <cell r="B102" t="str">
            <v>Callitriche hamulata</v>
          </cell>
        </row>
        <row r="103">
          <cell r="B103" t="str">
            <v>Callitriche hermaphroditica</v>
          </cell>
        </row>
        <row r="104">
          <cell r="B104" t="str">
            <v>Callitriche hermaphroditica var. microcarpa</v>
          </cell>
        </row>
        <row r="105">
          <cell r="B105" t="str">
            <v>Callitriche hermaphroditica var. macrocarpa</v>
          </cell>
        </row>
        <row r="106">
          <cell r="B106" t="str">
            <v>Callitriche lenisulca</v>
          </cell>
        </row>
        <row r="107">
          <cell r="B107" t="str">
            <v>Callitriche lusitanica</v>
          </cell>
        </row>
        <row r="108">
          <cell r="B108" t="str">
            <v>Callitriche obtusangula</v>
          </cell>
        </row>
        <row r="109">
          <cell r="B109" t="str">
            <v>Callitriche palustris</v>
          </cell>
        </row>
        <row r="110">
          <cell r="B110" t="str">
            <v>Callitriche platycarpa</v>
          </cell>
        </row>
        <row r="111">
          <cell r="B111" t="str">
            <v>Callitriche pulchra</v>
          </cell>
        </row>
        <row r="112">
          <cell r="B112" t="str">
            <v>Callitriche regis-jubae</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Caltha minor</v>
          </cell>
        </row>
        <row r="118">
          <cell r="B118" t="str">
            <v>Caltha palustris</v>
          </cell>
        </row>
        <row r="119">
          <cell r="B119" t="str">
            <v>Calypogeia arguta</v>
          </cell>
        </row>
        <row r="120">
          <cell r="B120" t="str">
            <v>Calypogeia fissa</v>
          </cell>
        </row>
        <row r="121">
          <cell r="B121" t="str">
            <v>Calypogeia sp.</v>
          </cell>
        </row>
        <row r="122">
          <cell r="B122" t="str">
            <v>Calystegia sepium</v>
          </cell>
        </row>
        <row r="123">
          <cell r="B123" t="str">
            <v>Cardamine amara</v>
          </cell>
        </row>
        <row r="124">
          <cell r="B124" t="str">
            <v>Cardamine hirsuta</v>
          </cell>
        </row>
        <row r="125">
          <cell r="B125" t="str">
            <v>Cardamine latifolia</v>
          </cell>
        </row>
        <row r="126">
          <cell r="B126" t="str">
            <v>Cardamine pratensis</v>
          </cell>
        </row>
        <row r="127">
          <cell r="B127" t="str">
            <v>Cardamine resedifolia</v>
          </cell>
        </row>
        <row r="128">
          <cell r="B128" t="str">
            <v>Cardamine sp.</v>
          </cell>
        </row>
        <row r="129">
          <cell r="B129" t="str">
            <v>Carex acuta</v>
          </cell>
        </row>
        <row r="130">
          <cell r="B130" t="str">
            <v>Carex acutiformis</v>
          </cell>
        </row>
        <row r="131">
          <cell r="B131" t="str">
            <v>Carex aquatilis</v>
          </cell>
        </row>
        <row r="132">
          <cell r="B132" t="str">
            <v>Carex buekii</v>
          </cell>
        </row>
        <row r="133">
          <cell r="B133" t="str">
            <v>Carex diandra</v>
          </cell>
        </row>
        <row r="134">
          <cell r="B134" t="str">
            <v>Carex disticha</v>
          </cell>
        </row>
        <row r="135">
          <cell r="B135" t="str">
            <v>Carex elata</v>
          </cell>
        </row>
        <row r="136">
          <cell r="B136" t="str">
            <v>Carex halophila</v>
          </cell>
        </row>
        <row r="137">
          <cell r="B137" t="str">
            <v>Carex hirta</v>
          </cell>
        </row>
        <row r="138">
          <cell r="B138" t="str">
            <v>Carex lasiocarpa</v>
          </cell>
        </row>
        <row r="139">
          <cell r="B139" t="str">
            <v>Carex limosa</v>
          </cell>
        </row>
        <row r="140">
          <cell r="B140" t="str">
            <v>Carex nigra</v>
          </cell>
        </row>
        <row r="141">
          <cell r="B141" t="str">
            <v>Carex paniculata</v>
          </cell>
        </row>
        <row r="142">
          <cell r="B142" t="str">
            <v>Carex pendula</v>
          </cell>
        </row>
        <row r="143">
          <cell r="B143" t="str">
            <v>Carex pseudocyperus</v>
          </cell>
        </row>
        <row r="144">
          <cell r="B144" t="str">
            <v>Carex riparia</v>
          </cell>
        </row>
        <row r="145">
          <cell r="B145" t="str">
            <v>Carex rostrata</v>
          </cell>
        </row>
        <row r="146">
          <cell r="B146" t="str">
            <v>Carex sp.</v>
          </cell>
        </row>
        <row r="147">
          <cell r="B147" t="str">
            <v>Carex spicata</v>
          </cell>
        </row>
        <row r="148">
          <cell r="B148" t="str">
            <v>Carex vesicaria</v>
          </cell>
        </row>
        <row r="149">
          <cell r="B149" t="str">
            <v>Carex vulpina</v>
          </cell>
        </row>
        <row r="150">
          <cell r="B150" t="str">
            <v>Carum verticillatum</v>
          </cell>
        </row>
        <row r="151">
          <cell r="B151" t="str">
            <v>Catabrosa aquatica</v>
          </cell>
        </row>
        <row r="152">
          <cell r="B152" t="str">
            <v>Ceratophyllum demersum</v>
          </cell>
        </row>
        <row r="153">
          <cell r="B153" t="str">
            <v>Ceratophyllum demersum var. apiculatum</v>
          </cell>
        </row>
        <row r="154">
          <cell r="B154" t="str">
            <v>Ceratophyllum demersum var. inerme</v>
          </cell>
        </row>
        <row r="155">
          <cell r="B155" t="str">
            <v>Ceratophyllum muricatum</v>
          </cell>
        </row>
        <row r="156">
          <cell r="B156" t="str">
            <v>Ceratophyllum platyacanthum</v>
          </cell>
        </row>
        <row r="157">
          <cell r="B157" t="str">
            <v>Ceratophyllum sp.</v>
          </cell>
        </row>
        <row r="158">
          <cell r="B158" t="str">
            <v>Ceratophyllum submersum</v>
          </cell>
        </row>
        <row r="159">
          <cell r="B159" t="str">
            <v>Ceratopteris thalictroides</v>
          </cell>
        </row>
        <row r="160">
          <cell r="B160" t="str">
            <v>Chaetophora sp.</v>
          </cell>
        </row>
        <row r="161">
          <cell r="B161" t="str">
            <v>Chara aculeolata</v>
          </cell>
        </row>
        <row r="162">
          <cell r="B162" t="str">
            <v>Chara aspera</v>
          </cell>
        </row>
        <row r="163">
          <cell r="B163" t="str">
            <v>Chara braunii</v>
          </cell>
        </row>
        <row r="164">
          <cell r="B164" t="str">
            <v>Chara canescens</v>
          </cell>
        </row>
        <row r="165">
          <cell r="B165" t="str">
            <v>Chara contraria</v>
          </cell>
        </row>
        <row r="166">
          <cell r="B166" t="str">
            <v>Chara globularis</v>
          </cell>
        </row>
        <row r="167">
          <cell r="B167" t="str">
            <v>Chara hispida</v>
          </cell>
        </row>
        <row r="168">
          <cell r="B168" t="str">
            <v>Chara intermedia</v>
          </cell>
        </row>
        <row r="169">
          <cell r="B169" t="str">
            <v>Chara sp.</v>
          </cell>
        </row>
        <row r="170">
          <cell r="B170" t="str">
            <v>Chara vulgaris</v>
          </cell>
        </row>
        <row r="171">
          <cell r="B171" t="str">
            <v>Chara vulgaris var. gymnophylla</v>
          </cell>
        </row>
        <row r="172">
          <cell r="B172" t="str">
            <v>Chiloscyphus coadunatus</v>
          </cell>
        </row>
        <row r="173">
          <cell r="B173" t="str">
            <v>Chiloscyphus pallescens</v>
          </cell>
        </row>
        <row r="174">
          <cell r="B174" t="str">
            <v>Chiloscyphus polyanthos var. polyanthos</v>
          </cell>
        </row>
        <row r="175">
          <cell r="B175" t="str">
            <v>Chiloscyphus sp.</v>
          </cell>
        </row>
        <row r="176">
          <cell r="B176" t="str">
            <v>Chlorhormidium sp.</v>
          </cell>
        </row>
        <row r="177">
          <cell r="B177" t="str">
            <v>Chlorotylium sp</v>
          </cell>
        </row>
        <row r="178">
          <cell r="B178" t="str">
            <v>Chrysosplenium alternifolium</v>
          </cell>
        </row>
        <row r="179">
          <cell r="B179" t="str">
            <v>Chrysosplenium oppositifolium</v>
          </cell>
        </row>
        <row r="180">
          <cell r="B180" t="str">
            <v>Cicuta virosa</v>
          </cell>
        </row>
        <row r="181">
          <cell r="B181" t="str">
            <v>Cinclidotus aquaticus</v>
          </cell>
        </row>
        <row r="182">
          <cell r="B182" t="str">
            <v>Cinclidotus danubicus</v>
          </cell>
        </row>
        <row r="183">
          <cell r="B183" t="str">
            <v>Cinclidotus fontinaloides</v>
          </cell>
        </row>
        <row r="184">
          <cell r="B184" t="str">
            <v>Cinclidotus mucronatus</v>
          </cell>
        </row>
        <row r="185">
          <cell r="B185" t="str">
            <v>Cinclidotus riparius</v>
          </cell>
        </row>
        <row r="186">
          <cell r="B186" t="str">
            <v>Cinclidotus sp.</v>
          </cell>
        </row>
        <row r="187">
          <cell r="B187" t="str">
            <v>Cirsium arvense</v>
          </cell>
        </row>
        <row r="188">
          <cell r="B188" t="str">
            <v>Cirsium oleraceum</v>
          </cell>
        </row>
        <row r="189">
          <cell r="B189" t="str">
            <v>Cirsium palustre</v>
          </cell>
        </row>
        <row r="190">
          <cell r="B190" t="str">
            <v>Cladium mariscus</v>
          </cell>
        </row>
        <row r="191">
          <cell r="B191" t="str">
            <v>Cladophora sp.</v>
          </cell>
        </row>
        <row r="192">
          <cell r="B192" t="str">
            <v>Climacium dendroides</v>
          </cell>
        </row>
        <row r="193">
          <cell r="B193" t="str">
            <v>Coix lacryma-jobi</v>
          </cell>
        </row>
        <row r="194">
          <cell r="B194" t="str">
            <v>Collema fluviatile</v>
          </cell>
        </row>
        <row r="195">
          <cell r="B195" t="str">
            <v>Collema sp.</v>
          </cell>
        </row>
        <row r="196">
          <cell r="B196" t="str">
            <v>Compsopogon sp.</v>
          </cell>
        </row>
        <row r="197">
          <cell r="B197" t="str">
            <v>Conocephalum conicum</v>
          </cell>
        </row>
        <row r="198">
          <cell r="B198" t="str">
            <v>Corrigiola littoralis</v>
          </cell>
        </row>
        <row r="199">
          <cell r="B199" t="str">
            <v>Cotula coronopifolia</v>
          </cell>
        </row>
        <row r="200">
          <cell r="B200" t="str">
            <v>Crassula aquatica</v>
          </cell>
        </row>
        <row r="201">
          <cell r="B201" t="str">
            <v>Crassula helmsii</v>
          </cell>
        </row>
        <row r="202">
          <cell r="B202" t="str">
            <v>Cratoneuron commutatum</v>
          </cell>
        </row>
        <row r="203">
          <cell r="B203" t="str">
            <v>Cratoneuron filicinum</v>
          </cell>
        </row>
        <row r="204">
          <cell r="B204" t="str">
            <v>Cratoneuron sp.</v>
          </cell>
        </row>
        <row r="205">
          <cell r="B205" t="str">
            <v>Ctenidium molluscum</v>
          </cell>
        </row>
        <row r="206">
          <cell r="B206" t="str">
            <v>Cylindrospermum sp.</v>
          </cell>
        </row>
        <row r="207">
          <cell r="B207" t="str">
            <v>Cyperus eragrostis</v>
          </cell>
        </row>
        <row r="208">
          <cell r="B208" t="str">
            <v>Cyperus fuscus</v>
          </cell>
        </row>
        <row r="209">
          <cell r="B209" t="str">
            <v>Cyperus longus</v>
          </cell>
        </row>
        <row r="210">
          <cell r="B210" t="str">
            <v>Cyperus serotinus</v>
          </cell>
        </row>
        <row r="211">
          <cell r="B211" t="str">
            <v>Cyperus sp.</v>
          </cell>
        </row>
        <row r="212">
          <cell r="B212" t="str">
            <v>Damasonium alisma</v>
          </cell>
        </row>
        <row r="213">
          <cell r="B213" t="str">
            <v>Damasonium bourgaei</v>
          </cell>
        </row>
        <row r="214">
          <cell r="B214" t="str">
            <v>Damasonium polyspermum</v>
          </cell>
        </row>
        <row r="215">
          <cell r="B215" t="str">
            <v>Dermatocarpon sp.</v>
          </cell>
        </row>
        <row r="216">
          <cell r="B216" t="str">
            <v>Dermatocarpon weberi</v>
          </cell>
        </row>
        <row r="217">
          <cell r="B217" t="str">
            <v>Deschampsia cespitosa</v>
          </cell>
        </row>
        <row r="218">
          <cell r="B218" t="str">
            <v>Diatoma sp.</v>
          </cell>
        </row>
        <row r="219">
          <cell r="B219" t="str">
            <v>Dichodontium flavescens</v>
          </cell>
        </row>
        <row r="220">
          <cell r="B220" t="str">
            <v>Dichodontium pellucidum</v>
          </cell>
        </row>
        <row r="221">
          <cell r="B221" t="str">
            <v>Dichodontium sp.</v>
          </cell>
        </row>
        <row r="222">
          <cell r="B222" t="str">
            <v>Dicranella palustris</v>
          </cell>
        </row>
        <row r="223">
          <cell r="B223" t="str">
            <v>Dicranella sp.</v>
          </cell>
        </row>
        <row r="224">
          <cell r="B224" t="str">
            <v>Dicranum scottianum</v>
          </cell>
        </row>
        <row r="225">
          <cell r="B225" t="str">
            <v>Draparnaldia sp.</v>
          </cell>
        </row>
        <row r="226">
          <cell r="B226" t="str">
            <v>Drepanocladus aduncus</v>
          </cell>
        </row>
        <row r="227">
          <cell r="B227" t="str">
            <v>Drepanocladus exannulatus</v>
          </cell>
        </row>
        <row r="228">
          <cell r="B228" t="str">
            <v>Drepanocladus fluitans</v>
          </cell>
        </row>
        <row r="229">
          <cell r="B229" t="str">
            <v>Drepanocladus sp.</v>
          </cell>
        </row>
        <row r="230">
          <cell r="B230" t="str">
            <v>Drosera rotundifolia</v>
          </cell>
        </row>
        <row r="231">
          <cell r="B231" t="str">
            <v>Dryopteris carthusiana</v>
          </cell>
        </row>
        <row r="232">
          <cell r="B232" t="str">
            <v>Dumortiera hirsuta</v>
          </cell>
        </row>
        <row r="233">
          <cell r="B233" t="str">
            <v>Echinochloa oryzoides</v>
          </cell>
        </row>
        <row r="234">
          <cell r="B234" t="str">
            <v>Eclipta prostrata</v>
          </cell>
        </row>
        <row r="235">
          <cell r="B235" t="str">
            <v>Egeria densa</v>
          </cell>
        </row>
        <row r="236">
          <cell r="B236" t="str">
            <v>Eichhornia crassipes</v>
          </cell>
        </row>
        <row r="237">
          <cell r="B237" t="str">
            <v>Eichhornia sp.</v>
          </cell>
        </row>
        <row r="238">
          <cell r="B238" t="str">
            <v>Elatine alsinastrum</v>
          </cell>
        </row>
        <row r="239">
          <cell r="B239" t="str">
            <v>Elatine ambigua</v>
          </cell>
        </row>
        <row r="240">
          <cell r="B240" t="str">
            <v>Elatine brochonii</v>
          </cell>
        </row>
        <row r="241">
          <cell r="B241" t="str">
            <v>Elatine hexandra</v>
          </cell>
        </row>
        <row r="242">
          <cell r="B242" t="str">
            <v>Elatine hungarica</v>
          </cell>
        </row>
        <row r="243">
          <cell r="B243" t="str">
            <v>Elatine hydropiper</v>
          </cell>
        </row>
        <row r="244">
          <cell r="B244" t="str">
            <v>Elatine macropoda</v>
          </cell>
        </row>
        <row r="245">
          <cell r="B245" t="str">
            <v>Elatine orthosperma</v>
          </cell>
        </row>
        <row r="246">
          <cell r="B246" t="str">
            <v>Elatine sp.</v>
          </cell>
        </row>
        <row r="247">
          <cell r="B247" t="str">
            <v>Elatine triandra</v>
          </cell>
        </row>
        <row r="248">
          <cell r="B248" t="str">
            <v>Eleocharis acicularis</v>
          </cell>
        </row>
        <row r="249">
          <cell r="B249" t="str">
            <v>Eleocharis austriaca</v>
          </cell>
        </row>
        <row r="250">
          <cell r="B250" t="str">
            <v>Eleocharis mamillata</v>
          </cell>
        </row>
        <row r="251">
          <cell r="B251" t="str">
            <v>Eleocharis ovata</v>
          </cell>
        </row>
        <row r="252">
          <cell r="B252" t="str">
            <v>Eleocharis palustris</v>
          </cell>
        </row>
        <row r="253">
          <cell r="B253" t="str">
            <v>Eleocharis palustris subsp. palustris</v>
          </cell>
        </row>
        <row r="254">
          <cell r="B254" t="str">
            <v>Eleocharis palustris subsp. vulgaris</v>
          </cell>
        </row>
        <row r="255">
          <cell r="B255" t="str">
            <v>Eleocharis parvula</v>
          </cell>
        </row>
        <row r="256">
          <cell r="B256" t="str">
            <v>Eleocharis quinqueflora</v>
          </cell>
        </row>
        <row r="257">
          <cell r="B257" t="str">
            <v>Eleocharis sp.</v>
          </cell>
        </row>
        <row r="258">
          <cell r="B258" t="str">
            <v>Eleocharis striatulus</v>
          </cell>
        </row>
        <row r="259">
          <cell r="B259" t="str">
            <v>Eleocharis uniglumis</v>
          </cell>
        </row>
        <row r="260">
          <cell r="B260" t="str">
            <v>Elodea callitrichoides</v>
          </cell>
        </row>
        <row r="261">
          <cell r="B261" t="str">
            <v>Elodea canadensis</v>
          </cell>
        </row>
        <row r="262">
          <cell r="B262" t="str">
            <v>Elodea ernstiae</v>
          </cell>
        </row>
        <row r="263">
          <cell r="B263" t="str">
            <v>Elodea nuttallii</v>
          </cell>
        </row>
        <row r="264">
          <cell r="B264" t="str">
            <v>Elodea sp.</v>
          </cell>
        </row>
        <row r="265">
          <cell r="B265" t="str">
            <v>Enteromorpha intestinalis</v>
          </cell>
        </row>
        <row r="266">
          <cell r="B266" t="str">
            <v>Epilobium ciliatum</v>
          </cell>
        </row>
        <row r="267">
          <cell r="B267" t="str">
            <v>Epilobium hirsutum</v>
          </cell>
        </row>
        <row r="268">
          <cell r="B268" t="str">
            <v>Epilobium lanceolatum</v>
          </cell>
        </row>
        <row r="269">
          <cell r="B269" t="str">
            <v>Epilobium palustre</v>
          </cell>
        </row>
        <row r="270">
          <cell r="B270" t="str">
            <v>Epilobium parviflorum</v>
          </cell>
        </row>
        <row r="271">
          <cell r="B271" t="str">
            <v>Epilobium roseum</v>
          </cell>
        </row>
        <row r="272">
          <cell r="B272" t="str">
            <v>Epilobium tetragonum</v>
          </cell>
        </row>
        <row r="273">
          <cell r="B273" t="str">
            <v>Equisetum arvense</v>
          </cell>
        </row>
        <row r="274">
          <cell r="B274" t="str">
            <v>Equisetum fluviatile</v>
          </cell>
        </row>
        <row r="275">
          <cell r="B275" t="str">
            <v>Equisetum maximum</v>
          </cell>
        </row>
        <row r="276">
          <cell r="B276" t="str">
            <v>Equisetum palustre</v>
          </cell>
        </row>
        <row r="277">
          <cell r="B277" t="str">
            <v>Equisetum pratense</v>
          </cell>
        </row>
        <row r="278">
          <cell r="B278" t="str">
            <v>Equisetum sp.</v>
          </cell>
        </row>
        <row r="279">
          <cell r="B279" t="str">
            <v>Equisetum x litorale</v>
          </cell>
        </row>
        <row r="280">
          <cell r="B280" t="str">
            <v>Eriocaulon aquaticum</v>
          </cell>
        </row>
        <row r="281">
          <cell r="B281" t="str">
            <v>Eriocaulon cinereum</v>
          </cell>
        </row>
        <row r="282">
          <cell r="B282" t="str">
            <v>Eriophorum angustifolium</v>
          </cell>
        </row>
        <row r="283">
          <cell r="B283" t="str">
            <v>Eryngium corniculatum</v>
          </cell>
        </row>
        <row r="284">
          <cell r="B284" t="str">
            <v>Eryngium galioides</v>
          </cell>
        </row>
        <row r="285">
          <cell r="B285" t="str">
            <v>Eryngium viviparum</v>
          </cell>
        </row>
        <row r="286">
          <cell r="B286" t="str">
            <v>Eucladium verticillatum</v>
          </cell>
        </row>
        <row r="287">
          <cell r="B287" t="str">
            <v>Eupatorium cannabinum</v>
          </cell>
        </row>
        <row r="288">
          <cell r="B288" t="str">
            <v>Eurhynchium hians</v>
          </cell>
        </row>
        <row r="289">
          <cell r="B289" t="str">
            <v>Eurhynchium praelongum var. praelongum</v>
          </cell>
        </row>
        <row r="290">
          <cell r="B290" t="str">
            <v>Eurhynchium stokesii</v>
          </cell>
        </row>
        <row r="291">
          <cell r="B291" t="str">
            <v>Eurhynchium sp.</v>
          </cell>
        </row>
        <row r="292">
          <cell r="B292" t="str">
            <v>Fallopia dumetorum</v>
          </cell>
        </row>
        <row r="293">
          <cell r="B293" t="str">
            <v>Filipendula ulmaria</v>
          </cell>
        </row>
        <row r="294">
          <cell r="B294" t="str">
            <v>Fimbristylis annua</v>
          </cell>
        </row>
        <row r="295">
          <cell r="B295" t="str">
            <v>Fimbristylis bisumbellata</v>
          </cell>
        </row>
        <row r="296">
          <cell r="B296" t="str">
            <v>Fimbristylis squarrosa</v>
          </cell>
        </row>
        <row r="297">
          <cell r="B297" t="str">
            <v>Fissidens bryoides</v>
          </cell>
        </row>
        <row r="298">
          <cell r="B298" t="str">
            <v>Fissidens crassipes</v>
          </cell>
        </row>
        <row r="299">
          <cell r="B299" t="str">
            <v>Fissidens curnovii</v>
          </cell>
        </row>
        <row r="300">
          <cell r="B300" t="str">
            <v>Fissidens gracilifolius</v>
          </cell>
        </row>
        <row r="301">
          <cell r="B301" t="str">
            <v>Fissidens grandifrons</v>
          </cell>
        </row>
        <row r="302">
          <cell r="B302" t="str">
            <v>Fissidens monguillonii</v>
          </cell>
        </row>
        <row r="303">
          <cell r="B303" t="str">
            <v>Fissidens osmundoides</v>
          </cell>
        </row>
        <row r="304">
          <cell r="B304" t="str">
            <v>Fissidens polyphyllus</v>
          </cell>
        </row>
        <row r="305">
          <cell r="B305" t="str">
            <v>Fissidens pusillus</v>
          </cell>
        </row>
        <row r="306">
          <cell r="B306" t="str">
            <v>Fissidens rivularis</v>
          </cell>
        </row>
        <row r="307">
          <cell r="B307" t="str">
            <v>Fissidens rufulus</v>
          </cell>
        </row>
        <row r="308">
          <cell r="B308" t="str">
            <v>Fissidens sp.</v>
          </cell>
        </row>
        <row r="309">
          <cell r="B309" t="str">
            <v>Fissidens taxifolius</v>
          </cell>
        </row>
        <row r="310">
          <cell r="B310" t="str">
            <v>Fissidens viridulus</v>
          </cell>
        </row>
        <row r="311">
          <cell r="B311" t="str">
            <v>Fontinalis antipyretica</v>
          </cell>
        </row>
        <row r="312">
          <cell r="B312" t="str">
            <v>Fontinalis hypnoides</v>
          </cell>
        </row>
        <row r="313">
          <cell r="B313" t="str">
            <v>Fontinalis hypnoides var. duriaei</v>
          </cell>
        </row>
        <row r="314">
          <cell r="B314" t="str">
            <v>Fontinalis sp.</v>
          </cell>
        </row>
        <row r="315">
          <cell r="B315" t="str">
            <v>Fontinalis squamosa</v>
          </cell>
        </row>
        <row r="316">
          <cell r="B316" t="str">
            <v>Fuirena pubescens</v>
          </cell>
        </row>
        <row r="317">
          <cell r="B317" t="str">
            <v>Galium aparine</v>
          </cell>
        </row>
        <row r="318">
          <cell r="B318" t="str">
            <v>Galium mollugo</v>
          </cell>
        </row>
        <row r="319">
          <cell r="B319" t="str">
            <v>Galium neglectum</v>
          </cell>
        </row>
        <row r="320">
          <cell r="B320" t="str">
            <v>Galium palustre</v>
          </cell>
        </row>
        <row r="321">
          <cell r="B321" t="str">
            <v>Galium sp.</v>
          </cell>
        </row>
        <row r="322">
          <cell r="B322" t="str">
            <v>Galium trifidum</v>
          </cell>
        </row>
        <row r="323">
          <cell r="B323" t="str">
            <v>Galium uliginosum</v>
          </cell>
        </row>
        <row r="324">
          <cell r="B324" t="str">
            <v>Glechoma hederacea</v>
          </cell>
        </row>
        <row r="325">
          <cell r="B325" t="str">
            <v>Glyceria aquatica</v>
          </cell>
        </row>
        <row r="326">
          <cell r="B326" t="str">
            <v>Glyceria declinata</v>
          </cell>
        </row>
        <row r="327">
          <cell r="B327" t="str">
            <v>Glyceria fluitans</v>
          </cell>
        </row>
        <row r="328">
          <cell r="B328" t="str">
            <v>Glyceria notata</v>
          </cell>
        </row>
        <row r="329">
          <cell r="B329" t="str">
            <v>Glyceria sp.</v>
          </cell>
        </row>
        <row r="330">
          <cell r="B330" t="str">
            <v>Glyceria x pedicellata</v>
          </cell>
        </row>
        <row r="331">
          <cell r="B331" t="str">
            <v>Gnaphalium uliginosum</v>
          </cell>
        </row>
        <row r="332">
          <cell r="B332" t="str">
            <v>Gratiola linifolia</v>
          </cell>
        </row>
        <row r="333">
          <cell r="B333" t="str">
            <v>Gratiola neglecta</v>
          </cell>
        </row>
        <row r="334">
          <cell r="B334" t="str">
            <v>Gratiola officinalis</v>
          </cell>
        </row>
        <row r="335">
          <cell r="B335" t="str">
            <v>Groenlandia densa</v>
          </cell>
        </row>
        <row r="336">
          <cell r="B336" t="str">
            <v>Elodes palustris</v>
          </cell>
        </row>
        <row r="337">
          <cell r="B337" t="str">
            <v>Hemarthria altissima</v>
          </cell>
        </row>
        <row r="338">
          <cell r="B338" t="str">
            <v>Heribaudiella sp.</v>
          </cell>
        </row>
        <row r="339">
          <cell r="B339" t="str">
            <v>Heteranthera reniformis</v>
          </cell>
        </row>
        <row r="340">
          <cell r="B340" t="str">
            <v>Heterocladium heteropterum</v>
          </cell>
        </row>
        <row r="341">
          <cell r="B341" t="str">
            <v>Hildenbrandia sp.</v>
          </cell>
        </row>
        <row r="342">
          <cell r="B342" t="str">
            <v>Hippuris sp.</v>
          </cell>
        </row>
        <row r="343">
          <cell r="B343" t="str">
            <v>Hippuris tetraphylla</v>
          </cell>
        </row>
        <row r="344">
          <cell r="B344" t="str">
            <v>Hippuris vulgaris</v>
          </cell>
        </row>
        <row r="345">
          <cell r="B345" t="str">
            <v>Holcus lanatus</v>
          </cell>
        </row>
        <row r="346">
          <cell r="B346" t="str">
            <v>Homalia trichomanoides</v>
          </cell>
        </row>
        <row r="347">
          <cell r="B347" t="str">
            <v>Homeothrix sp.</v>
          </cell>
        </row>
        <row r="348">
          <cell r="B348" t="str">
            <v>Hookeria lucens</v>
          </cell>
        </row>
        <row r="349">
          <cell r="B349" t="str">
            <v>Hottonia palustris</v>
          </cell>
        </row>
        <row r="350">
          <cell r="B350" t="str">
            <v>Humulus lupulus</v>
          </cell>
        </row>
        <row r="351">
          <cell r="B351" t="str">
            <v>Hydrilla verticillata</v>
          </cell>
        </row>
        <row r="352">
          <cell r="B352" t="str">
            <v>Hydrocharis morsus-ranae</v>
          </cell>
        </row>
        <row r="353">
          <cell r="B353" t="str">
            <v>Hydrocotyle ranunculoides</v>
          </cell>
        </row>
        <row r="354">
          <cell r="B354" t="str">
            <v>Hydrocotyle sp.</v>
          </cell>
        </row>
        <row r="355">
          <cell r="B355" t="str">
            <v>Hydrocotyle vulgaris</v>
          </cell>
        </row>
        <row r="356">
          <cell r="B356" t="str">
            <v>Hydrodictyon sp.</v>
          </cell>
        </row>
        <row r="357">
          <cell r="B357" t="str">
            <v>Hydrurus sp.</v>
          </cell>
        </row>
        <row r="358">
          <cell r="B358" t="str">
            <v>Hygrohypnum duriusculum</v>
          </cell>
        </row>
        <row r="359">
          <cell r="B359" t="str">
            <v>Hygrohypnum luridum</v>
          </cell>
        </row>
        <row r="360">
          <cell r="B360" t="str">
            <v>Hygrohypnum molle</v>
          </cell>
        </row>
        <row r="361">
          <cell r="B361" t="str">
            <v>Hygrohypnum ochraceum</v>
          </cell>
        </row>
        <row r="362">
          <cell r="B362" t="str">
            <v>Hygrohypnum polare</v>
          </cell>
        </row>
        <row r="363">
          <cell r="B363" t="str">
            <v>Hygrohypnum smithii</v>
          </cell>
        </row>
        <row r="364">
          <cell r="B364" t="str">
            <v>Hygrohypnum sp.</v>
          </cell>
        </row>
        <row r="365">
          <cell r="B365" t="str">
            <v>Hyocomium armoricum</v>
          </cell>
        </row>
        <row r="366">
          <cell r="B366" t="str">
            <v>Hypericum maculatum</v>
          </cell>
        </row>
        <row r="367">
          <cell r="B367" t="str">
            <v>Impatiens glandulifera</v>
          </cell>
        </row>
        <row r="368">
          <cell r="B368" t="str">
            <v>Impatiens noli-tangere</v>
          </cell>
        </row>
        <row r="369">
          <cell r="B369" t="str">
            <v>Iris pseudacorus</v>
          </cell>
        </row>
        <row r="370">
          <cell r="B370" t="str">
            <v>Iris sintenisii subsp. brandzae</v>
          </cell>
        </row>
        <row r="371">
          <cell r="B371" t="str">
            <v>Iris sp.</v>
          </cell>
        </row>
        <row r="372">
          <cell r="B372" t="str">
            <v>Iris spuria</v>
          </cell>
        </row>
        <row r="373">
          <cell r="B373" t="str">
            <v>Iris versicolor</v>
          </cell>
        </row>
        <row r="374">
          <cell r="B374" t="str">
            <v>Isnardia palustris</v>
          </cell>
        </row>
        <row r="375">
          <cell r="B375" t="str">
            <v>Isoetes azorica</v>
          </cell>
        </row>
        <row r="376">
          <cell r="B376" t="str">
            <v>Isoetes boryana</v>
          </cell>
        </row>
        <row r="377">
          <cell r="B377" t="str">
            <v>Isoetes brochonii</v>
          </cell>
        </row>
        <row r="378">
          <cell r="B378" t="str">
            <v>Isoetes echinospora</v>
          </cell>
        </row>
        <row r="379">
          <cell r="B379" t="str">
            <v>Isoetes lacustris</v>
          </cell>
        </row>
        <row r="380">
          <cell r="B380" t="str">
            <v>Isoetes longissima</v>
          </cell>
        </row>
        <row r="381">
          <cell r="B381" t="str">
            <v>Isoetes malinverniana</v>
          </cell>
        </row>
        <row r="382">
          <cell r="B382" t="str">
            <v>Isoetes sp.</v>
          </cell>
        </row>
        <row r="383">
          <cell r="B383" t="str">
            <v>Isoetes velata</v>
          </cell>
        </row>
        <row r="384">
          <cell r="B384" t="str">
            <v>Isoetes velata subsp. asturicense</v>
          </cell>
        </row>
        <row r="385">
          <cell r="B385" t="str">
            <v>Isoetes velata subsp. tegulensis</v>
          </cell>
        </row>
        <row r="386">
          <cell r="B386" t="str">
            <v>Isoetes velata subsp. tenuissima</v>
          </cell>
        </row>
        <row r="387">
          <cell r="B387" t="str">
            <v>Isoetes velata subsp. velata</v>
          </cell>
        </row>
        <row r="388">
          <cell r="B388" t="str">
            <v>Isolepis cernua</v>
          </cell>
        </row>
        <row r="389">
          <cell r="B389" t="str">
            <v>Isolepis setacea</v>
          </cell>
        </row>
        <row r="390">
          <cell r="B390" t="str">
            <v>Juncus acutiflorus</v>
          </cell>
        </row>
        <row r="391">
          <cell r="B391" t="str">
            <v>Juncus alpinoarticulatus</v>
          </cell>
        </row>
        <row r="392">
          <cell r="B392" t="str">
            <v>Juncus ambiguus</v>
          </cell>
        </row>
        <row r="393">
          <cell r="B393" t="str">
            <v>Juncus articulatus</v>
          </cell>
        </row>
        <row r="394">
          <cell r="B394" t="str">
            <v>Juncus atratus</v>
          </cell>
        </row>
        <row r="395">
          <cell r="B395" t="str">
            <v>Juncus bufonius</v>
          </cell>
        </row>
        <row r="396">
          <cell r="B396" t="str">
            <v>Juncus bulbosus</v>
          </cell>
        </row>
        <row r="397">
          <cell r="B397" t="str">
            <v>Juncus conglomeratus</v>
          </cell>
        </row>
        <row r="398">
          <cell r="B398" t="str">
            <v>Juncus effusus</v>
          </cell>
        </row>
        <row r="399">
          <cell r="B399" t="str">
            <v>Juncus filiformis</v>
          </cell>
        </row>
        <row r="400">
          <cell r="B400" t="str">
            <v>Juncus heterophyllus</v>
          </cell>
        </row>
        <row r="401">
          <cell r="B401" t="str">
            <v>Juncus inflexus</v>
          </cell>
        </row>
        <row r="402">
          <cell r="B402" t="str">
            <v>Juncus maritimus</v>
          </cell>
        </row>
        <row r="403">
          <cell r="B403" t="str">
            <v>Juncus sp.</v>
          </cell>
        </row>
        <row r="404">
          <cell r="B404" t="str">
            <v>Juncus subnodulosus</v>
          </cell>
        </row>
        <row r="405">
          <cell r="B405" t="str">
            <v>Jungermannia atrovirens</v>
          </cell>
        </row>
        <row r="406">
          <cell r="B406" t="str">
            <v>Jungermannia exsertifolia subsp. cordifolia</v>
          </cell>
        </row>
        <row r="407">
          <cell r="B407" t="str">
            <v xml:space="preserve">Jungermannia gracillima </v>
          </cell>
        </row>
        <row r="408">
          <cell r="B408" t="str">
            <v>Jungermannia obovata</v>
          </cell>
        </row>
        <row r="409">
          <cell r="B409" t="str">
            <v>Jungermannia pumila</v>
          </cell>
        </row>
        <row r="410">
          <cell r="B410" t="str">
            <v>Jungermannia sp.</v>
          </cell>
        </row>
        <row r="411">
          <cell r="B411" t="str">
            <v>Jungermannia sphaerocarpa</v>
          </cell>
        </row>
        <row r="412">
          <cell r="B412" t="str">
            <v>Lagarosiphon major</v>
          </cell>
        </row>
        <row r="413">
          <cell r="B413" t="str">
            <v>Lamium album</v>
          </cell>
        </row>
        <row r="414">
          <cell r="B414" t="str">
            <v>Lamium maculatum</v>
          </cell>
        </row>
        <row r="415">
          <cell r="B415" t="str">
            <v>Leersia aquatica</v>
          </cell>
        </row>
        <row r="416">
          <cell r="B416" t="str">
            <v>Leersia oryzoïdes</v>
          </cell>
        </row>
        <row r="417">
          <cell r="B417" t="str">
            <v>Lejeunea sp.</v>
          </cell>
        </row>
        <row r="418">
          <cell r="B418" t="str">
            <v>Lemanea sp.</v>
          </cell>
        </row>
        <row r="419">
          <cell r="B419" t="str">
            <v>Lemna aequinoctialis</v>
          </cell>
        </row>
        <row r="420">
          <cell r="B420" t="str">
            <v>Lemna gibba</v>
          </cell>
        </row>
        <row r="421">
          <cell r="B421" t="str">
            <v>Lemna minor</v>
          </cell>
        </row>
        <row r="422">
          <cell r="B422" t="str">
            <v>Lemna minuscula</v>
          </cell>
        </row>
        <row r="423">
          <cell r="B423" t="str">
            <v>Lemna sp.</v>
          </cell>
        </row>
        <row r="424">
          <cell r="B424" t="str">
            <v>Lemna trisulca</v>
          </cell>
        </row>
        <row r="425">
          <cell r="B425" t="str">
            <v>Lemna turionifera</v>
          </cell>
        </row>
        <row r="426">
          <cell r="B426" t="str">
            <v>Leptomitus sp.</v>
          </cell>
        </row>
        <row r="427">
          <cell r="B427" t="str">
            <v>Lilaea scilloides</v>
          </cell>
        </row>
        <row r="428">
          <cell r="B428" t="str">
            <v>Lilaeopsis attenuata</v>
          </cell>
        </row>
        <row r="429">
          <cell r="B429" t="str">
            <v>Limosella aquatica</v>
          </cell>
        </row>
        <row r="430">
          <cell r="B430" t="str">
            <v>Limosella australis</v>
          </cell>
        </row>
        <row r="431">
          <cell r="B431" t="str">
            <v>Lindernia dubia</v>
          </cell>
        </row>
        <row r="432">
          <cell r="B432" t="str">
            <v>Lindernia procumbens</v>
          </cell>
        </row>
        <row r="433">
          <cell r="B433" t="str">
            <v>Littorella uniflora</v>
          </cell>
        </row>
        <row r="434">
          <cell r="B434" t="str">
            <v>Lobelia dortmanna</v>
          </cell>
        </row>
        <row r="435">
          <cell r="B435" t="str">
            <v>Lotus pedunculatus</v>
          </cell>
        </row>
        <row r="436">
          <cell r="B436" t="str">
            <v>Ludwigia grandiflora</v>
          </cell>
        </row>
        <row r="437">
          <cell r="B437" t="str">
            <v>Ludwigia peploides</v>
          </cell>
        </row>
        <row r="438">
          <cell r="B438" t="str">
            <v>Ludwigia sp.</v>
          </cell>
        </row>
        <row r="439">
          <cell r="B439" t="str">
            <v>Lunularia cruciata</v>
          </cell>
        </row>
        <row r="440">
          <cell r="B440" t="str">
            <v>Luronium natans</v>
          </cell>
        </row>
        <row r="441">
          <cell r="B441" t="str">
            <v>Lycopersicon esculentum</v>
          </cell>
        </row>
        <row r="442">
          <cell r="B442" t="str">
            <v>Lycopus europaeus</v>
          </cell>
        </row>
        <row r="443">
          <cell r="B443" t="str">
            <v>Lyngbya sp.</v>
          </cell>
        </row>
        <row r="444">
          <cell r="B444" t="str">
            <v>Lysimachia nemorum</v>
          </cell>
        </row>
        <row r="445">
          <cell r="B445" t="str">
            <v>Lysimachia nummularia</v>
          </cell>
        </row>
        <row r="446">
          <cell r="B446" t="str">
            <v>Lysimachia sp.</v>
          </cell>
        </row>
        <row r="447">
          <cell r="B447" t="str">
            <v>Lysimachia thyrsiflora</v>
          </cell>
        </row>
        <row r="448">
          <cell r="B448" t="str">
            <v>Lysimachia vulgaris</v>
          </cell>
        </row>
        <row r="449">
          <cell r="B449" t="str">
            <v>Lythrum portula</v>
          </cell>
        </row>
        <row r="450">
          <cell r="B450" t="str">
            <v>Lythrum portula subsp. longidentata</v>
          </cell>
        </row>
        <row r="451">
          <cell r="B451" t="str">
            <v>Lythrum portula subsp. portula</v>
          </cell>
        </row>
        <row r="452">
          <cell r="B452" t="str">
            <v>Lythrum salicaria</v>
          </cell>
        </row>
        <row r="453">
          <cell r="B453" t="str">
            <v>Lythrum sp.</v>
          </cell>
        </row>
        <row r="454">
          <cell r="B454" t="str">
            <v>Marchantia paleacea</v>
          </cell>
        </row>
        <row r="455">
          <cell r="B455" t="str">
            <v>Marchantia polymorpha</v>
          </cell>
        </row>
        <row r="456">
          <cell r="B456" t="str">
            <v>Marchantia sp.</v>
          </cell>
        </row>
        <row r="457">
          <cell r="B457" t="str">
            <v>Marsilea aegyptiaca</v>
          </cell>
        </row>
        <row r="458">
          <cell r="B458" t="str">
            <v>Marsilea azorica</v>
          </cell>
        </row>
        <row r="459">
          <cell r="B459" t="str">
            <v>Marsilea quadrifolia</v>
          </cell>
        </row>
        <row r="460">
          <cell r="B460" t="str">
            <v>Marsilea strigosa</v>
          </cell>
        </row>
        <row r="461">
          <cell r="B461" t="str">
            <v>Marsupella aquatica</v>
          </cell>
        </row>
        <row r="462">
          <cell r="B462" t="str">
            <v>Marsupella emarginata var. emarginata</v>
          </cell>
        </row>
        <row r="463">
          <cell r="B463" t="str">
            <v>Marsupella sp.</v>
          </cell>
        </row>
        <row r="464">
          <cell r="B464" t="str">
            <v>Marsupella sphacelata</v>
          </cell>
        </row>
        <row r="465">
          <cell r="B465" t="str">
            <v>Melosira sp.</v>
          </cell>
        </row>
        <row r="466">
          <cell r="B466" t="str">
            <v>Mentha aquatica</v>
          </cell>
        </row>
        <row r="467">
          <cell r="B467" t="str">
            <v>Mentha arvensis</v>
          </cell>
        </row>
        <row r="468">
          <cell r="B468" t="str">
            <v>Mentha longifolia</v>
          </cell>
        </row>
        <row r="469">
          <cell r="B469" t="str">
            <v>Mentha sp.</v>
          </cell>
        </row>
        <row r="470">
          <cell r="B470" t="str">
            <v>Mentha x rotundifolia</v>
          </cell>
        </row>
        <row r="471">
          <cell r="B471" t="str">
            <v>Mentha x verticillata</v>
          </cell>
        </row>
        <row r="472">
          <cell r="B472" t="str">
            <v>Menyanthes trifoliata</v>
          </cell>
        </row>
        <row r="473">
          <cell r="B473" t="str">
            <v>Merismopedia sp.</v>
          </cell>
        </row>
        <row r="474">
          <cell r="B474" t="str">
            <v>Microcoleus sp.</v>
          </cell>
        </row>
        <row r="475">
          <cell r="B475" t="str">
            <v>Microscystis aeruginosa</v>
          </cell>
        </row>
        <row r="476">
          <cell r="B476" t="str">
            <v>Microscystis sp.</v>
          </cell>
        </row>
        <row r="477">
          <cell r="B477" t="str">
            <v>Microspora sp.</v>
          </cell>
        </row>
        <row r="478">
          <cell r="B478" t="str">
            <v>Mimulus guttatus</v>
          </cell>
        </row>
        <row r="479">
          <cell r="B479" t="str">
            <v>Mnium hornum</v>
          </cell>
        </row>
        <row r="480">
          <cell r="B480" t="str">
            <v>Mnium sp.</v>
          </cell>
        </row>
        <row r="481">
          <cell r="B481" t="str">
            <v>Molinia arundinacea</v>
          </cell>
        </row>
        <row r="482">
          <cell r="B482" t="str">
            <v>Molinia caerulea</v>
          </cell>
        </row>
        <row r="483">
          <cell r="B483" t="str">
            <v>Monochoria korsakowii</v>
          </cell>
        </row>
        <row r="484">
          <cell r="B484" t="str">
            <v>Monostroma sp.</v>
          </cell>
        </row>
        <row r="485">
          <cell r="B485" t="str">
            <v>Montia fontana</v>
          </cell>
        </row>
        <row r="486">
          <cell r="B486" t="str">
            <v>Montia fontana subsp. amporitana</v>
          </cell>
        </row>
        <row r="487">
          <cell r="B487" t="str">
            <v>Montia fontana subsp. fontana</v>
          </cell>
        </row>
        <row r="488">
          <cell r="B488" t="str">
            <v>Montia fontana subsp. minor</v>
          </cell>
        </row>
        <row r="489">
          <cell r="B489" t="str">
            <v>Montia fontana subsp. variabilis</v>
          </cell>
        </row>
        <row r="490">
          <cell r="B490" t="str">
            <v>Montia sp.</v>
          </cell>
        </row>
        <row r="491">
          <cell r="B491" t="str">
            <v>Mougeotia sp.</v>
          </cell>
        </row>
        <row r="492">
          <cell r="B492" t="str">
            <v>Murdannia blumei</v>
          </cell>
        </row>
        <row r="493">
          <cell r="B493" t="str">
            <v>Myosotis gr. palustris</v>
          </cell>
        </row>
        <row r="494">
          <cell r="B494" t="str">
            <v>Myosotis laxa</v>
          </cell>
        </row>
        <row r="495">
          <cell r="B495" t="str">
            <v>Myosotis secunda</v>
          </cell>
        </row>
        <row r="496">
          <cell r="B496" t="str">
            <v>Myosotis sp.</v>
          </cell>
        </row>
        <row r="497">
          <cell r="B497" t="str">
            <v>Myosotis stolonifera</v>
          </cell>
        </row>
        <row r="498">
          <cell r="B498" t="str">
            <v>Myosoton aquaticum</v>
          </cell>
        </row>
        <row r="499">
          <cell r="B499" t="str">
            <v>Myrica gale</v>
          </cell>
        </row>
        <row r="500">
          <cell r="B500" t="str">
            <v>Myriophyllum alterniflorum</v>
          </cell>
        </row>
        <row r="501">
          <cell r="B501" t="str">
            <v>Myriophyllum aquaticum</v>
          </cell>
        </row>
        <row r="502">
          <cell r="B502" t="str">
            <v>Myriophyllum exalbescens</v>
          </cell>
        </row>
        <row r="503">
          <cell r="B503" t="str">
            <v>Myriophyllum heterophyllum</v>
          </cell>
        </row>
        <row r="504">
          <cell r="B504" t="str">
            <v>Myriophyllum sp.</v>
          </cell>
        </row>
        <row r="505">
          <cell r="B505" t="str">
            <v>Myriophyllum spicatum</v>
          </cell>
        </row>
        <row r="506">
          <cell r="B506" t="str">
            <v>Myriophyllum verrucosum</v>
          </cell>
        </row>
        <row r="507">
          <cell r="B507" t="str">
            <v>Myriophyllum verticillatum</v>
          </cell>
        </row>
        <row r="508">
          <cell r="B508" t="str">
            <v>Najas flexilis</v>
          </cell>
        </row>
        <row r="509">
          <cell r="B509" t="str">
            <v>Najas gracillima</v>
          </cell>
        </row>
        <row r="510">
          <cell r="B510" t="str">
            <v>Najas graminea</v>
          </cell>
        </row>
        <row r="511">
          <cell r="B511" t="str">
            <v>Najas marina</v>
          </cell>
        </row>
        <row r="512">
          <cell r="B512" t="str">
            <v>Najas marina subsp. armata</v>
          </cell>
        </row>
        <row r="513">
          <cell r="B513" t="str">
            <v>Najas marina subsp. intermedia</v>
          </cell>
        </row>
        <row r="514">
          <cell r="B514" t="str">
            <v>Najas marina subsp. marina</v>
          </cell>
        </row>
        <row r="515">
          <cell r="B515" t="str">
            <v>Najas minor</v>
          </cell>
        </row>
        <row r="516">
          <cell r="B516" t="str">
            <v>Najas orientalis</v>
          </cell>
        </row>
        <row r="517">
          <cell r="B517" t="str">
            <v>Najas sp.</v>
          </cell>
        </row>
        <row r="518">
          <cell r="B518" t="str">
            <v>Najas tenuissima</v>
          </cell>
        </row>
        <row r="519">
          <cell r="B519" t="str">
            <v>Nardia compressa</v>
          </cell>
        </row>
        <row r="520">
          <cell r="B520" t="str">
            <v>Nardia scalaris</v>
          </cell>
        </row>
        <row r="521">
          <cell r="B521" t="str">
            <v>Nardia sp.</v>
          </cell>
        </row>
        <row r="522">
          <cell r="B522" t="str">
            <v>Nasturtium officinale</v>
          </cell>
        </row>
        <row r="523">
          <cell r="B523" t="str">
            <v>Nelumbo nucifera</v>
          </cell>
        </row>
        <row r="524">
          <cell r="B524" t="str">
            <v>Nitella capillaris</v>
          </cell>
        </row>
        <row r="525">
          <cell r="B525" t="str">
            <v>Nitella flexilis</v>
          </cell>
        </row>
        <row r="526">
          <cell r="B526" t="str">
            <v>Nitella gracilis</v>
          </cell>
        </row>
        <row r="527">
          <cell r="B527" t="str">
            <v>Nitella mucronata</v>
          </cell>
        </row>
        <row r="528">
          <cell r="B528" t="str">
            <v>Nitella opaca</v>
          </cell>
        </row>
        <row r="529">
          <cell r="B529" t="str">
            <v>Nitella sp.</v>
          </cell>
        </row>
        <row r="530">
          <cell r="B530" t="str">
            <v>Nitella tenuissima</v>
          </cell>
        </row>
        <row r="531">
          <cell r="B531" t="str">
            <v>Nitella translucens</v>
          </cell>
        </row>
        <row r="532">
          <cell r="B532" t="str">
            <v>Nitellopsis obtusa</v>
          </cell>
        </row>
        <row r="533">
          <cell r="B533" t="str">
            <v>Nitellopsis sp.</v>
          </cell>
        </row>
        <row r="534">
          <cell r="B534" t="str">
            <v>Nostoc sp.</v>
          </cell>
        </row>
        <row r="535">
          <cell r="B535" t="str">
            <v>Nuphar advena</v>
          </cell>
        </row>
        <row r="536">
          <cell r="B536" t="str">
            <v>Nuphar lutea</v>
          </cell>
        </row>
        <row r="537">
          <cell r="B537" t="str">
            <v>Nuphar lutea x pumila</v>
          </cell>
        </row>
        <row r="538">
          <cell r="B538" t="str">
            <v>Nuphar pumila</v>
          </cell>
        </row>
        <row r="539">
          <cell r="B539" t="str">
            <v>Nuphar sp.</v>
          </cell>
        </row>
        <row r="540">
          <cell r="B540" t="str">
            <v>Nuphar x spenneriana</v>
          </cell>
        </row>
        <row r="541">
          <cell r="B541" t="str">
            <v>Nymphaea alba</v>
          </cell>
        </row>
        <row r="542">
          <cell r="B542" t="str">
            <v>Nymphaea alba x candida</v>
          </cell>
        </row>
        <row r="543">
          <cell r="B543" t="str">
            <v>Nymphaea candida</v>
          </cell>
        </row>
        <row r="544">
          <cell r="B544" t="str">
            <v>Nymphaea lotus</v>
          </cell>
        </row>
        <row r="545">
          <cell r="B545" t="str">
            <v>Nymphaea rubra</v>
          </cell>
        </row>
        <row r="546">
          <cell r="B546" t="str">
            <v>Nymphaea sp.</v>
          </cell>
        </row>
        <row r="547">
          <cell r="B547" t="str">
            <v>Nymphaea tetragona</v>
          </cell>
        </row>
        <row r="548">
          <cell r="B548" t="str">
            <v>Nymphoides peltata</v>
          </cell>
        </row>
        <row r="549">
          <cell r="B549" t="str">
            <v>Octodiceras fontanum</v>
          </cell>
        </row>
        <row r="550">
          <cell r="B550" t="str">
            <v>Oedogonium sp.</v>
          </cell>
        </row>
        <row r="551">
          <cell r="B551" t="str">
            <v>Oenanthe aquatica</v>
          </cell>
        </row>
        <row r="552">
          <cell r="B552" t="str">
            <v>Oenanthe crocata</v>
          </cell>
        </row>
        <row r="553">
          <cell r="B553" t="str">
            <v>Oenanthe fistulosa</v>
          </cell>
        </row>
        <row r="554">
          <cell r="B554" t="str">
            <v>Oenanthe fluviatilis</v>
          </cell>
        </row>
        <row r="555">
          <cell r="B555" t="str">
            <v>Oenanthe sp.</v>
          </cell>
        </row>
        <row r="556">
          <cell r="B556" t="str">
            <v>Orthotrichum rivulare</v>
          </cell>
        </row>
        <row r="557">
          <cell r="B557" t="str">
            <v>Orthotrichum sp.</v>
          </cell>
        </row>
        <row r="558">
          <cell r="B558" t="str">
            <v>Oryza sativa</v>
          </cell>
        </row>
        <row r="559">
          <cell r="B559" t="str">
            <v>Oscillatoria sp.</v>
          </cell>
        </row>
        <row r="560">
          <cell r="B560" t="str">
            <v>Osmunda regalis</v>
          </cell>
        </row>
        <row r="561">
          <cell r="B561" t="str">
            <v>Ottelia alismoides</v>
          </cell>
        </row>
        <row r="562">
          <cell r="B562" t="str">
            <v>Oxalis acetosella</v>
          </cell>
        </row>
        <row r="563">
          <cell r="B563" t="str">
            <v>Paspalum dilatatum</v>
          </cell>
        </row>
        <row r="564">
          <cell r="B564" t="str">
            <v>Paspalum paspaloides</v>
          </cell>
        </row>
        <row r="565">
          <cell r="B565" t="str">
            <v>Paspalum urvillei</v>
          </cell>
        </row>
        <row r="566">
          <cell r="B566" t="str">
            <v>Paspalum vaginatum</v>
          </cell>
        </row>
        <row r="567">
          <cell r="B567" t="str">
            <v>Pellia endiviifolia</v>
          </cell>
        </row>
        <row r="568">
          <cell r="B568" t="str">
            <v>Pellia epiphylla</v>
          </cell>
        </row>
        <row r="569">
          <cell r="B569" t="str">
            <v>Pellia neesiana</v>
          </cell>
        </row>
        <row r="570">
          <cell r="B570" t="str">
            <v>Pellia sp.</v>
          </cell>
        </row>
        <row r="571">
          <cell r="B571" t="str">
            <v>Petasites hybridus</v>
          </cell>
        </row>
        <row r="572">
          <cell r="B572" t="str">
            <v>Peucedanum palustre</v>
          </cell>
        </row>
        <row r="573">
          <cell r="B573" t="str">
            <v>Phacelurus digitatus</v>
          </cell>
        </row>
        <row r="574">
          <cell r="B574" t="str">
            <v>Phalaris arundinacea</v>
          </cell>
        </row>
        <row r="575">
          <cell r="B575" t="str">
            <v>Philonotis calcarea</v>
          </cell>
        </row>
        <row r="576">
          <cell r="B576" t="str">
            <v>Philonotis gr. fontana</v>
          </cell>
        </row>
        <row r="577">
          <cell r="B577" t="str">
            <v>Philonotis sp.</v>
          </cell>
        </row>
        <row r="578">
          <cell r="B578" t="str">
            <v>Phormidium sp.</v>
          </cell>
        </row>
        <row r="579">
          <cell r="B579" t="str">
            <v>Phragmites australis</v>
          </cell>
        </row>
        <row r="580">
          <cell r="B580" t="str">
            <v>Pilularia globulifera</v>
          </cell>
        </row>
        <row r="581">
          <cell r="B581" t="str">
            <v>Pilularia minuta</v>
          </cell>
        </row>
        <row r="582">
          <cell r="B582" t="str">
            <v>Pistia stratiotes</v>
          </cell>
        </row>
        <row r="583">
          <cell r="B583" t="str">
            <v>Plagiochila asplenioides</v>
          </cell>
        </row>
        <row r="584">
          <cell r="B584" t="str">
            <v>Plagiochila sp.</v>
          </cell>
        </row>
        <row r="585">
          <cell r="B585" t="str">
            <v>Plagiomnium affine</v>
          </cell>
        </row>
        <row r="586">
          <cell r="B586" t="str">
            <v>Plagiomnium medium</v>
          </cell>
        </row>
        <row r="587">
          <cell r="B587" t="str">
            <v>Plagiomnium rostratum</v>
          </cell>
        </row>
        <row r="588">
          <cell r="B588" t="str">
            <v>Plagiomnium sp.</v>
          </cell>
        </row>
        <row r="589">
          <cell r="B589" t="str">
            <v>Plagiomnium undulatum</v>
          </cell>
        </row>
        <row r="590">
          <cell r="B590" t="str">
            <v>Plagiothecium denticulatum</v>
          </cell>
        </row>
        <row r="591">
          <cell r="B591" t="str">
            <v>Plagiothecium nemorale</v>
          </cell>
        </row>
        <row r="592">
          <cell r="B592" t="str">
            <v>Plagiothecium platyphyllum</v>
          </cell>
        </row>
        <row r="593">
          <cell r="B593" t="str">
            <v>Plagiothecium sp.</v>
          </cell>
        </row>
        <row r="594">
          <cell r="B594" t="str">
            <v>Plagiothecium undulatum</v>
          </cell>
        </row>
        <row r="595">
          <cell r="B595" t="str">
            <v>Plectonema sp.</v>
          </cell>
        </row>
        <row r="596">
          <cell r="B596" t="str">
            <v>Pleuropogon sabinei</v>
          </cell>
        </row>
        <row r="597">
          <cell r="B597" t="str">
            <v>Poa annua</v>
          </cell>
        </row>
        <row r="598">
          <cell r="B598" t="str">
            <v>Poa palustris</v>
          </cell>
        </row>
        <row r="599">
          <cell r="B599" t="str">
            <v>Poa pratensis</v>
          </cell>
        </row>
        <row r="600">
          <cell r="B600" t="str">
            <v>Poa sp.</v>
          </cell>
        </row>
        <row r="601">
          <cell r="B601" t="str">
            <v>Poa trivialis</v>
          </cell>
        </row>
        <row r="602">
          <cell r="B602" t="str">
            <v>Polygonum amphibium</v>
          </cell>
        </row>
        <row r="603">
          <cell r="B603" t="str">
            <v>Polygonum foliosa</v>
          </cell>
        </row>
        <row r="604">
          <cell r="B604" t="str">
            <v>Polygonum hydropiper</v>
          </cell>
        </row>
        <row r="605">
          <cell r="B605" t="str">
            <v>Polygonum lapathifolia</v>
          </cell>
        </row>
        <row r="606">
          <cell r="B606" t="str">
            <v>Polygonum maculosa</v>
          </cell>
        </row>
        <row r="607">
          <cell r="B607" t="str">
            <v>Polygonum mite</v>
          </cell>
        </row>
        <row r="608">
          <cell r="B608" t="str">
            <v>Polygonum sp.</v>
          </cell>
        </row>
        <row r="609">
          <cell r="B609" t="str">
            <v>Pontederia cordata</v>
          </cell>
        </row>
        <row r="610">
          <cell r="B610" t="str">
            <v>Porella cordaeana</v>
          </cell>
        </row>
        <row r="611">
          <cell r="B611" t="str">
            <v>Porella pinnata</v>
          </cell>
        </row>
        <row r="612">
          <cell r="B612" t="str">
            <v>Porella sp.</v>
          </cell>
        </row>
        <row r="613">
          <cell r="B613" t="str">
            <v>Potamogeton acutifolius</v>
          </cell>
        </row>
        <row r="614">
          <cell r="B614" t="str">
            <v>Potamogeton alpinus</v>
          </cell>
        </row>
        <row r="615">
          <cell r="B615" t="str">
            <v>Potamogeton berchtoldii</v>
          </cell>
        </row>
        <row r="616">
          <cell r="B616" t="str">
            <v>Potamogeton coloratus</v>
          </cell>
        </row>
        <row r="617">
          <cell r="B617" t="str">
            <v>Potamogeton compressus</v>
          </cell>
        </row>
        <row r="618">
          <cell r="B618" t="str">
            <v>Potamogeton crispus</v>
          </cell>
        </row>
        <row r="619">
          <cell r="B619" t="str">
            <v>Potamogeton epihydrus</v>
          </cell>
        </row>
        <row r="620">
          <cell r="B620" t="str">
            <v>Potamogeton filiformis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v>
          </cell>
        </row>
        <row r="626">
          <cell r="B626" t="str">
            <v>Potamogeton natans var. prolixus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siculus</v>
          </cell>
        </row>
        <row r="637">
          <cell r="B637" t="str">
            <v>Potamogeton sp.</v>
          </cell>
        </row>
        <row r="638">
          <cell r="B638" t="str">
            <v>Potamogeton trichoides</v>
          </cell>
        </row>
        <row r="639">
          <cell r="B639" t="str">
            <v>Potamogeton vaginatus</v>
          </cell>
        </row>
        <row r="640">
          <cell r="B640" t="str">
            <v>Potamogeton x angustifolius</v>
          </cell>
        </row>
        <row r="641">
          <cell r="B641" t="str">
            <v>Potamogeton x bennettii</v>
          </cell>
        </row>
        <row r="642">
          <cell r="B642" t="str">
            <v>Potamogeton x bottnicus</v>
          </cell>
        </row>
        <row r="643">
          <cell r="B643" t="str">
            <v>Potamogeton x cognatus</v>
          </cell>
        </row>
        <row r="644">
          <cell r="B644" t="str">
            <v>Potamogeton x cooperi</v>
          </cell>
        </row>
        <row r="645">
          <cell r="B645" t="str">
            <v>Potamogeton x fennicus</v>
          </cell>
        </row>
        <row r="646">
          <cell r="B646" t="str">
            <v>Potamogeton x fluitans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saliciifolius</v>
          </cell>
        </row>
        <row r="654">
          <cell r="B654" t="str">
            <v>Potamogeton x schreberi</v>
          </cell>
        </row>
        <row r="655">
          <cell r="B655" t="str">
            <v>Potamogeton x sparganiifolius</v>
          </cell>
        </row>
        <row r="656">
          <cell r="B656" t="str">
            <v>Potamogeton x sudermanicus</v>
          </cell>
        </row>
        <row r="657">
          <cell r="B657" t="str">
            <v>Potamogeton x suecicus</v>
          </cell>
        </row>
        <row r="658">
          <cell r="B658" t="str">
            <v xml:space="preserve">Potamogeton x undulatus </v>
          </cell>
        </row>
        <row r="659">
          <cell r="B659" t="str">
            <v>Potamogeton zizii</v>
          </cell>
        </row>
        <row r="660">
          <cell r="B660" t="str">
            <v>Potentiella anserina</v>
          </cell>
        </row>
        <row r="661">
          <cell r="B661" t="str">
            <v>Potentilla erecta</v>
          </cell>
        </row>
        <row r="662">
          <cell r="B662" t="str">
            <v>Potentilla palustris</v>
          </cell>
        </row>
        <row r="663">
          <cell r="B663" t="str">
            <v>Potentilla sp.</v>
          </cell>
        </row>
        <row r="664">
          <cell r="B664" t="str">
            <v>Preissia quadrata</v>
          </cell>
        </row>
        <row r="665">
          <cell r="B665" t="str">
            <v>Pseudanabaena sp.</v>
          </cell>
        </row>
        <row r="666">
          <cell r="B666" t="str">
            <v>Pseudendoclonium sp.</v>
          </cell>
        </row>
        <row r="667">
          <cell r="B667" t="str">
            <v>Pulicaria dysenterica</v>
          </cell>
        </row>
        <row r="668">
          <cell r="B668" t="str">
            <v>Racomitrium aciculare</v>
          </cell>
        </row>
        <row r="669">
          <cell r="B669" t="str">
            <v>Racomitrium aquaticum</v>
          </cell>
        </row>
        <row r="670">
          <cell r="B670" t="str">
            <v>Racomitrium sp.</v>
          </cell>
        </row>
        <row r="671">
          <cell r="B671" t="str">
            <v>Radiofilum sp.</v>
          </cell>
        </row>
        <row r="672">
          <cell r="B672" t="str">
            <v>Ranunculus aquatilis</v>
          </cell>
        </row>
        <row r="673">
          <cell r="B673" t="str">
            <v>Ranunculus batrachoides</v>
          </cell>
        </row>
        <row r="674">
          <cell r="B674" t="str">
            <v>Ranunculus baudoti</v>
          </cell>
        </row>
        <row r="675">
          <cell r="B675" t="str">
            <v>Ranunculus circinatus</v>
          </cell>
        </row>
        <row r="676">
          <cell r="B676" t="str">
            <v>Ranunculus flammula</v>
          </cell>
        </row>
        <row r="677">
          <cell r="B677" t="str">
            <v>Ranunculus flammula subsp. flammula</v>
          </cell>
        </row>
        <row r="678">
          <cell r="B678" t="str">
            <v>Ranunculus flammula subsp. minimus</v>
          </cell>
        </row>
        <row r="679">
          <cell r="B679" t="str">
            <v>Ranunculus flammula subsp. scoticus</v>
          </cell>
        </row>
        <row r="680">
          <cell r="B680" t="str">
            <v>Ranunculus fluitans</v>
          </cell>
        </row>
        <row r="681">
          <cell r="B681" t="str">
            <v>Ranunculus hederaceus</v>
          </cell>
        </row>
        <row r="682">
          <cell r="B682" t="str">
            <v>Ranunculus hyperboreus</v>
          </cell>
        </row>
        <row r="683">
          <cell r="B683" t="str">
            <v>Ranunculus lingua</v>
          </cell>
        </row>
        <row r="684">
          <cell r="B684" t="str">
            <v>Ranunculus ololeucos</v>
          </cell>
        </row>
        <row r="685">
          <cell r="B685" t="str">
            <v>Ranunculus omiophyllus</v>
          </cell>
        </row>
        <row r="686">
          <cell r="B686" t="str">
            <v>Ranunculus peltatus</v>
          </cell>
        </row>
        <row r="687">
          <cell r="B687" t="str">
            <v>Ranunculus peltatus subsp. fucoides</v>
          </cell>
        </row>
        <row r="688">
          <cell r="B688" t="str">
            <v>Ranunculus peltatus subsp. peltatus</v>
          </cell>
        </row>
        <row r="689">
          <cell r="B689" t="str">
            <v>Ranunculus penicillatus subsp. pseudofluitans</v>
          </cell>
        </row>
        <row r="690">
          <cell r="B690" t="str">
            <v>Ranunculus penicillatus var. calcareus</v>
          </cell>
        </row>
        <row r="691">
          <cell r="B691" t="str">
            <v xml:space="preserve">Ranunculus penicillatus </v>
          </cell>
        </row>
        <row r="692">
          <cell r="B692" t="str">
            <v>Ranunculus polyphyllus</v>
          </cell>
        </row>
        <row r="693">
          <cell r="B693" t="str">
            <v>Ranunculus repens</v>
          </cell>
        </row>
        <row r="694">
          <cell r="B694" t="str">
            <v>Ranunculus reptans</v>
          </cell>
        </row>
        <row r="695">
          <cell r="B695" t="str">
            <v>Ranunculus rionii</v>
          </cell>
        </row>
        <row r="696">
          <cell r="B696" t="str">
            <v>Ranunculus sardous</v>
          </cell>
        </row>
        <row r="697">
          <cell r="B697" t="str">
            <v>Ranunculus sceleratus</v>
          </cell>
        </row>
        <row r="698">
          <cell r="B698" t="str">
            <v>Ranunculus sp.</v>
          </cell>
        </row>
        <row r="699">
          <cell r="B699" t="str">
            <v>Ranunculus sphaerosphermus</v>
          </cell>
        </row>
        <row r="700">
          <cell r="B700" t="str">
            <v>Ranunculus trichophyllus</v>
          </cell>
        </row>
        <row r="701">
          <cell r="B701" t="str">
            <v>Ranunculus trichophyllus subsp. eradicatus</v>
          </cell>
        </row>
        <row r="702">
          <cell r="B702" t="str">
            <v>Ranunculus trichophyllus subsp. lutulentus</v>
          </cell>
        </row>
        <row r="703">
          <cell r="B703" t="str">
            <v>Ranunculus trichophyllus x circinatus</v>
          </cell>
        </row>
        <row r="704">
          <cell r="B704" t="str">
            <v>Ranunculus tripartitus</v>
          </cell>
        </row>
        <row r="705">
          <cell r="B705" t="str">
            <v>Ranunculus x bachii</v>
          </cell>
        </row>
        <row r="706">
          <cell r="B706" t="str">
            <v>Ranunculus x kelchoensis</v>
          </cell>
        </row>
        <row r="707">
          <cell r="B707" t="str">
            <v>Ranunculus x levenensis</v>
          </cell>
        </row>
        <row r="708">
          <cell r="B708" t="str">
            <v>Ranunculus x novae-forestae</v>
          </cell>
        </row>
        <row r="709">
          <cell r="B709" t="str">
            <v>Reynoutria japonica</v>
          </cell>
        </row>
        <row r="710">
          <cell r="B710" t="str">
            <v>Rhizoclonium sp.</v>
          </cell>
        </row>
        <row r="711">
          <cell r="B711" t="str">
            <v>Rhizomnium magnifolium</v>
          </cell>
        </row>
        <row r="712">
          <cell r="B712" t="str">
            <v>Rhizomnium pseudopunctatum</v>
          </cell>
        </row>
        <row r="713">
          <cell r="B713" t="str">
            <v>Rhizomnium punctatum</v>
          </cell>
        </row>
        <row r="714">
          <cell r="B714" t="str">
            <v>Rhizomnium sp.</v>
          </cell>
        </row>
        <row r="715">
          <cell r="B715" t="str">
            <v>Rhynchospora rugosa</v>
          </cell>
        </row>
        <row r="716">
          <cell r="B716" t="str">
            <v>Rhynchostegium alopecuroides</v>
          </cell>
        </row>
        <row r="717">
          <cell r="B717" t="str">
            <v>Rhynchostegium riparioides</v>
          </cell>
        </row>
        <row r="718">
          <cell r="B718" t="str">
            <v>Rhynchostegium sp.</v>
          </cell>
        </row>
        <row r="719">
          <cell r="B719" t="str">
            <v>Riccardia chamaedryfolia</v>
          </cell>
        </row>
        <row r="720">
          <cell r="B720" t="str">
            <v>Riccardia multifida</v>
          </cell>
        </row>
        <row r="721">
          <cell r="B721" t="str">
            <v>Riccardia sp.</v>
          </cell>
        </row>
        <row r="722">
          <cell r="B722" t="str">
            <v>Riccia fluitans</v>
          </cell>
        </row>
        <row r="723">
          <cell r="B723" t="str">
            <v>Riccia huebeneriana</v>
          </cell>
        </row>
        <row r="724">
          <cell r="B724" t="str">
            <v>Riccia rhenana</v>
          </cell>
        </row>
        <row r="725">
          <cell r="B725" t="str">
            <v>Riccia sp.</v>
          </cell>
        </row>
        <row r="726">
          <cell r="B726" t="str">
            <v>Ricciocarpos natans</v>
          </cell>
        </row>
        <row r="727">
          <cell r="B727" t="str">
            <v>Rivularia sp.</v>
          </cell>
        </row>
        <row r="728">
          <cell r="B728" t="str">
            <v>Rorippa amphibia</v>
          </cell>
        </row>
        <row r="729">
          <cell r="B729" t="str">
            <v>Rorippa x armoracioides</v>
          </cell>
        </row>
        <row r="730">
          <cell r="B730" t="str">
            <v>Rorippa x erythrocaulis</v>
          </cell>
        </row>
        <row r="731">
          <cell r="B731" t="str">
            <v>Rorippa islandica</v>
          </cell>
        </row>
        <row r="732">
          <cell r="B732" t="str">
            <v>Rorippa microphylla</v>
          </cell>
        </row>
        <row r="733">
          <cell r="B733" t="str">
            <v>Rorippa palustris</v>
          </cell>
        </row>
        <row r="734">
          <cell r="B734" t="str">
            <v>Rorippa sp.</v>
          </cell>
        </row>
        <row r="735">
          <cell r="B735" t="str">
            <v>Rorippa x anceps</v>
          </cell>
        </row>
        <row r="736">
          <cell r="B736" t="str">
            <v>Rorippa x sterilis</v>
          </cell>
        </row>
        <row r="737">
          <cell r="B737" t="str">
            <v>Rotala filiformis</v>
          </cell>
        </row>
        <row r="738">
          <cell r="B738" t="str">
            <v>Rotala indica</v>
          </cell>
        </row>
        <row r="739">
          <cell r="B739" t="str">
            <v>Rumex aquaticus</v>
          </cell>
        </row>
        <row r="740">
          <cell r="B740" t="str">
            <v>Rumex conglomeratus</v>
          </cell>
        </row>
        <row r="741">
          <cell r="B741" t="str">
            <v>Rumex crispus</v>
          </cell>
        </row>
        <row r="742">
          <cell r="B742" t="str">
            <v>Rumex hydrolapathum</v>
          </cell>
        </row>
        <row r="743">
          <cell r="B743" t="str">
            <v>Rumex obtusifolius</v>
          </cell>
        </row>
        <row r="744">
          <cell r="B744" t="str">
            <v>Rumex palustris</v>
          </cell>
        </row>
        <row r="745">
          <cell r="B745" t="str">
            <v>Rumex sp.</v>
          </cell>
        </row>
        <row r="746">
          <cell r="B746" t="str">
            <v>Ruppia cirrhosa</v>
          </cell>
        </row>
        <row r="747">
          <cell r="B747" t="str">
            <v>Ruppia drepanensis</v>
          </cell>
        </row>
        <row r="748">
          <cell r="B748" t="str">
            <v>Ruppia maritima</v>
          </cell>
        </row>
        <row r="749">
          <cell r="B749" t="str">
            <v>Saccharum ravennae</v>
          </cell>
        </row>
        <row r="750">
          <cell r="B750" t="str">
            <v>Saccharum spontaneum</v>
          </cell>
        </row>
        <row r="751">
          <cell r="B751" t="str">
            <v>Saccogyna viticulosa</v>
          </cell>
        </row>
        <row r="752">
          <cell r="B752" t="str">
            <v>Sagina procumbens</v>
          </cell>
        </row>
        <row r="753">
          <cell r="B753" t="str">
            <v>Sagittaria latifolia</v>
          </cell>
        </row>
        <row r="754">
          <cell r="B754" t="str">
            <v>Sagittaria natans</v>
          </cell>
        </row>
        <row r="755">
          <cell r="B755" t="str">
            <v>Sagittaria rigida</v>
          </cell>
        </row>
        <row r="756">
          <cell r="B756" t="str">
            <v>Sagittaria sagittifolia</v>
          </cell>
        </row>
        <row r="757">
          <cell r="B757" t="str">
            <v>Sagittaria subulata</v>
          </cell>
        </row>
        <row r="758">
          <cell r="B758" t="str">
            <v>Salvinia natans</v>
          </cell>
        </row>
        <row r="759">
          <cell r="B759" t="str">
            <v>Samolus valerandi</v>
          </cell>
        </row>
        <row r="760">
          <cell r="B760" t="str">
            <v>Scapania nemorea</v>
          </cell>
        </row>
        <row r="761">
          <cell r="B761" t="str">
            <v>Scapania paludicola</v>
          </cell>
        </row>
        <row r="762">
          <cell r="B762" t="str">
            <v>Scapania paludosa</v>
          </cell>
        </row>
        <row r="763">
          <cell r="B763" t="str">
            <v>Scapania sp.</v>
          </cell>
        </row>
        <row r="764">
          <cell r="B764" t="str">
            <v>Scapania uliginosa</v>
          </cell>
        </row>
        <row r="765">
          <cell r="B765" t="str">
            <v>Scapania undulata</v>
          </cell>
        </row>
        <row r="766">
          <cell r="B766" t="str">
            <v>Scheuchzeria palustris</v>
          </cell>
        </row>
        <row r="767">
          <cell r="B767" t="str">
            <v>Schistidium agassizii</v>
          </cell>
        </row>
        <row r="768">
          <cell r="B768" t="str">
            <v>Schistidium rivulare</v>
          </cell>
        </row>
        <row r="769">
          <cell r="B769" t="str">
            <v>Schistidium sp.</v>
          </cell>
        </row>
        <row r="770">
          <cell r="B770" t="str">
            <v>Schizomeris sp.</v>
          </cell>
        </row>
        <row r="771">
          <cell r="B771" t="str">
            <v>Schizothrix sp.</v>
          </cell>
        </row>
        <row r="772">
          <cell r="B772" t="str">
            <v>Schoenoplectus pungens</v>
          </cell>
        </row>
        <row r="773">
          <cell r="B773" t="str">
            <v>Schoenoplectus supinus</v>
          </cell>
        </row>
        <row r="774">
          <cell r="B774" t="str">
            <v>Schoenoplectus tabernaemontani</v>
          </cell>
        </row>
        <row r="775">
          <cell r="B775" t="str">
            <v>Scirpoides holoschoenus</v>
          </cell>
        </row>
        <row r="776">
          <cell r="B776" t="str">
            <v>Scirpus fluitans</v>
          </cell>
        </row>
        <row r="777">
          <cell r="B777" t="str">
            <v>Scirpus lacustris</v>
          </cell>
        </row>
        <row r="778">
          <cell r="B778" t="str">
            <v>Scirpus maritimus</v>
          </cell>
        </row>
        <row r="779">
          <cell r="B779" t="str">
            <v>Scirpus sp.</v>
          </cell>
        </row>
        <row r="780">
          <cell r="B780" t="str">
            <v>Scirpus sylvaticus</v>
          </cell>
        </row>
        <row r="781">
          <cell r="B781" t="str">
            <v>Scirpus triquetrus</v>
          </cell>
        </row>
        <row r="782">
          <cell r="B782" t="str">
            <v>Scolochloa festucacea</v>
          </cell>
        </row>
        <row r="783">
          <cell r="B783" t="str">
            <v>Scrophularia auriculata</v>
          </cell>
        </row>
        <row r="784">
          <cell r="B784" t="str">
            <v>Scrophularia nodosa</v>
          </cell>
        </row>
        <row r="785">
          <cell r="B785" t="str">
            <v>Scrophularia sp.</v>
          </cell>
        </row>
        <row r="786">
          <cell r="B786" t="str">
            <v>Scrophularia umbrosa</v>
          </cell>
        </row>
        <row r="787">
          <cell r="B787" t="str">
            <v>Scutellaria galericulata</v>
          </cell>
        </row>
        <row r="788">
          <cell r="B788" t="str">
            <v>Scytonema sp.</v>
          </cell>
        </row>
        <row r="789">
          <cell r="B789" t="str">
            <v>Senecio aquaticus</v>
          </cell>
        </row>
        <row r="790">
          <cell r="B790" t="str">
            <v>Senecio sp.</v>
          </cell>
        </row>
        <row r="791">
          <cell r="B791" t="str">
            <v>Shinnersia rivularis</v>
          </cell>
        </row>
        <row r="792">
          <cell r="B792" t="str">
            <v>Sibthorpia europaea</v>
          </cell>
        </row>
        <row r="793">
          <cell r="B793" t="str">
            <v>Sirogonium sp.</v>
          </cell>
        </row>
        <row r="794">
          <cell r="B794" t="str">
            <v>Sium latifolium</v>
          </cell>
        </row>
        <row r="795">
          <cell r="B795" t="str">
            <v>Sium sp.</v>
          </cell>
        </row>
        <row r="796">
          <cell r="B796" t="str">
            <v>Solanum dulcamara</v>
          </cell>
        </row>
        <row r="797">
          <cell r="B797" t="str">
            <v>Sparganium angustifolium</v>
          </cell>
        </row>
        <row r="798">
          <cell r="B798" t="str">
            <v>Sparganium angustifolium x emersum</v>
          </cell>
        </row>
        <row r="799">
          <cell r="B799" t="str">
            <v>Sparganium emersum fo. brevifolium</v>
          </cell>
        </row>
        <row r="800">
          <cell r="B800" t="str">
            <v>Sparganium emersum fo. longifolium</v>
          </cell>
        </row>
        <row r="801">
          <cell r="B801" t="str">
            <v>Sparganium erectum</v>
          </cell>
        </row>
        <row r="802">
          <cell r="B802" t="str">
            <v>Sparganium erectum subsp. erectum</v>
          </cell>
        </row>
        <row r="803">
          <cell r="B803" t="str">
            <v>Sparganium erectum subsp. microcarpum</v>
          </cell>
        </row>
        <row r="804">
          <cell r="B804" t="str">
            <v>Sparganium erectum subsp. neglectum</v>
          </cell>
        </row>
        <row r="805">
          <cell r="B805" t="str">
            <v>Sparganium erectum subsp. oocarpum</v>
          </cell>
        </row>
        <row r="806">
          <cell r="B806" t="str">
            <v>Sparganium glomeratum</v>
          </cell>
        </row>
        <row r="807">
          <cell r="B807" t="str">
            <v>Sparganium gramineum</v>
          </cell>
        </row>
        <row r="808">
          <cell r="B808" t="str">
            <v>Sparganium hyperboreum</v>
          </cell>
        </row>
        <row r="809">
          <cell r="B809" t="str">
            <v>Sparganium minimum</v>
          </cell>
        </row>
        <row r="810">
          <cell r="B810" t="str">
            <v>Sparganium natans</v>
          </cell>
        </row>
        <row r="811">
          <cell r="B811" t="str">
            <v>Sparganium sp.</v>
          </cell>
        </row>
        <row r="812">
          <cell r="B812" t="str">
            <v>Sphaerocystis sp.</v>
          </cell>
        </row>
        <row r="813">
          <cell r="B813" t="str">
            <v>Sphaerotilus sp.</v>
          </cell>
        </row>
        <row r="814">
          <cell r="B814" t="str">
            <v>Sphagnum angustifolium</v>
          </cell>
        </row>
        <row r="815">
          <cell r="B815" t="str">
            <v>Sphagnum capillifolium</v>
          </cell>
        </row>
        <row r="816">
          <cell r="B816" t="str">
            <v>Sphagnum denticulatum</v>
          </cell>
        </row>
        <row r="817">
          <cell r="B817" t="str">
            <v>Sphagnum fallax</v>
          </cell>
        </row>
        <row r="818">
          <cell r="B818" t="str">
            <v>Sphagnum fimbriatum</v>
          </cell>
        </row>
        <row r="819">
          <cell r="B819" t="str">
            <v>Sphagnum flexuosum</v>
          </cell>
        </row>
        <row r="820">
          <cell r="B820" t="str">
            <v>Sphagnum palustre</v>
          </cell>
        </row>
        <row r="821">
          <cell r="B821" t="str">
            <v>Sphagnum papillosum var. laeve</v>
          </cell>
        </row>
        <row r="822">
          <cell r="B822" t="str">
            <v>Sphagnum sp.</v>
          </cell>
        </row>
        <row r="823">
          <cell r="B823" t="str">
            <v>Sphagnum subsecundum</v>
          </cell>
        </row>
        <row r="824">
          <cell r="B824" t="str">
            <v>Spirodela polyrhiza</v>
          </cell>
        </row>
        <row r="825">
          <cell r="B825" t="str">
            <v>Spirogyra sp.</v>
          </cell>
        </row>
        <row r="826">
          <cell r="B826" t="str">
            <v>Spirulina sp.</v>
          </cell>
        </row>
        <row r="827">
          <cell r="B827" t="str">
            <v>Stachys palustris</v>
          </cell>
        </row>
        <row r="828">
          <cell r="B828" t="str">
            <v>Stachys sylvatica</v>
          </cell>
        </row>
        <row r="829">
          <cell r="B829" t="str">
            <v>Stellaria palustris</v>
          </cell>
        </row>
        <row r="830">
          <cell r="B830" t="str">
            <v>Stellaria uliginosa</v>
          </cell>
        </row>
        <row r="831">
          <cell r="B831" t="str">
            <v>Stigeoclonium sp.</v>
          </cell>
        </row>
        <row r="832">
          <cell r="B832" t="str">
            <v>Stigeoclonium tenue</v>
          </cell>
        </row>
        <row r="833">
          <cell r="B833" t="str">
            <v>Stratiotes aloides</v>
          </cell>
        </row>
        <row r="834">
          <cell r="B834" t="str">
            <v>Subuluria aquatica</v>
          </cell>
        </row>
        <row r="835">
          <cell r="B835" t="str">
            <v>Symphytum officinale</v>
          </cell>
        </row>
        <row r="836">
          <cell r="B836" t="str">
            <v>Tetraspora sp.</v>
          </cell>
        </row>
        <row r="837">
          <cell r="B837" t="str">
            <v>Teucrium scordium</v>
          </cell>
        </row>
        <row r="838">
          <cell r="B838" t="str">
            <v>Thalictrum flavum</v>
          </cell>
        </row>
        <row r="839">
          <cell r="B839" t="str">
            <v>Thamnobryum alopecurum</v>
          </cell>
        </row>
        <row r="840">
          <cell r="B840" t="str">
            <v>Thelypteris palustris</v>
          </cell>
        </row>
        <row r="841">
          <cell r="B841" t="str">
            <v>Thorea sp.</v>
          </cell>
        </row>
        <row r="842">
          <cell r="B842" t="str">
            <v>Thorella verticillatinundata</v>
          </cell>
        </row>
        <row r="843">
          <cell r="B843" t="str">
            <v>Tolypella glomerata</v>
          </cell>
        </row>
        <row r="844">
          <cell r="B844" t="str">
            <v>Tolypella intricata</v>
          </cell>
        </row>
        <row r="845">
          <cell r="B845" t="str">
            <v>Tolypella prolifera</v>
          </cell>
        </row>
        <row r="846">
          <cell r="B846" t="str">
            <v>Tolypella sp.</v>
          </cell>
        </row>
        <row r="847">
          <cell r="B847" t="str">
            <v>Tolypothrix sp.</v>
          </cell>
        </row>
        <row r="848">
          <cell r="B848" t="str">
            <v>Tortula latifolia</v>
          </cell>
        </row>
        <row r="849">
          <cell r="B849" t="str">
            <v>Trapa natans</v>
          </cell>
        </row>
        <row r="850">
          <cell r="B850" t="str">
            <v>Tribonema sp.</v>
          </cell>
        </row>
        <row r="851">
          <cell r="B851" t="str">
            <v>Trichocolea tomentella</v>
          </cell>
        </row>
        <row r="852">
          <cell r="B852" t="str">
            <v>Typha angustifolia</v>
          </cell>
        </row>
        <row r="853">
          <cell r="B853" t="str">
            <v>Typha domingensis</v>
          </cell>
        </row>
        <row r="854">
          <cell r="B854" t="str">
            <v>Typha latifolia</v>
          </cell>
        </row>
        <row r="855">
          <cell r="B855" t="str">
            <v>Typha laxmannii</v>
          </cell>
        </row>
        <row r="856">
          <cell r="B856" t="str">
            <v>Typha minima</v>
          </cell>
        </row>
        <row r="857">
          <cell r="B857" t="str">
            <v>Typha shuttleworthii</v>
          </cell>
        </row>
        <row r="858">
          <cell r="B858" t="str">
            <v>Typha sp.</v>
          </cell>
        </row>
        <row r="859">
          <cell r="B859" t="str">
            <v>Ulothrix sp.</v>
          </cell>
        </row>
        <row r="860">
          <cell r="B860" t="str">
            <v>Urtica dioica</v>
          </cell>
        </row>
        <row r="861">
          <cell r="B861" t="str">
            <v>Utricularia australis</v>
          </cell>
        </row>
        <row r="862">
          <cell r="B862" t="str">
            <v>Utricularia bremii</v>
          </cell>
        </row>
        <row r="863">
          <cell r="B863" t="str">
            <v>Utricularia gibba</v>
          </cell>
        </row>
        <row r="864">
          <cell r="B864" t="str">
            <v>Utricularia intermedia</v>
          </cell>
        </row>
        <row r="865">
          <cell r="B865" t="str">
            <v>Utricularia minor</v>
          </cell>
        </row>
        <row r="866">
          <cell r="B866" t="str">
            <v>Utricularia ochroleuca</v>
          </cell>
        </row>
        <row r="867">
          <cell r="B867" t="str">
            <v>Utricularia sp.</v>
          </cell>
        </row>
        <row r="868">
          <cell r="B868" t="str">
            <v>Utricularia stygia</v>
          </cell>
        </row>
        <row r="869">
          <cell r="B869" t="str">
            <v>Utricularia vulgaris</v>
          </cell>
        </row>
        <row r="870">
          <cell r="B870" t="str">
            <v>Valerina officinalis</v>
          </cell>
        </row>
        <row r="871">
          <cell r="B871" t="str">
            <v>Vallisneria spiralis</v>
          </cell>
        </row>
        <row r="872">
          <cell r="B872" t="str">
            <v>Vaucheria sp.</v>
          </cell>
        </row>
        <row r="873">
          <cell r="B873" t="str">
            <v>Veronica anagallis-aquatica</v>
          </cell>
        </row>
        <row r="874">
          <cell r="B874" t="str">
            <v>Veronica anagalloides</v>
          </cell>
        </row>
        <row r="875">
          <cell r="B875" t="str">
            <v>Veronica beccabunga</v>
          </cell>
        </row>
        <row r="876">
          <cell r="B876" t="str">
            <v>Veronica catenata</v>
          </cell>
        </row>
        <row r="877">
          <cell r="B877" t="str">
            <v>Veronica filiformis</v>
          </cell>
        </row>
        <row r="878">
          <cell r="B878" t="str">
            <v>Veronica scutellata</v>
          </cell>
        </row>
        <row r="879">
          <cell r="B879" t="str">
            <v>Veronica sp.</v>
          </cell>
        </row>
        <row r="880">
          <cell r="B880" t="str">
            <v>Veronica x lackschewitzii</v>
          </cell>
        </row>
        <row r="881">
          <cell r="B881" t="str">
            <v>Viola palustris</v>
          </cell>
        </row>
        <row r="882">
          <cell r="B882" t="str">
            <v>Viola sp.</v>
          </cell>
        </row>
        <row r="883">
          <cell r="B883" t="str">
            <v>Wolffia arhiza</v>
          </cell>
        </row>
        <row r="884">
          <cell r="B884" t="str">
            <v>Zannichellia contorta</v>
          </cell>
        </row>
        <row r="885">
          <cell r="B885" t="str">
            <v>Zannichellia major</v>
          </cell>
        </row>
        <row r="886">
          <cell r="B886" t="str">
            <v>Zannichellia obtusifolia</v>
          </cell>
        </row>
        <row r="887">
          <cell r="B887" t="str">
            <v>Zannichellia palustris</v>
          </cell>
        </row>
        <row r="888">
          <cell r="B888" t="str">
            <v>Zannichellia palustris subsp. pedicellata</v>
          </cell>
        </row>
        <row r="889">
          <cell r="B889" t="str">
            <v>Zannichellia pedunculata</v>
          </cell>
        </row>
        <row r="890">
          <cell r="B890" t="str">
            <v>Zannichellia peltata</v>
          </cell>
        </row>
        <row r="891">
          <cell r="B891" t="str">
            <v>Zannichellia sp.</v>
          </cell>
        </row>
        <row r="892">
          <cell r="B892" t="str">
            <v>Zizania aquatica</v>
          </cell>
        </row>
        <row r="893">
          <cell r="B893" t="str">
            <v>Zizania latifolia</v>
          </cell>
        </row>
        <row r="894">
          <cell r="B894" t="str">
            <v>Zygnema sp.</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E3C5-9AA7-4DAE-83B0-16D325D0E7F1}">
  <sheetPr codeName="Feuil1130"/>
  <dimension ref="A1:BC94"/>
  <sheetViews>
    <sheetView tabSelected="1" zoomScale="80" zoomScaleNormal="80" workbookViewId="0">
      <selection activeCell="W17" sqref="W17"/>
    </sheetView>
  </sheetViews>
  <sheetFormatPr baseColWidth="10" defaultRowHeight="12.75" x14ac:dyDescent="0.2"/>
  <cols>
    <col min="1" max="1" width="18.5703125" style="11" customWidth="1"/>
    <col min="2" max="2" width="8.5703125" style="11" customWidth="1"/>
    <col min="3" max="3" width="8" style="11" customWidth="1"/>
    <col min="4" max="4" width="9.42578125" style="11" hidden="1" customWidth="1"/>
    <col min="5" max="5" width="9" style="11" hidden="1" customWidth="1"/>
    <col min="6" max="6" width="7" style="11" customWidth="1"/>
    <col min="7" max="7" width="6.7109375" style="11" customWidth="1"/>
    <col min="8" max="8" width="3.140625" style="147" hidden="1" customWidth="1"/>
    <col min="9" max="9" width="3.140625" style="11" customWidth="1"/>
    <col min="10" max="10" width="2.42578125" style="11" customWidth="1"/>
    <col min="11" max="11" width="6.85546875" style="11" customWidth="1"/>
    <col min="12" max="12" width="12.28515625" style="11" customWidth="1"/>
    <col min="13" max="13" width="8.7109375" style="11" customWidth="1"/>
    <col min="14" max="14" width="8.85546875" style="11" customWidth="1"/>
    <col min="15" max="15" width="9" style="11" customWidth="1"/>
    <col min="16" max="16" width="13.85546875" style="147" hidden="1" customWidth="1"/>
    <col min="17" max="18" width="8.7109375" style="147" hidden="1" customWidth="1"/>
    <col min="19" max="19" width="7" style="147" hidden="1" customWidth="1"/>
    <col min="20" max="20" width="4.85546875" style="147" hidden="1" customWidth="1"/>
    <col min="21" max="21" width="17.42578125" style="147" hidden="1" customWidth="1"/>
    <col min="22" max="22" width="40.7109375" style="147" hidden="1" customWidth="1"/>
    <col min="23" max="23" width="25.42578125" style="11" customWidth="1"/>
    <col min="24" max="24" width="26.140625" style="11" customWidth="1"/>
    <col min="25" max="25" width="11.42578125" style="11" hidden="1" customWidth="1"/>
    <col min="26" max="26" width="8.140625" style="11" hidden="1" customWidth="1"/>
    <col min="27" max="27" width="6.28515625" style="147" customWidth="1"/>
    <col min="28" max="28" width="34.140625" style="11" customWidth="1"/>
    <col min="29" max="29" width="25.28515625" style="11" bestFit="1" customWidth="1"/>
    <col min="30" max="256" width="11.42578125" style="11"/>
    <col min="257" max="257" width="18.5703125" style="11" customWidth="1"/>
    <col min="258" max="258" width="8.5703125" style="11" customWidth="1"/>
    <col min="259" max="259" width="8" style="11" customWidth="1"/>
    <col min="260" max="261" width="0" style="11" hidden="1" customWidth="1"/>
    <col min="262" max="262" width="7" style="11" customWidth="1"/>
    <col min="263" max="263" width="6.7109375" style="11" customWidth="1"/>
    <col min="264" max="264" width="0" style="11" hidden="1" customWidth="1"/>
    <col min="265" max="265" width="3.140625" style="11" customWidth="1"/>
    <col min="266" max="266" width="2.42578125" style="11" customWidth="1"/>
    <col min="267" max="267" width="6.85546875" style="11" customWidth="1"/>
    <col min="268" max="268" width="12.28515625" style="11" customWidth="1"/>
    <col min="269" max="269" width="8.7109375" style="11" customWidth="1"/>
    <col min="270" max="270" width="8.85546875" style="11" customWidth="1"/>
    <col min="271" max="271" width="9" style="11" customWidth="1"/>
    <col min="272" max="278" width="0" style="11" hidden="1" customWidth="1"/>
    <col min="279" max="279" width="25.42578125" style="11" customWidth="1"/>
    <col min="280" max="280" width="26.140625" style="11" customWidth="1"/>
    <col min="281" max="282" width="0" style="11" hidden="1" customWidth="1"/>
    <col min="283" max="283" width="6.28515625" style="11" customWidth="1"/>
    <col min="284" max="284" width="34.140625" style="11" customWidth="1"/>
    <col min="285" max="285" width="25.28515625" style="11" bestFit="1" customWidth="1"/>
    <col min="286" max="512" width="11.42578125" style="11"/>
    <col min="513" max="513" width="18.5703125" style="11" customWidth="1"/>
    <col min="514" max="514" width="8.5703125" style="11" customWidth="1"/>
    <col min="515" max="515" width="8" style="11" customWidth="1"/>
    <col min="516" max="517" width="0" style="11" hidden="1" customWidth="1"/>
    <col min="518" max="518" width="7" style="11" customWidth="1"/>
    <col min="519" max="519" width="6.7109375" style="11" customWidth="1"/>
    <col min="520" max="520" width="0" style="11" hidden="1" customWidth="1"/>
    <col min="521" max="521" width="3.140625" style="11" customWidth="1"/>
    <col min="522" max="522" width="2.42578125" style="11" customWidth="1"/>
    <col min="523" max="523" width="6.85546875" style="11" customWidth="1"/>
    <col min="524" max="524" width="12.28515625" style="11" customWidth="1"/>
    <col min="525" max="525" width="8.7109375" style="11" customWidth="1"/>
    <col min="526" max="526" width="8.85546875" style="11" customWidth="1"/>
    <col min="527" max="527" width="9" style="11" customWidth="1"/>
    <col min="528" max="534" width="0" style="11" hidden="1" customWidth="1"/>
    <col min="535" max="535" width="25.42578125" style="11" customWidth="1"/>
    <col min="536" max="536" width="26.140625" style="11" customWidth="1"/>
    <col min="537" max="538" width="0" style="11" hidden="1" customWidth="1"/>
    <col min="539" max="539" width="6.28515625" style="11" customWidth="1"/>
    <col min="540" max="540" width="34.140625" style="11" customWidth="1"/>
    <col min="541" max="541" width="25.28515625" style="11" bestFit="1" customWidth="1"/>
    <col min="542" max="768" width="11.42578125" style="11"/>
    <col min="769" max="769" width="18.5703125" style="11" customWidth="1"/>
    <col min="770" max="770" width="8.5703125" style="11" customWidth="1"/>
    <col min="771" max="771" width="8" style="11" customWidth="1"/>
    <col min="772" max="773" width="0" style="11" hidden="1" customWidth="1"/>
    <col min="774" max="774" width="7" style="11" customWidth="1"/>
    <col min="775" max="775" width="6.7109375" style="11" customWidth="1"/>
    <col min="776" max="776" width="0" style="11" hidden="1" customWidth="1"/>
    <col min="777" max="777" width="3.140625" style="11" customWidth="1"/>
    <col min="778" max="778" width="2.42578125" style="11" customWidth="1"/>
    <col min="779" max="779" width="6.85546875" style="11" customWidth="1"/>
    <col min="780" max="780" width="12.28515625" style="11" customWidth="1"/>
    <col min="781" max="781" width="8.7109375" style="11" customWidth="1"/>
    <col min="782" max="782" width="8.85546875" style="11" customWidth="1"/>
    <col min="783" max="783" width="9" style="11" customWidth="1"/>
    <col min="784" max="790" width="0" style="11" hidden="1" customWidth="1"/>
    <col min="791" max="791" width="25.42578125" style="11" customWidth="1"/>
    <col min="792" max="792" width="26.140625" style="11" customWidth="1"/>
    <col min="793" max="794" width="0" style="11" hidden="1" customWidth="1"/>
    <col min="795" max="795" width="6.28515625" style="11" customWidth="1"/>
    <col min="796" max="796" width="34.140625" style="11" customWidth="1"/>
    <col min="797" max="797" width="25.28515625" style="11" bestFit="1" customWidth="1"/>
    <col min="798" max="1024" width="11.42578125" style="11"/>
    <col min="1025" max="1025" width="18.5703125" style="11" customWidth="1"/>
    <col min="1026" max="1026" width="8.5703125" style="11" customWidth="1"/>
    <col min="1027" max="1027" width="8" style="11" customWidth="1"/>
    <col min="1028" max="1029" width="0" style="11" hidden="1" customWidth="1"/>
    <col min="1030" max="1030" width="7" style="11" customWidth="1"/>
    <col min="1031" max="1031" width="6.7109375" style="11" customWidth="1"/>
    <col min="1032" max="1032" width="0" style="11" hidden="1" customWidth="1"/>
    <col min="1033" max="1033" width="3.140625" style="11" customWidth="1"/>
    <col min="1034" max="1034" width="2.42578125" style="11" customWidth="1"/>
    <col min="1035" max="1035" width="6.85546875" style="11" customWidth="1"/>
    <col min="1036" max="1036" width="12.28515625" style="11" customWidth="1"/>
    <col min="1037" max="1037" width="8.7109375" style="11" customWidth="1"/>
    <col min="1038" max="1038" width="8.85546875" style="11" customWidth="1"/>
    <col min="1039" max="1039" width="9" style="11" customWidth="1"/>
    <col min="1040" max="1046" width="0" style="11" hidden="1" customWidth="1"/>
    <col min="1047" max="1047" width="25.42578125" style="11" customWidth="1"/>
    <col min="1048" max="1048" width="26.140625" style="11" customWidth="1"/>
    <col min="1049" max="1050" width="0" style="11" hidden="1" customWidth="1"/>
    <col min="1051" max="1051" width="6.28515625" style="11" customWidth="1"/>
    <col min="1052" max="1052" width="34.140625" style="11" customWidth="1"/>
    <col min="1053" max="1053" width="25.28515625" style="11" bestFit="1" customWidth="1"/>
    <col min="1054" max="1280" width="11.42578125" style="11"/>
    <col min="1281" max="1281" width="18.5703125" style="11" customWidth="1"/>
    <col min="1282" max="1282" width="8.5703125" style="11" customWidth="1"/>
    <col min="1283" max="1283" width="8" style="11" customWidth="1"/>
    <col min="1284" max="1285" width="0" style="11" hidden="1" customWidth="1"/>
    <col min="1286" max="1286" width="7" style="11" customWidth="1"/>
    <col min="1287" max="1287" width="6.7109375" style="11" customWidth="1"/>
    <col min="1288" max="1288" width="0" style="11" hidden="1" customWidth="1"/>
    <col min="1289" max="1289" width="3.140625" style="11" customWidth="1"/>
    <col min="1290" max="1290" width="2.42578125" style="11" customWidth="1"/>
    <col min="1291" max="1291" width="6.85546875" style="11" customWidth="1"/>
    <col min="1292" max="1292" width="12.28515625" style="11" customWidth="1"/>
    <col min="1293" max="1293" width="8.7109375" style="11" customWidth="1"/>
    <col min="1294" max="1294" width="8.85546875" style="11" customWidth="1"/>
    <col min="1295" max="1295" width="9" style="11" customWidth="1"/>
    <col min="1296" max="1302" width="0" style="11" hidden="1" customWidth="1"/>
    <col min="1303" max="1303" width="25.42578125" style="11" customWidth="1"/>
    <col min="1304" max="1304" width="26.140625" style="11" customWidth="1"/>
    <col min="1305" max="1306" width="0" style="11" hidden="1" customWidth="1"/>
    <col min="1307" max="1307" width="6.28515625" style="11" customWidth="1"/>
    <col min="1308" max="1308" width="34.140625" style="11" customWidth="1"/>
    <col min="1309" max="1309" width="25.28515625" style="11" bestFit="1" customWidth="1"/>
    <col min="1310" max="1536" width="11.42578125" style="11"/>
    <col min="1537" max="1537" width="18.5703125" style="11" customWidth="1"/>
    <col min="1538" max="1538" width="8.5703125" style="11" customWidth="1"/>
    <col min="1539" max="1539" width="8" style="11" customWidth="1"/>
    <col min="1540" max="1541" width="0" style="11" hidden="1" customWidth="1"/>
    <col min="1542" max="1542" width="7" style="11" customWidth="1"/>
    <col min="1543" max="1543" width="6.7109375" style="11" customWidth="1"/>
    <col min="1544" max="1544" width="0" style="11" hidden="1" customWidth="1"/>
    <col min="1545" max="1545" width="3.140625" style="11" customWidth="1"/>
    <col min="1546" max="1546" width="2.42578125" style="11" customWidth="1"/>
    <col min="1547" max="1547" width="6.85546875" style="11" customWidth="1"/>
    <col min="1548" max="1548" width="12.28515625" style="11" customWidth="1"/>
    <col min="1549" max="1549" width="8.7109375" style="11" customWidth="1"/>
    <col min="1550" max="1550" width="8.85546875" style="11" customWidth="1"/>
    <col min="1551" max="1551" width="9" style="11" customWidth="1"/>
    <col min="1552" max="1558" width="0" style="11" hidden="1" customWidth="1"/>
    <col min="1559" max="1559" width="25.42578125" style="11" customWidth="1"/>
    <col min="1560" max="1560" width="26.140625" style="11" customWidth="1"/>
    <col min="1561" max="1562" width="0" style="11" hidden="1" customWidth="1"/>
    <col min="1563" max="1563" width="6.28515625" style="11" customWidth="1"/>
    <col min="1564" max="1564" width="34.140625" style="11" customWidth="1"/>
    <col min="1565" max="1565" width="25.28515625" style="11" bestFit="1" customWidth="1"/>
    <col min="1566" max="1792" width="11.42578125" style="11"/>
    <col min="1793" max="1793" width="18.5703125" style="11" customWidth="1"/>
    <col min="1794" max="1794" width="8.5703125" style="11" customWidth="1"/>
    <col min="1795" max="1795" width="8" style="11" customWidth="1"/>
    <col min="1796" max="1797" width="0" style="11" hidden="1" customWidth="1"/>
    <col min="1798" max="1798" width="7" style="11" customWidth="1"/>
    <col min="1799" max="1799" width="6.7109375" style="11" customWidth="1"/>
    <col min="1800" max="1800" width="0" style="11" hidden="1" customWidth="1"/>
    <col min="1801" max="1801" width="3.140625" style="11" customWidth="1"/>
    <col min="1802" max="1802" width="2.42578125" style="11" customWidth="1"/>
    <col min="1803" max="1803" width="6.85546875" style="11" customWidth="1"/>
    <col min="1804" max="1804" width="12.28515625" style="11" customWidth="1"/>
    <col min="1805" max="1805" width="8.7109375" style="11" customWidth="1"/>
    <col min="1806" max="1806" width="8.85546875" style="11" customWidth="1"/>
    <col min="1807" max="1807" width="9" style="11" customWidth="1"/>
    <col min="1808" max="1814" width="0" style="11" hidden="1" customWidth="1"/>
    <col min="1815" max="1815" width="25.42578125" style="11" customWidth="1"/>
    <col min="1816" max="1816" width="26.140625" style="11" customWidth="1"/>
    <col min="1817" max="1818" width="0" style="11" hidden="1" customWidth="1"/>
    <col min="1819" max="1819" width="6.28515625" style="11" customWidth="1"/>
    <col min="1820" max="1820" width="34.140625" style="11" customWidth="1"/>
    <col min="1821" max="1821" width="25.28515625" style="11" bestFit="1" customWidth="1"/>
    <col min="1822" max="2048" width="11.42578125" style="11"/>
    <col min="2049" max="2049" width="18.5703125" style="11" customWidth="1"/>
    <col min="2050" max="2050" width="8.5703125" style="11" customWidth="1"/>
    <col min="2051" max="2051" width="8" style="11" customWidth="1"/>
    <col min="2052" max="2053" width="0" style="11" hidden="1" customWidth="1"/>
    <col min="2054" max="2054" width="7" style="11" customWidth="1"/>
    <col min="2055" max="2055" width="6.7109375" style="11" customWidth="1"/>
    <col min="2056" max="2056" width="0" style="11" hidden="1" customWidth="1"/>
    <col min="2057" max="2057" width="3.140625" style="11" customWidth="1"/>
    <col min="2058" max="2058" width="2.42578125" style="11" customWidth="1"/>
    <col min="2059" max="2059" width="6.85546875" style="11" customWidth="1"/>
    <col min="2060" max="2060" width="12.28515625" style="11" customWidth="1"/>
    <col min="2061" max="2061" width="8.7109375" style="11" customWidth="1"/>
    <col min="2062" max="2062" width="8.85546875" style="11" customWidth="1"/>
    <col min="2063" max="2063" width="9" style="11" customWidth="1"/>
    <col min="2064" max="2070" width="0" style="11" hidden="1" customWidth="1"/>
    <col min="2071" max="2071" width="25.42578125" style="11" customWidth="1"/>
    <col min="2072" max="2072" width="26.140625" style="11" customWidth="1"/>
    <col min="2073" max="2074" width="0" style="11" hidden="1" customWidth="1"/>
    <col min="2075" max="2075" width="6.28515625" style="11" customWidth="1"/>
    <col min="2076" max="2076" width="34.140625" style="11" customWidth="1"/>
    <col min="2077" max="2077" width="25.28515625" style="11" bestFit="1" customWidth="1"/>
    <col min="2078" max="2304" width="11.42578125" style="11"/>
    <col min="2305" max="2305" width="18.5703125" style="11" customWidth="1"/>
    <col min="2306" max="2306" width="8.5703125" style="11" customWidth="1"/>
    <col min="2307" max="2307" width="8" style="11" customWidth="1"/>
    <col min="2308" max="2309" width="0" style="11" hidden="1" customWidth="1"/>
    <col min="2310" max="2310" width="7" style="11" customWidth="1"/>
    <col min="2311" max="2311" width="6.7109375" style="11" customWidth="1"/>
    <col min="2312" max="2312" width="0" style="11" hidden="1" customWidth="1"/>
    <col min="2313" max="2313" width="3.140625" style="11" customWidth="1"/>
    <col min="2314" max="2314" width="2.42578125" style="11" customWidth="1"/>
    <col min="2315" max="2315" width="6.85546875" style="11" customWidth="1"/>
    <col min="2316" max="2316" width="12.28515625" style="11" customWidth="1"/>
    <col min="2317" max="2317" width="8.7109375" style="11" customWidth="1"/>
    <col min="2318" max="2318" width="8.85546875" style="11" customWidth="1"/>
    <col min="2319" max="2319" width="9" style="11" customWidth="1"/>
    <col min="2320" max="2326" width="0" style="11" hidden="1" customWidth="1"/>
    <col min="2327" max="2327" width="25.42578125" style="11" customWidth="1"/>
    <col min="2328" max="2328" width="26.140625" style="11" customWidth="1"/>
    <col min="2329" max="2330" width="0" style="11" hidden="1" customWidth="1"/>
    <col min="2331" max="2331" width="6.28515625" style="11" customWidth="1"/>
    <col min="2332" max="2332" width="34.140625" style="11" customWidth="1"/>
    <col min="2333" max="2333" width="25.28515625" style="11" bestFit="1" customWidth="1"/>
    <col min="2334" max="2560" width="11.42578125" style="11"/>
    <col min="2561" max="2561" width="18.5703125" style="11" customWidth="1"/>
    <col min="2562" max="2562" width="8.5703125" style="11" customWidth="1"/>
    <col min="2563" max="2563" width="8" style="11" customWidth="1"/>
    <col min="2564" max="2565" width="0" style="11" hidden="1" customWidth="1"/>
    <col min="2566" max="2566" width="7" style="11" customWidth="1"/>
    <col min="2567" max="2567" width="6.7109375" style="11" customWidth="1"/>
    <col min="2568" max="2568" width="0" style="11" hidden="1" customWidth="1"/>
    <col min="2569" max="2569" width="3.140625" style="11" customWidth="1"/>
    <col min="2570" max="2570" width="2.42578125" style="11" customWidth="1"/>
    <col min="2571" max="2571" width="6.85546875" style="11" customWidth="1"/>
    <col min="2572" max="2572" width="12.28515625" style="11" customWidth="1"/>
    <col min="2573" max="2573" width="8.7109375" style="11" customWidth="1"/>
    <col min="2574" max="2574" width="8.85546875" style="11" customWidth="1"/>
    <col min="2575" max="2575" width="9" style="11" customWidth="1"/>
    <col min="2576" max="2582" width="0" style="11" hidden="1" customWidth="1"/>
    <col min="2583" max="2583" width="25.42578125" style="11" customWidth="1"/>
    <col min="2584" max="2584" width="26.140625" style="11" customWidth="1"/>
    <col min="2585" max="2586" width="0" style="11" hidden="1" customWidth="1"/>
    <col min="2587" max="2587" width="6.28515625" style="11" customWidth="1"/>
    <col min="2588" max="2588" width="34.140625" style="11" customWidth="1"/>
    <col min="2589" max="2589" width="25.28515625" style="11" bestFit="1" customWidth="1"/>
    <col min="2590" max="2816" width="11.42578125" style="11"/>
    <col min="2817" max="2817" width="18.5703125" style="11" customWidth="1"/>
    <col min="2818" max="2818" width="8.5703125" style="11" customWidth="1"/>
    <col min="2819" max="2819" width="8" style="11" customWidth="1"/>
    <col min="2820" max="2821" width="0" style="11" hidden="1" customWidth="1"/>
    <col min="2822" max="2822" width="7" style="11" customWidth="1"/>
    <col min="2823" max="2823" width="6.7109375" style="11" customWidth="1"/>
    <col min="2824" max="2824" width="0" style="11" hidden="1" customWidth="1"/>
    <col min="2825" max="2825" width="3.140625" style="11" customWidth="1"/>
    <col min="2826" max="2826" width="2.42578125" style="11" customWidth="1"/>
    <col min="2827" max="2827" width="6.85546875" style="11" customWidth="1"/>
    <col min="2828" max="2828" width="12.28515625" style="11" customWidth="1"/>
    <col min="2829" max="2829" width="8.7109375" style="11" customWidth="1"/>
    <col min="2830" max="2830" width="8.85546875" style="11" customWidth="1"/>
    <col min="2831" max="2831" width="9" style="11" customWidth="1"/>
    <col min="2832" max="2838" width="0" style="11" hidden="1" customWidth="1"/>
    <col min="2839" max="2839" width="25.42578125" style="11" customWidth="1"/>
    <col min="2840" max="2840" width="26.140625" style="11" customWidth="1"/>
    <col min="2841" max="2842" width="0" style="11" hidden="1" customWidth="1"/>
    <col min="2843" max="2843" width="6.28515625" style="11" customWidth="1"/>
    <col min="2844" max="2844" width="34.140625" style="11" customWidth="1"/>
    <col min="2845" max="2845" width="25.28515625" style="11" bestFit="1" customWidth="1"/>
    <col min="2846" max="3072" width="11.42578125" style="11"/>
    <col min="3073" max="3073" width="18.5703125" style="11" customWidth="1"/>
    <col min="3074" max="3074" width="8.5703125" style="11" customWidth="1"/>
    <col min="3075" max="3075" width="8" style="11" customWidth="1"/>
    <col min="3076" max="3077" width="0" style="11" hidden="1" customWidth="1"/>
    <col min="3078" max="3078" width="7" style="11" customWidth="1"/>
    <col min="3079" max="3079" width="6.7109375" style="11" customWidth="1"/>
    <col min="3080" max="3080" width="0" style="11" hidden="1" customWidth="1"/>
    <col min="3081" max="3081" width="3.140625" style="11" customWidth="1"/>
    <col min="3082" max="3082" width="2.42578125" style="11" customWidth="1"/>
    <col min="3083" max="3083" width="6.85546875" style="11" customWidth="1"/>
    <col min="3084" max="3084" width="12.28515625" style="11" customWidth="1"/>
    <col min="3085" max="3085" width="8.7109375" style="11" customWidth="1"/>
    <col min="3086" max="3086" width="8.85546875" style="11" customWidth="1"/>
    <col min="3087" max="3087" width="9" style="11" customWidth="1"/>
    <col min="3088" max="3094" width="0" style="11" hidden="1" customWidth="1"/>
    <col min="3095" max="3095" width="25.42578125" style="11" customWidth="1"/>
    <col min="3096" max="3096" width="26.140625" style="11" customWidth="1"/>
    <col min="3097" max="3098" width="0" style="11" hidden="1" customWidth="1"/>
    <col min="3099" max="3099" width="6.28515625" style="11" customWidth="1"/>
    <col min="3100" max="3100" width="34.140625" style="11" customWidth="1"/>
    <col min="3101" max="3101" width="25.28515625" style="11" bestFit="1" customWidth="1"/>
    <col min="3102" max="3328" width="11.42578125" style="11"/>
    <col min="3329" max="3329" width="18.5703125" style="11" customWidth="1"/>
    <col min="3330" max="3330" width="8.5703125" style="11" customWidth="1"/>
    <col min="3331" max="3331" width="8" style="11" customWidth="1"/>
    <col min="3332" max="3333" width="0" style="11" hidden="1" customWidth="1"/>
    <col min="3334" max="3334" width="7" style="11" customWidth="1"/>
    <col min="3335" max="3335" width="6.7109375" style="11" customWidth="1"/>
    <col min="3336" max="3336" width="0" style="11" hidden="1" customWidth="1"/>
    <col min="3337" max="3337" width="3.140625" style="11" customWidth="1"/>
    <col min="3338" max="3338" width="2.42578125" style="11" customWidth="1"/>
    <col min="3339" max="3339" width="6.85546875" style="11" customWidth="1"/>
    <col min="3340" max="3340" width="12.28515625" style="11" customWidth="1"/>
    <col min="3341" max="3341" width="8.7109375" style="11" customWidth="1"/>
    <col min="3342" max="3342" width="8.85546875" style="11" customWidth="1"/>
    <col min="3343" max="3343" width="9" style="11" customWidth="1"/>
    <col min="3344" max="3350" width="0" style="11" hidden="1" customWidth="1"/>
    <col min="3351" max="3351" width="25.42578125" style="11" customWidth="1"/>
    <col min="3352" max="3352" width="26.140625" style="11" customWidth="1"/>
    <col min="3353" max="3354" width="0" style="11" hidden="1" customWidth="1"/>
    <col min="3355" max="3355" width="6.28515625" style="11" customWidth="1"/>
    <col min="3356" max="3356" width="34.140625" style="11" customWidth="1"/>
    <col min="3357" max="3357" width="25.28515625" style="11" bestFit="1" customWidth="1"/>
    <col min="3358" max="3584" width="11.42578125" style="11"/>
    <col min="3585" max="3585" width="18.5703125" style="11" customWidth="1"/>
    <col min="3586" max="3586" width="8.5703125" style="11" customWidth="1"/>
    <col min="3587" max="3587" width="8" style="11" customWidth="1"/>
    <col min="3588" max="3589" width="0" style="11" hidden="1" customWidth="1"/>
    <col min="3590" max="3590" width="7" style="11" customWidth="1"/>
    <col min="3591" max="3591" width="6.7109375" style="11" customWidth="1"/>
    <col min="3592" max="3592" width="0" style="11" hidden="1" customWidth="1"/>
    <col min="3593" max="3593" width="3.140625" style="11" customWidth="1"/>
    <col min="3594" max="3594" width="2.42578125" style="11" customWidth="1"/>
    <col min="3595" max="3595" width="6.85546875" style="11" customWidth="1"/>
    <col min="3596" max="3596" width="12.28515625" style="11" customWidth="1"/>
    <col min="3597" max="3597" width="8.7109375" style="11" customWidth="1"/>
    <col min="3598" max="3598" width="8.85546875" style="11" customWidth="1"/>
    <col min="3599" max="3599" width="9" style="11" customWidth="1"/>
    <col min="3600" max="3606" width="0" style="11" hidden="1" customWidth="1"/>
    <col min="3607" max="3607" width="25.42578125" style="11" customWidth="1"/>
    <col min="3608" max="3608" width="26.140625" style="11" customWidth="1"/>
    <col min="3609" max="3610" width="0" style="11" hidden="1" customWidth="1"/>
    <col min="3611" max="3611" width="6.28515625" style="11" customWidth="1"/>
    <col min="3612" max="3612" width="34.140625" style="11" customWidth="1"/>
    <col min="3613" max="3613" width="25.28515625" style="11" bestFit="1" customWidth="1"/>
    <col min="3614" max="3840" width="11.42578125" style="11"/>
    <col min="3841" max="3841" width="18.5703125" style="11" customWidth="1"/>
    <col min="3842" max="3842" width="8.5703125" style="11" customWidth="1"/>
    <col min="3843" max="3843" width="8" style="11" customWidth="1"/>
    <col min="3844" max="3845" width="0" style="11" hidden="1" customWidth="1"/>
    <col min="3846" max="3846" width="7" style="11" customWidth="1"/>
    <col min="3847" max="3847" width="6.7109375" style="11" customWidth="1"/>
    <col min="3848" max="3848" width="0" style="11" hidden="1" customWidth="1"/>
    <col min="3849" max="3849" width="3.140625" style="11" customWidth="1"/>
    <col min="3850" max="3850" width="2.42578125" style="11" customWidth="1"/>
    <col min="3851" max="3851" width="6.85546875" style="11" customWidth="1"/>
    <col min="3852" max="3852" width="12.28515625" style="11" customWidth="1"/>
    <col min="3853" max="3853" width="8.7109375" style="11" customWidth="1"/>
    <col min="3854" max="3854" width="8.85546875" style="11" customWidth="1"/>
    <col min="3855" max="3855" width="9" style="11" customWidth="1"/>
    <col min="3856" max="3862" width="0" style="11" hidden="1" customWidth="1"/>
    <col min="3863" max="3863" width="25.42578125" style="11" customWidth="1"/>
    <col min="3864" max="3864" width="26.140625" style="11" customWidth="1"/>
    <col min="3865" max="3866" width="0" style="11" hidden="1" customWidth="1"/>
    <col min="3867" max="3867" width="6.28515625" style="11" customWidth="1"/>
    <col min="3868" max="3868" width="34.140625" style="11" customWidth="1"/>
    <col min="3869" max="3869" width="25.28515625" style="11" bestFit="1" customWidth="1"/>
    <col min="3870" max="4096" width="11.42578125" style="11"/>
    <col min="4097" max="4097" width="18.5703125" style="11" customWidth="1"/>
    <col min="4098" max="4098" width="8.5703125" style="11" customWidth="1"/>
    <col min="4099" max="4099" width="8" style="11" customWidth="1"/>
    <col min="4100" max="4101" width="0" style="11" hidden="1" customWidth="1"/>
    <col min="4102" max="4102" width="7" style="11" customWidth="1"/>
    <col min="4103" max="4103" width="6.7109375" style="11" customWidth="1"/>
    <col min="4104" max="4104" width="0" style="11" hidden="1" customWidth="1"/>
    <col min="4105" max="4105" width="3.140625" style="11" customWidth="1"/>
    <col min="4106" max="4106" width="2.42578125" style="11" customWidth="1"/>
    <col min="4107" max="4107" width="6.85546875" style="11" customWidth="1"/>
    <col min="4108" max="4108" width="12.28515625" style="11" customWidth="1"/>
    <col min="4109" max="4109" width="8.7109375" style="11" customWidth="1"/>
    <col min="4110" max="4110" width="8.85546875" style="11" customWidth="1"/>
    <col min="4111" max="4111" width="9" style="11" customWidth="1"/>
    <col min="4112" max="4118" width="0" style="11" hidden="1" customWidth="1"/>
    <col min="4119" max="4119" width="25.42578125" style="11" customWidth="1"/>
    <col min="4120" max="4120" width="26.140625" style="11" customWidth="1"/>
    <col min="4121" max="4122" width="0" style="11" hidden="1" customWidth="1"/>
    <col min="4123" max="4123" width="6.28515625" style="11" customWidth="1"/>
    <col min="4124" max="4124" width="34.140625" style="11" customWidth="1"/>
    <col min="4125" max="4125" width="25.28515625" style="11" bestFit="1" customWidth="1"/>
    <col min="4126" max="4352" width="11.42578125" style="11"/>
    <col min="4353" max="4353" width="18.5703125" style="11" customWidth="1"/>
    <col min="4354" max="4354" width="8.5703125" style="11" customWidth="1"/>
    <col min="4355" max="4355" width="8" style="11" customWidth="1"/>
    <col min="4356" max="4357" width="0" style="11" hidden="1" customWidth="1"/>
    <col min="4358" max="4358" width="7" style="11" customWidth="1"/>
    <col min="4359" max="4359" width="6.7109375" style="11" customWidth="1"/>
    <col min="4360" max="4360" width="0" style="11" hidden="1" customWidth="1"/>
    <col min="4361" max="4361" width="3.140625" style="11" customWidth="1"/>
    <col min="4362" max="4362" width="2.42578125" style="11" customWidth="1"/>
    <col min="4363" max="4363" width="6.85546875" style="11" customWidth="1"/>
    <col min="4364" max="4364" width="12.28515625" style="11" customWidth="1"/>
    <col min="4365" max="4365" width="8.7109375" style="11" customWidth="1"/>
    <col min="4366" max="4366" width="8.85546875" style="11" customWidth="1"/>
    <col min="4367" max="4367" width="9" style="11" customWidth="1"/>
    <col min="4368" max="4374" width="0" style="11" hidden="1" customWidth="1"/>
    <col min="4375" max="4375" width="25.42578125" style="11" customWidth="1"/>
    <col min="4376" max="4376" width="26.140625" style="11" customWidth="1"/>
    <col min="4377" max="4378" width="0" style="11" hidden="1" customWidth="1"/>
    <col min="4379" max="4379" width="6.28515625" style="11" customWidth="1"/>
    <col min="4380" max="4380" width="34.140625" style="11" customWidth="1"/>
    <col min="4381" max="4381" width="25.28515625" style="11" bestFit="1" customWidth="1"/>
    <col min="4382" max="4608" width="11.42578125" style="11"/>
    <col min="4609" max="4609" width="18.5703125" style="11" customWidth="1"/>
    <col min="4610" max="4610" width="8.5703125" style="11" customWidth="1"/>
    <col min="4611" max="4611" width="8" style="11" customWidth="1"/>
    <col min="4612" max="4613" width="0" style="11" hidden="1" customWidth="1"/>
    <col min="4614" max="4614" width="7" style="11" customWidth="1"/>
    <col min="4615" max="4615" width="6.7109375" style="11" customWidth="1"/>
    <col min="4616" max="4616" width="0" style="11" hidden="1" customWidth="1"/>
    <col min="4617" max="4617" width="3.140625" style="11" customWidth="1"/>
    <col min="4618" max="4618" width="2.42578125" style="11" customWidth="1"/>
    <col min="4619" max="4619" width="6.85546875" style="11" customWidth="1"/>
    <col min="4620" max="4620" width="12.28515625" style="11" customWidth="1"/>
    <col min="4621" max="4621" width="8.7109375" style="11" customWidth="1"/>
    <col min="4622" max="4622" width="8.85546875" style="11" customWidth="1"/>
    <col min="4623" max="4623" width="9" style="11" customWidth="1"/>
    <col min="4624" max="4630" width="0" style="11" hidden="1" customWidth="1"/>
    <col min="4631" max="4631" width="25.42578125" style="11" customWidth="1"/>
    <col min="4632" max="4632" width="26.140625" style="11" customWidth="1"/>
    <col min="4633" max="4634" width="0" style="11" hidden="1" customWidth="1"/>
    <col min="4635" max="4635" width="6.28515625" style="11" customWidth="1"/>
    <col min="4636" max="4636" width="34.140625" style="11" customWidth="1"/>
    <col min="4637" max="4637" width="25.28515625" style="11" bestFit="1" customWidth="1"/>
    <col min="4638" max="4864" width="11.42578125" style="11"/>
    <col min="4865" max="4865" width="18.5703125" style="11" customWidth="1"/>
    <col min="4866" max="4866" width="8.5703125" style="11" customWidth="1"/>
    <col min="4867" max="4867" width="8" style="11" customWidth="1"/>
    <col min="4868" max="4869" width="0" style="11" hidden="1" customWidth="1"/>
    <col min="4870" max="4870" width="7" style="11" customWidth="1"/>
    <col min="4871" max="4871" width="6.7109375" style="11" customWidth="1"/>
    <col min="4872" max="4872" width="0" style="11" hidden="1" customWidth="1"/>
    <col min="4873" max="4873" width="3.140625" style="11" customWidth="1"/>
    <col min="4874" max="4874" width="2.42578125" style="11" customWidth="1"/>
    <col min="4875" max="4875" width="6.85546875" style="11" customWidth="1"/>
    <col min="4876" max="4876" width="12.28515625" style="11" customWidth="1"/>
    <col min="4877" max="4877" width="8.7109375" style="11" customWidth="1"/>
    <col min="4878" max="4878" width="8.85546875" style="11" customWidth="1"/>
    <col min="4879" max="4879" width="9" style="11" customWidth="1"/>
    <col min="4880" max="4886" width="0" style="11" hidden="1" customWidth="1"/>
    <col min="4887" max="4887" width="25.42578125" style="11" customWidth="1"/>
    <col min="4888" max="4888" width="26.140625" style="11" customWidth="1"/>
    <col min="4889" max="4890" width="0" style="11" hidden="1" customWidth="1"/>
    <col min="4891" max="4891" width="6.28515625" style="11" customWidth="1"/>
    <col min="4892" max="4892" width="34.140625" style="11" customWidth="1"/>
    <col min="4893" max="4893" width="25.28515625" style="11" bestFit="1" customWidth="1"/>
    <col min="4894" max="5120" width="11.42578125" style="11"/>
    <col min="5121" max="5121" width="18.5703125" style="11" customWidth="1"/>
    <col min="5122" max="5122" width="8.5703125" style="11" customWidth="1"/>
    <col min="5123" max="5123" width="8" style="11" customWidth="1"/>
    <col min="5124" max="5125" width="0" style="11" hidden="1" customWidth="1"/>
    <col min="5126" max="5126" width="7" style="11" customWidth="1"/>
    <col min="5127" max="5127" width="6.7109375" style="11" customWidth="1"/>
    <col min="5128" max="5128" width="0" style="11" hidden="1" customWidth="1"/>
    <col min="5129" max="5129" width="3.140625" style="11" customWidth="1"/>
    <col min="5130" max="5130" width="2.42578125" style="11" customWidth="1"/>
    <col min="5131" max="5131" width="6.85546875" style="11" customWidth="1"/>
    <col min="5132" max="5132" width="12.28515625" style="11" customWidth="1"/>
    <col min="5133" max="5133" width="8.7109375" style="11" customWidth="1"/>
    <col min="5134" max="5134" width="8.85546875" style="11" customWidth="1"/>
    <col min="5135" max="5135" width="9" style="11" customWidth="1"/>
    <col min="5136" max="5142" width="0" style="11" hidden="1" customWidth="1"/>
    <col min="5143" max="5143" width="25.42578125" style="11" customWidth="1"/>
    <col min="5144" max="5144" width="26.140625" style="11" customWidth="1"/>
    <col min="5145" max="5146" width="0" style="11" hidden="1" customWidth="1"/>
    <col min="5147" max="5147" width="6.28515625" style="11" customWidth="1"/>
    <col min="5148" max="5148" width="34.140625" style="11" customWidth="1"/>
    <col min="5149" max="5149" width="25.28515625" style="11" bestFit="1" customWidth="1"/>
    <col min="5150" max="5376" width="11.42578125" style="11"/>
    <col min="5377" max="5377" width="18.5703125" style="11" customWidth="1"/>
    <col min="5378" max="5378" width="8.5703125" style="11" customWidth="1"/>
    <col min="5379" max="5379" width="8" style="11" customWidth="1"/>
    <col min="5380" max="5381" width="0" style="11" hidden="1" customWidth="1"/>
    <col min="5382" max="5382" width="7" style="11" customWidth="1"/>
    <col min="5383" max="5383" width="6.7109375" style="11" customWidth="1"/>
    <col min="5384" max="5384" width="0" style="11" hidden="1" customWidth="1"/>
    <col min="5385" max="5385" width="3.140625" style="11" customWidth="1"/>
    <col min="5386" max="5386" width="2.42578125" style="11" customWidth="1"/>
    <col min="5387" max="5387" width="6.85546875" style="11" customWidth="1"/>
    <col min="5388" max="5388" width="12.28515625" style="11" customWidth="1"/>
    <col min="5389" max="5389" width="8.7109375" style="11" customWidth="1"/>
    <col min="5390" max="5390" width="8.85546875" style="11" customWidth="1"/>
    <col min="5391" max="5391" width="9" style="11" customWidth="1"/>
    <col min="5392" max="5398" width="0" style="11" hidden="1" customWidth="1"/>
    <col min="5399" max="5399" width="25.42578125" style="11" customWidth="1"/>
    <col min="5400" max="5400" width="26.140625" style="11" customWidth="1"/>
    <col min="5401" max="5402" width="0" style="11" hidden="1" customWidth="1"/>
    <col min="5403" max="5403" width="6.28515625" style="11" customWidth="1"/>
    <col min="5404" max="5404" width="34.140625" style="11" customWidth="1"/>
    <col min="5405" max="5405" width="25.28515625" style="11" bestFit="1" customWidth="1"/>
    <col min="5406" max="5632" width="11.42578125" style="11"/>
    <col min="5633" max="5633" width="18.5703125" style="11" customWidth="1"/>
    <col min="5634" max="5634" width="8.5703125" style="11" customWidth="1"/>
    <col min="5635" max="5635" width="8" style="11" customWidth="1"/>
    <col min="5636" max="5637" width="0" style="11" hidden="1" customWidth="1"/>
    <col min="5638" max="5638" width="7" style="11" customWidth="1"/>
    <col min="5639" max="5639" width="6.7109375" style="11" customWidth="1"/>
    <col min="5640" max="5640" width="0" style="11" hidden="1" customWidth="1"/>
    <col min="5641" max="5641" width="3.140625" style="11" customWidth="1"/>
    <col min="5642" max="5642" width="2.42578125" style="11" customWidth="1"/>
    <col min="5643" max="5643" width="6.85546875" style="11" customWidth="1"/>
    <col min="5644" max="5644" width="12.28515625" style="11" customWidth="1"/>
    <col min="5645" max="5645" width="8.7109375" style="11" customWidth="1"/>
    <col min="5646" max="5646" width="8.85546875" style="11" customWidth="1"/>
    <col min="5647" max="5647" width="9" style="11" customWidth="1"/>
    <col min="5648" max="5654" width="0" style="11" hidden="1" customWidth="1"/>
    <col min="5655" max="5655" width="25.42578125" style="11" customWidth="1"/>
    <col min="5656" max="5656" width="26.140625" style="11" customWidth="1"/>
    <col min="5657" max="5658" width="0" style="11" hidden="1" customWidth="1"/>
    <col min="5659" max="5659" width="6.28515625" style="11" customWidth="1"/>
    <col min="5660" max="5660" width="34.140625" style="11" customWidth="1"/>
    <col min="5661" max="5661" width="25.28515625" style="11" bestFit="1" customWidth="1"/>
    <col min="5662" max="5888" width="11.42578125" style="11"/>
    <col min="5889" max="5889" width="18.5703125" style="11" customWidth="1"/>
    <col min="5890" max="5890" width="8.5703125" style="11" customWidth="1"/>
    <col min="5891" max="5891" width="8" style="11" customWidth="1"/>
    <col min="5892" max="5893" width="0" style="11" hidden="1" customWidth="1"/>
    <col min="5894" max="5894" width="7" style="11" customWidth="1"/>
    <col min="5895" max="5895" width="6.7109375" style="11" customWidth="1"/>
    <col min="5896" max="5896" width="0" style="11" hidden="1" customWidth="1"/>
    <col min="5897" max="5897" width="3.140625" style="11" customWidth="1"/>
    <col min="5898" max="5898" width="2.42578125" style="11" customWidth="1"/>
    <col min="5899" max="5899" width="6.85546875" style="11" customWidth="1"/>
    <col min="5900" max="5900" width="12.28515625" style="11" customWidth="1"/>
    <col min="5901" max="5901" width="8.7109375" style="11" customWidth="1"/>
    <col min="5902" max="5902" width="8.85546875" style="11" customWidth="1"/>
    <col min="5903" max="5903" width="9" style="11" customWidth="1"/>
    <col min="5904" max="5910" width="0" style="11" hidden="1" customWidth="1"/>
    <col min="5911" max="5911" width="25.42578125" style="11" customWidth="1"/>
    <col min="5912" max="5912" width="26.140625" style="11" customWidth="1"/>
    <col min="5913" max="5914" width="0" style="11" hidden="1" customWidth="1"/>
    <col min="5915" max="5915" width="6.28515625" style="11" customWidth="1"/>
    <col min="5916" max="5916" width="34.140625" style="11" customWidth="1"/>
    <col min="5917" max="5917" width="25.28515625" style="11" bestFit="1" customWidth="1"/>
    <col min="5918" max="6144" width="11.42578125" style="11"/>
    <col min="6145" max="6145" width="18.5703125" style="11" customWidth="1"/>
    <col min="6146" max="6146" width="8.5703125" style="11" customWidth="1"/>
    <col min="6147" max="6147" width="8" style="11" customWidth="1"/>
    <col min="6148" max="6149" width="0" style="11" hidden="1" customWidth="1"/>
    <col min="6150" max="6150" width="7" style="11" customWidth="1"/>
    <col min="6151" max="6151" width="6.7109375" style="11" customWidth="1"/>
    <col min="6152" max="6152" width="0" style="11" hidden="1" customWidth="1"/>
    <col min="6153" max="6153" width="3.140625" style="11" customWidth="1"/>
    <col min="6154" max="6154" width="2.42578125" style="11" customWidth="1"/>
    <col min="6155" max="6155" width="6.85546875" style="11" customWidth="1"/>
    <col min="6156" max="6156" width="12.28515625" style="11" customWidth="1"/>
    <col min="6157" max="6157" width="8.7109375" style="11" customWidth="1"/>
    <col min="6158" max="6158" width="8.85546875" style="11" customWidth="1"/>
    <col min="6159" max="6159" width="9" style="11" customWidth="1"/>
    <col min="6160" max="6166" width="0" style="11" hidden="1" customWidth="1"/>
    <col min="6167" max="6167" width="25.42578125" style="11" customWidth="1"/>
    <col min="6168" max="6168" width="26.140625" style="11" customWidth="1"/>
    <col min="6169" max="6170" width="0" style="11" hidden="1" customWidth="1"/>
    <col min="6171" max="6171" width="6.28515625" style="11" customWidth="1"/>
    <col min="6172" max="6172" width="34.140625" style="11" customWidth="1"/>
    <col min="6173" max="6173" width="25.28515625" style="11" bestFit="1" customWidth="1"/>
    <col min="6174" max="6400" width="11.42578125" style="11"/>
    <col min="6401" max="6401" width="18.5703125" style="11" customWidth="1"/>
    <col min="6402" max="6402" width="8.5703125" style="11" customWidth="1"/>
    <col min="6403" max="6403" width="8" style="11" customWidth="1"/>
    <col min="6404" max="6405" width="0" style="11" hidden="1" customWidth="1"/>
    <col min="6406" max="6406" width="7" style="11" customWidth="1"/>
    <col min="6407" max="6407" width="6.7109375" style="11" customWidth="1"/>
    <col min="6408" max="6408" width="0" style="11" hidden="1" customWidth="1"/>
    <col min="6409" max="6409" width="3.140625" style="11" customWidth="1"/>
    <col min="6410" max="6410" width="2.42578125" style="11" customWidth="1"/>
    <col min="6411" max="6411" width="6.85546875" style="11" customWidth="1"/>
    <col min="6412" max="6412" width="12.28515625" style="11" customWidth="1"/>
    <col min="6413" max="6413" width="8.7109375" style="11" customWidth="1"/>
    <col min="6414" max="6414" width="8.85546875" style="11" customWidth="1"/>
    <col min="6415" max="6415" width="9" style="11" customWidth="1"/>
    <col min="6416" max="6422" width="0" style="11" hidden="1" customWidth="1"/>
    <col min="6423" max="6423" width="25.42578125" style="11" customWidth="1"/>
    <col min="6424" max="6424" width="26.140625" style="11" customWidth="1"/>
    <col min="6425" max="6426" width="0" style="11" hidden="1" customWidth="1"/>
    <col min="6427" max="6427" width="6.28515625" style="11" customWidth="1"/>
    <col min="6428" max="6428" width="34.140625" style="11" customWidth="1"/>
    <col min="6429" max="6429" width="25.28515625" style="11" bestFit="1" customWidth="1"/>
    <col min="6430" max="6656" width="11.42578125" style="11"/>
    <col min="6657" max="6657" width="18.5703125" style="11" customWidth="1"/>
    <col min="6658" max="6658" width="8.5703125" style="11" customWidth="1"/>
    <col min="6659" max="6659" width="8" style="11" customWidth="1"/>
    <col min="6660" max="6661" width="0" style="11" hidden="1" customWidth="1"/>
    <col min="6662" max="6662" width="7" style="11" customWidth="1"/>
    <col min="6663" max="6663" width="6.7109375" style="11" customWidth="1"/>
    <col min="6664" max="6664" width="0" style="11" hidden="1" customWidth="1"/>
    <col min="6665" max="6665" width="3.140625" style="11" customWidth="1"/>
    <col min="6666" max="6666" width="2.42578125" style="11" customWidth="1"/>
    <col min="6667" max="6667" width="6.85546875" style="11" customWidth="1"/>
    <col min="6668" max="6668" width="12.28515625" style="11" customWidth="1"/>
    <col min="6669" max="6669" width="8.7109375" style="11" customWidth="1"/>
    <col min="6670" max="6670" width="8.85546875" style="11" customWidth="1"/>
    <col min="6671" max="6671" width="9" style="11" customWidth="1"/>
    <col min="6672" max="6678" width="0" style="11" hidden="1" customWidth="1"/>
    <col min="6679" max="6679" width="25.42578125" style="11" customWidth="1"/>
    <col min="6680" max="6680" width="26.140625" style="11" customWidth="1"/>
    <col min="6681" max="6682" width="0" style="11" hidden="1" customWidth="1"/>
    <col min="6683" max="6683" width="6.28515625" style="11" customWidth="1"/>
    <col min="6684" max="6684" width="34.140625" style="11" customWidth="1"/>
    <col min="6685" max="6685" width="25.28515625" style="11" bestFit="1" customWidth="1"/>
    <col min="6686" max="6912" width="11.42578125" style="11"/>
    <col min="6913" max="6913" width="18.5703125" style="11" customWidth="1"/>
    <col min="6914" max="6914" width="8.5703125" style="11" customWidth="1"/>
    <col min="6915" max="6915" width="8" style="11" customWidth="1"/>
    <col min="6916" max="6917" width="0" style="11" hidden="1" customWidth="1"/>
    <col min="6918" max="6918" width="7" style="11" customWidth="1"/>
    <col min="6919" max="6919" width="6.7109375" style="11" customWidth="1"/>
    <col min="6920" max="6920" width="0" style="11" hidden="1" customWidth="1"/>
    <col min="6921" max="6921" width="3.140625" style="11" customWidth="1"/>
    <col min="6922" max="6922" width="2.42578125" style="11" customWidth="1"/>
    <col min="6923" max="6923" width="6.85546875" style="11" customWidth="1"/>
    <col min="6924" max="6924" width="12.28515625" style="11" customWidth="1"/>
    <col min="6925" max="6925" width="8.7109375" style="11" customWidth="1"/>
    <col min="6926" max="6926" width="8.85546875" style="11" customWidth="1"/>
    <col min="6927" max="6927" width="9" style="11" customWidth="1"/>
    <col min="6928" max="6934" width="0" style="11" hidden="1" customWidth="1"/>
    <col min="6935" max="6935" width="25.42578125" style="11" customWidth="1"/>
    <col min="6936" max="6936" width="26.140625" style="11" customWidth="1"/>
    <col min="6937" max="6938" width="0" style="11" hidden="1" customWidth="1"/>
    <col min="6939" max="6939" width="6.28515625" style="11" customWidth="1"/>
    <col min="6940" max="6940" width="34.140625" style="11" customWidth="1"/>
    <col min="6941" max="6941" width="25.28515625" style="11" bestFit="1" customWidth="1"/>
    <col min="6942" max="7168" width="11.42578125" style="11"/>
    <col min="7169" max="7169" width="18.5703125" style="11" customWidth="1"/>
    <col min="7170" max="7170" width="8.5703125" style="11" customWidth="1"/>
    <col min="7171" max="7171" width="8" style="11" customWidth="1"/>
    <col min="7172" max="7173" width="0" style="11" hidden="1" customWidth="1"/>
    <col min="7174" max="7174" width="7" style="11" customWidth="1"/>
    <col min="7175" max="7175" width="6.7109375" style="11" customWidth="1"/>
    <col min="7176" max="7176" width="0" style="11" hidden="1" customWidth="1"/>
    <col min="7177" max="7177" width="3.140625" style="11" customWidth="1"/>
    <col min="7178" max="7178" width="2.42578125" style="11" customWidth="1"/>
    <col min="7179" max="7179" width="6.85546875" style="11" customWidth="1"/>
    <col min="7180" max="7180" width="12.28515625" style="11" customWidth="1"/>
    <col min="7181" max="7181" width="8.7109375" style="11" customWidth="1"/>
    <col min="7182" max="7182" width="8.85546875" style="11" customWidth="1"/>
    <col min="7183" max="7183" width="9" style="11" customWidth="1"/>
    <col min="7184" max="7190" width="0" style="11" hidden="1" customWidth="1"/>
    <col min="7191" max="7191" width="25.42578125" style="11" customWidth="1"/>
    <col min="7192" max="7192" width="26.140625" style="11" customWidth="1"/>
    <col min="7193" max="7194" width="0" style="11" hidden="1" customWidth="1"/>
    <col min="7195" max="7195" width="6.28515625" style="11" customWidth="1"/>
    <col min="7196" max="7196" width="34.140625" style="11" customWidth="1"/>
    <col min="7197" max="7197" width="25.28515625" style="11" bestFit="1" customWidth="1"/>
    <col min="7198" max="7424" width="11.42578125" style="11"/>
    <col min="7425" max="7425" width="18.5703125" style="11" customWidth="1"/>
    <col min="7426" max="7426" width="8.5703125" style="11" customWidth="1"/>
    <col min="7427" max="7427" width="8" style="11" customWidth="1"/>
    <col min="7428" max="7429" width="0" style="11" hidden="1" customWidth="1"/>
    <col min="7430" max="7430" width="7" style="11" customWidth="1"/>
    <col min="7431" max="7431" width="6.7109375" style="11" customWidth="1"/>
    <col min="7432" max="7432" width="0" style="11" hidden="1" customWidth="1"/>
    <col min="7433" max="7433" width="3.140625" style="11" customWidth="1"/>
    <col min="7434" max="7434" width="2.42578125" style="11" customWidth="1"/>
    <col min="7435" max="7435" width="6.85546875" style="11" customWidth="1"/>
    <col min="7436" max="7436" width="12.28515625" style="11" customWidth="1"/>
    <col min="7437" max="7437" width="8.7109375" style="11" customWidth="1"/>
    <col min="7438" max="7438" width="8.85546875" style="11" customWidth="1"/>
    <col min="7439" max="7439" width="9" style="11" customWidth="1"/>
    <col min="7440" max="7446" width="0" style="11" hidden="1" customWidth="1"/>
    <col min="7447" max="7447" width="25.42578125" style="11" customWidth="1"/>
    <col min="7448" max="7448" width="26.140625" style="11" customWidth="1"/>
    <col min="7449" max="7450" width="0" style="11" hidden="1" customWidth="1"/>
    <col min="7451" max="7451" width="6.28515625" style="11" customWidth="1"/>
    <col min="7452" max="7452" width="34.140625" style="11" customWidth="1"/>
    <col min="7453" max="7453" width="25.28515625" style="11" bestFit="1" customWidth="1"/>
    <col min="7454" max="7680" width="11.42578125" style="11"/>
    <col min="7681" max="7681" width="18.5703125" style="11" customWidth="1"/>
    <col min="7682" max="7682" width="8.5703125" style="11" customWidth="1"/>
    <col min="7683" max="7683" width="8" style="11" customWidth="1"/>
    <col min="7684" max="7685" width="0" style="11" hidden="1" customWidth="1"/>
    <col min="7686" max="7686" width="7" style="11" customWidth="1"/>
    <col min="7687" max="7687" width="6.7109375" style="11" customWidth="1"/>
    <col min="7688" max="7688" width="0" style="11" hidden="1" customWidth="1"/>
    <col min="7689" max="7689" width="3.140625" style="11" customWidth="1"/>
    <col min="7690" max="7690" width="2.42578125" style="11" customWidth="1"/>
    <col min="7691" max="7691" width="6.85546875" style="11" customWidth="1"/>
    <col min="7692" max="7692" width="12.28515625" style="11" customWidth="1"/>
    <col min="7693" max="7693" width="8.7109375" style="11" customWidth="1"/>
    <col min="7694" max="7694" width="8.85546875" style="11" customWidth="1"/>
    <col min="7695" max="7695" width="9" style="11" customWidth="1"/>
    <col min="7696" max="7702" width="0" style="11" hidden="1" customWidth="1"/>
    <col min="7703" max="7703" width="25.42578125" style="11" customWidth="1"/>
    <col min="7704" max="7704" width="26.140625" style="11" customWidth="1"/>
    <col min="7705" max="7706" width="0" style="11" hidden="1" customWidth="1"/>
    <col min="7707" max="7707" width="6.28515625" style="11" customWidth="1"/>
    <col min="7708" max="7708" width="34.140625" style="11" customWidth="1"/>
    <col min="7709" max="7709" width="25.28515625" style="11" bestFit="1" customWidth="1"/>
    <col min="7710" max="7936" width="11.42578125" style="11"/>
    <col min="7937" max="7937" width="18.5703125" style="11" customWidth="1"/>
    <col min="7938" max="7938" width="8.5703125" style="11" customWidth="1"/>
    <col min="7939" max="7939" width="8" style="11" customWidth="1"/>
    <col min="7940" max="7941" width="0" style="11" hidden="1" customWidth="1"/>
    <col min="7942" max="7942" width="7" style="11" customWidth="1"/>
    <col min="7943" max="7943" width="6.7109375" style="11" customWidth="1"/>
    <col min="7944" max="7944" width="0" style="11" hidden="1" customWidth="1"/>
    <col min="7945" max="7945" width="3.140625" style="11" customWidth="1"/>
    <col min="7946" max="7946" width="2.42578125" style="11" customWidth="1"/>
    <col min="7947" max="7947" width="6.85546875" style="11" customWidth="1"/>
    <col min="7948" max="7948" width="12.28515625" style="11" customWidth="1"/>
    <col min="7949" max="7949" width="8.7109375" style="11" customWidth="1"/>
    <col min="7950" max="7950" width="8.85546875" style="11" customWidth="1"/>
    <col min="7951" max="7951" width="9" style="11" customWidth="1"/>
    <col min="7952" max="7958" width="0" style="11" hidden="1" customWidth="1"/>
    <col min="7959" max="7959" width="25.42578125" style="11" customWidth="1"/>
    <col min="7960" max="7960" width="26.140625" style="11" customWidth="1"/>
    <col min="7961" max="7962" width="0" style="11" hidden="1" customWidth="1"/>
    <col min="7963" max="7963" width="6.28515625" style="11" customWidth="1"/>
    <col min="7964" max="7964" width="34.140625" style="11" customWidth="1"/>
    <col min="7965" max="7965" width="25.28515625" style="11" bestFit="1" customWidth="1"/>
    <col min="7966" max="8192" width="11.42578125" style="11"/>
    <col min="8193" max="8193" width="18.5703125" style="11" customWidth="1"/>
    <col min="8194" max="8194" width="8.5703125" style="11" customWidth="1"/>
    <col min="8195" max="8195" width="8" style="11" customWidth="1"/>
    <col min="8196" max="8197" width="0" style="11" hidden="1" customWidth="1"/>
    <col min="8198" max="8198" width="7" style="11" customWidth="1"/>
    <col min="8199" max="8199" width="6.7109375" style="11" customWidth="1"/>
    <col min="8200" max="8200" width="0" style="11" hidden="1" customWidth="1"/>
    <col min="8201" max="8201" width="3.140625" style="11" customWidth="1"/>
    <col min="8202" max="8202" width="2.42578125" style="11" customWidth="1"/>
    <col min="8203" max="8203" width="6.85546875" style="11" customWidth="1"/>
    <col min="8204" max="8204" width="12.28515625" style="11" customWidth="1"/>
    <col min="8205" max="8205" width="8.7109375" style="11" customWidth="1"/>
    <col min="8206" max="8206" width="8.85546875" style="11" customWidth="1"/>
    <col min="8207" max="8207" width="9" style="11" customWidth="1"/>
    <col min="8208" max="8214" width="0" style="11" hidden="1" customWidth="1"/>
    <col min="8215" max="8215" width="25.42578125" style="11" customWidth="1"/>
    <col min="8216" max="8216" width="26.140625" style="11" customWidth="1"/>
    <col min="8217" max="8218" width="0" style="11" hidden="1" customWidth="1"/>
    <col min="8219" max="8219" width="6.28515625" style="11" customWidth="1"/>
    <col min="8220" max="8220" width="34.140625" style="11" customWidth="1"/>
    <col min="8221" max="8221" width="25.28515625" style="11" bestFit="1" customWidth="1"/>
    <col min="8222" max="8448" width="11.42578125" style="11"/>
    <col min="8449" max="8449" width="18.5703125" style="11" customWidth="1"/>
    <col min="8450" max="8450" width="8.5703125" style="11" customWidth="1"/>
    <col min="8451" max="8451" width="8" style="11" customWidth="1"/>
    <col min="8452" max="8453" width="0" style="11" hidden="1" customWidth="1"/>
    <col min="8454" max="8454" width="7" style="11" customWidth="1"/>
    <col min="8455" max="8455" width="6.7109375" style="11" customWidth="1"/>
    <col min="8456" max="8456" width="0" style="11" hidden="1" customWidth="1"/>
    <col min="8457" max="8457" width="3.140625" style="11" customWidth="1"/>
    <col min="8458" max="8458" width="2.42578125" style="11" customWidth="1"/>
    <col min="8459" max="8459" width="6.85546875" style="11" customWidth="1"/>
    <col min="8460" max="8460" width="12.28515625" style="11" customWidth="1"/>
    <col min="8461" max="8461" width="8.7109375" style="11" customWidth="1"/>
    <col min="8462" max="8462" width="8.85546875" style="11" customWidth="1"/>
    <col min="8463" max="8463" width="9" style="11" customWidth="1"/>
    <col min="8464" max="8470" width="0" style="11" hidden="1" customWidth="1"/>
    <col min="8471" max="8471" width="25.42578125" style="11" customWidth="1"/>
    <col min="8472" max="8472" width="26.140625" style="11" customWidth="1"/>
    <col min="8473" max="8474" width="0" style="11" hidden="1" customWidth="1"/>
    <col min="8475" max="8475" width="6.28515625" style="11" customWidth="1"/>
    <col min="8476" max="8476" width="34.140625" style="11" customWidth="1"/>
    <col min="8477" max="8477" width="25.28515625" style="11" bestFit="1" customWidth="1"/>
    <col min="8478" max="8704" width="11.42578125" style="11"/>
    <col min="8705" max="8705" width="18.5703125" style="11" customWidth="1"/>
    <col min="8706" max="8706" width="8.5703125" style="11" customWidth="1"/>
    <col min="8707" max="8707" width="8" style="11" customWidth="1"/>
    <col min="8708" max="8709" width="0" style="11" hidden="1" customWidth="1"/>
    <col min="8710" max="8710" width="7" style="11" customWidth="1"/>
    <col min="8711" max="8711" width="6.7109375" style="11" customWidth="1"/>
    <col min="8712" max="8712" width="0" style="11" hidden="1" customWidth="1"/>
    <col min="8713" max="8713" width="3.140625" style="11" customWidth="1"/>
    <col min="8714" max="8714" width="2.42578125" style="11" customWidth="1"/>
    <col min="8715" max="8715" width="6.85546875" style="11" customWidth="1"/>
    <col min="8716" max="8716" width="12.28515625" style="11" customWidth="1"/>
    <col min="8717" max="8717" width="8.7109375" style="11" customWidth="1"/>
    <col min="8718" max="8718" width="8.85546875" style="11" customWidth="1"/>
    <col min="8719" max="8719" width="9" style="11" customWidth="1"/>
    <col min="8720" max="8726" width="0" style="11" hidden="1" customWidth="1"/>
    <col min="8727" max="8727" width="25.42578125" style="11" customWidth="1"/>
    <col min="8728" max="8728" width="26.140625" style="11" customWidth="1"/>
    <col min="8729" max="8730" width="0" style="11" hidden="1" customWidth="1"/>
    <col min="8731" max="8731" width="6.28515625" style="11" customWidth="1"/>
    <col min="8732" max="8732" width="34.140625" style="11" customWidth="1"/>
    <col min="8733" max="8733" width="25.28515625" style="11" bestFit="1" customWidth="1"/>
    <col min="8734" max="8960" width="11.42578125" style="11"/>
    <col min="8961" max="8961" width="18.5703125" style="11" customWidth="1"/>
    <col min="8962" max="8962" width="8.5703125" style="11" customWidth="1"/>
    <col min="8963" max="8963" width="8" style="11" customWidth="1"/>
    <col min="8964" max="8965" width="0" style="11" hidden="1" customWidth="1"/>
    <col min="8966" max="8966" width="7" style="11" customWidth="1"/>
    <col min="8967" max="8967" width="6.7109375" style="11" customWidth="1"/>
    <col min="8968" max="8968" width="0" style="11" hidden="1" customWidth="1"/>
    <col min="8969" max="8969" width="3.140625" style="11" customWidth="1"/>
    <col min="8970" max="8970" width="2.42578125" style="11" customWidth="1"/>
    <col min="8971" max="8971" width="6.85546875" style="11" customWidth="1"/>
    <col min="8972" max="8972" width="12.28515625" style="11" customWidth="1"/>
    <col min="8973" max="8973" width="8.7109375" style="11" customWidth="1"/>
    <col min="8974" max="8974" width="8.85546875" style="11" customWidth="1"/>
    <col min="8975" max="8975" width="9" style="11" customWidth="1"/>
    <col min="8976" max="8982" width="0" style="11" hidden="1" customWidth="1"/>
    <col min="8983" max="8983" width="25.42578125" style="11" customWidth="1"/>
    <col min="8984" max="8984" width="26.140625" style="11" customWidth="1"/>
    <col min="8985" max="8986" width="0" style="11" hidden="1" customWidth="1"/>
    <col min="8987" max="8987" width="6.28515625" style="11" customWidth="1"/>
    <col min="8988" max="8988" width="34.140625" style="11" customWidth="1"/>
    <col min="8989" max="8989" width="25.28515625" style="11" bestFit="1" customWidth="1"/>
    <col min="8990" max="9216" width="11.42578125" style="11"/>
    <col min="9217" max="9217" width="18.5703125" style="11" customWidth="1"/>
    <col min="9218" max="9218" width="8.5703125" style="11" customWidth="1"/>
    <col min="9219" max="9219" width="8" style="11" customWidth="1"/>
    <col min="9220" max="9221" width="0" style="11" hidden="1" customWidth="1"/>
    <col min="9222" max="9222" width="7" style="11" customWidth="1"/>
    <col min="9223" max="9223" width="6.7109375" style="11" customWidth="1"/>
    <col min="9224" max="9224" width="0" style="11" hidden="1" customWidth="1"/>
    <col min="9225" max="9225" width="3.140625" style="11" customWidth="1"/>
    <col min="9226" max="9226" width="2.42578125" style="11" customWidth="1"/>
    <col min="9227" max="9227" width="6.85546875" style="11" customWidth="1"/>
    <col min="9228" max="9228" width="12.28515625" style="11" customWidth="1"/>
    <col min="9229" max="9229" width="8.7109375" style="11" customWidth="1"/>
    <col min="9230" max="9230" width="8.85546875" style="11" customWidth="1"/>
    <col min="9231" max="9231" width="9" style="11" customWidth="1"/>
    <col min="9232" max="9238" width="0" style="11" hidden="1" customWidth="1"/>
    <col min="9239" max="9239" width="25.42578125" style="11" customWidth="1"/>
    <col min="9240" max="9240" width="26.140625" style="11" customWidth="1"/>
    <col min="9241" max="9242" width="0" style="11" hidden="1" customWidth="1"/>
    <col min="9243" max="9243" width="6.28515625" style="11" customWidth="1"/>
    <col min="9244" max="9244" width="34.140625" style="11" customWidth="1"/>
    <col min="9245" max="9245" width="25.28515625" style="11" bestFit="1" customWidth="1"/>
    <col min="9246" max="9472" width="11.42578125" style="11"/>
    <col min="9473" max="9473" width="18.5703125" style="11" customWidth="1"/>
    <col min="9474" max="9474" width="8.5703125" style="11" customWidth="1"/>
    <col min="9475" max="9475" width="8" style="11" customWidth="1"/>
    <col min="9476" max="9477" width="0" style="11" hidden="1" customWidth="1"/>
    <col min="9478" max="9478" width="7" style="11" customWidth="1"/>
    <col min="9479" max="9479" width="6.7109375" style="11" customWidth="1"/>
    <col min="9480" max="9480" width="0" style="11" hidden="1" customWidth="1"/>
    <col min="9481" max="9481" width="3.140625" style="11" customWidth="1"/>
    <col min="9482" max="9482" width="2.42578125" style="11" customWidth="1"/>
    <col min="9483" max="9483" width="6.85546875" style="11" customWidth="1"/>
    <col min="9484" max="9484" width="12.28515625" style="11" customWidth="1"/>
    <col min="9485" max="9485" width="8.7109375" style="11" customWidth="1"/>
    <col min="9486" max="9486" width="8.85546875" style="11" customWidth="1"/>
    <col min="9487" max="9487" width="9" style="11" customWidth="1"/>
    <col min="9488" max="9494" width="0" style="11" hidden="1" customWidth="1"/>
    <col min="9495" max="9495" width="25.42578125" style="11" customWidth="1"/>
    <col min="9496" max="9496" width="26.140625" style="11" customWidth="1"/>
    <col min="9497" max="9498" width="0" style="11" hidden="1" customWidth="1"/>
    <col min="9499" max="9499" width="6.28515625" style="11" customWidth="1"/>
    <col min="9500" max="9500" width="34.140625" style="11" customWidth="1"/>
    <col min="9501" max="9501" width="25.28515625" style="11" bestFit="1" customWidth="1"/>
    <col min="9502" max="9728" width="11.42578125" style="11"/>
    <col min="9729" max="9729" width="18.5703125" style="11" customWidth="1"/>
    <col min="9730" max="9730" width="8.5703125" style="11" customWidth="1"/>
    <col min="9731" max="9731" width="8" style="11" customWidth="1"/>
    <col min="9732" max="9733" width="0" style="11" hidden="1" customWidth="1"/>
    <col min="9734" max="9734" width="7" style="11" customWidth="1"/>
    <col min="9735" max="9735" width="6.7109375" style="11" customWidth="1"/>
    <col min="9736" max="9736" width="0" style="11" hidden="1" customWidth="1"/>
    <col min="9737" max="9737" width="3.140625" style="11" customWidth="1"/>
    <col min="9738" max="9738" width="2.42578125" style="11" customWidth="1"/>
    <col min="9739" max="9739" width="6.85546875" style="11" customWidth="1"/>
    <col min="9740" max="9740" width="12.28515625" style="11" customWidth="1"/>
    <col min="9741" max="9741" width="8.7109375" style="11" customWidth="1"/>
    <col min="9742" max="9742" width="8.85546875" style="11" customWidth="1"/>
    <col min="9743" max="9743" width="9" style="11" customWidth="1"/>
    <col min="9744" max="9750" width="0" style="11" hidden="1" customWidth="1"/>
    <col min="9751" max="9751" width="25.42578125" style="11" customWidth="1"/>
    <col min="9752" max="9752" width="26.140625" style="11" customWidth="1"/>
    <col min="9753" max="9754" width="0" style="11" hidden="1" customWidth="1"/>
    <col min="9755" max="9755" width="6.28515625" style="11" customWidth="1"/>
    <col min="9756" max="9756" width="34.140625" style="11" customWidth="1"/>
    <col min="9757" max="9757" width="25.28515625" style="11" bestFit="1" customWidth="1"/>
    <col min="9758" max="9984" width="11.42578125" style="11"/>
    <col min="9985" max="9985" width="18.5703125" style="11" customWidth="1"/>
    <col min="9986" max="9986" width="8.5703125" style="11" customWidth="1"/>
    <col min="9987" max="9987" width="8" style="11" customWidth="1"/>
    <col min="9988" max="9989" width="0" style="11" hidden="1" customWidth="1"/>
    <col min="9990" max="9990" width="7" style="11" customWidth="1"/>
    <col min="9991" max="9991" width="6.7109375" style="11" customWidth="1"/>
    <col min="9992" max="9992" width="0" style="11" hidden="1" customWidth="1"/>
    <col min="9993" max="9993" width="3.140625" style="11" customWidth="1"/>
    <col min="9994" max="9994" width="2.42578125" style="11" customWidth="1"/>
    <col min="9995" max="9995" width="6.85546875" style="11" customWidth="1"/>
    <col min="9996" max="9996" width="12.28515625" style="11" customWidth="1"/>
    <col min="9997" max="9997" width="8.7109375" style="11" customWidth="1"/>
    <col min="9998" max="9998" width="8.85546875" style="11" customWidth="1"/>
    <col min="9999" max="9999" width="9" style="11" customWidth="1"/>
    <col min="10000" max="10006" width="0" style="11" hidden="1" customWidth="1"/>
    <col min="10007" max="10007" width="25.42578125" style="11" customWidth="1"/>
    <col min="10008" max="10008" width="26.140625" style="11" customWidth="1"/>
    <col min="10009" max="10010" width="0" style="11" hidden="1" customWidth="1"/>
    <col min="10011" max="10011" width="6.28515625" style="11" customWidth="1"/>
    <col min="10012" max="10012" width="34.140625" style="11" customWidth="1"/>
    <col min="10013" max="10013" width="25.28515625" style="11" bestFit="1" customWidth="1"/>
    <col min="10014" max="10240" width="11.42578125" style="11"/>
    <col min="10241" max="10241" width="18.5703125" style="11" customWidth="1"/>
    <col min="10242" max="10242" width="8.5703125" style="11" customWidth="1"/>
    <col min="10243" max="10243" width="8" style="11" customWidth="1"/>
    <col min="10244" max="10245" width="0" style="11" hidden="1" customWidth="1"/>
    <col min="10246" max="10246" width="7" style="11" customWidth="1"/>
    <col min="10247" max="10247" width="6.7109375" style="11" customWidth="1"/>
    <col min="10248" max="10248" width="0" style="11" hidden="1" customWidth="1"/>
    <col min="10249" max="10249" width="3.140625" style="11" customWidth="1"/>
    <col min="10250" max="10250" width="2.42578125" style="11" customWidth="1"/>
    <col min="10251" max="10251" width="6.85546875" style="11" customWidth="1"/>
    <col min="10252" max="10252" width="12.28515625" style="11" customWidth="1"/>
    <col min="10253" max="10253" width="8.7109375" style="11" customWidth="1"/>
    <col min="10254" max="10254" width="8.85546875" style="11" customWidth="1"/>
    <col min="10255" max="10255" width="9" style="11" customWidth="1"/>
    <col min="10256" max="10262" width="0" style="11" hidden="1" customWidth="1"/>
    <col min="10263" max="10263" width="25.42578125" style="11" customWidth="1"/>
    <col min="10264" max="10264" width="26.140625" style="11" customWidth="1"/>
    <col min="10265" max="10266" width="0" style="11" hidden="1" customWidth="1"/>
    <col min="10267" max="10267" width="6.28515625" style="11" customWidth="1"/>
    <col min="10268" max="10268" width="34.140625" style="11" customWidth="1"/>
    <col min="10269" max="10269" width="25.28515625" style="11" bestFit="1" customWidth="1"/>
    <col min="10270" max="10496" width="11.42578125" style="11"/>
    <col min="10497" max="10497" width="18.5703125" style="11" customWidth="1"/>
    <col min="10498" max="10498" width="8.5703125" style="11" customWidth="1"/>
    <col min="10499" max="10499" width="8" style="11" customWidth="1"/>
    <col min="10500" max="10501" width="0" style="11" hidden="1" customWidth="1"/>
    <col min="10502" max="10502" width="7" style="11" customWidth="1"/>
    <col min="10503" max="10503" width="6.7109375" style="11" customWidth="1"/>
    <col min="10504" max="10504" width="0" style="11" hidden="1" customWidth="1"/>
    <col min="10505" max="10505" width="3.140625" style="11" customWidth="1"/>
    <col min="10506" max="10506" width="2.42578125" style="11" customWidth="1"/>
    <col min="10507" max="10507" width="6.85546875" style="11" customWidth="1"/>
    <col min="10508" max="10508" width="12.28515625" style="11" customWidth="1"/>
    <col min="10509" max="10509" width="8.7109375" style="11" customWidth="1"/>
    <col min="10510" max="10510" width="8.85546875" style="11" customWidth="1"/>
    <col min="10511" max="10511" width="9" style="11" customWidth="1"/>
    <col min="10512" max="10518" width="0" style="11" hidden="1" customWidth="1"/>
    <col min="10519" max="10519" width="25.42578125" style="11" customWidth="1"/>
    <col min="10520" max="10520" width="26.140625" style="11" customWidth="1"/>
    <col min="10521" max="10522" width="0" style="11" hidden="1" customWidth="1"/>
    <col min="10523" max="10523" width="6.28515625" style="11" customWidth="1"/>
    <col min="10524" max="10524" width="34.140625" style="11" customWidth="1"/>
    <col min="10525" max="10525" width="25.28515625" style="11" bestFit="1" customWidth="1"/>
    <col min="10526" max="10752" width="11.42578125" style="11"/>
    <col min="10753" max="10753" width="18.5703125" style="11" customWidth="1"/>
    <col min="10754" max="10754" width="8.5703125" style="11" customWidth="1"/>
    <col min="10755" max="10755" width="8" style="11" customWidth="1"/>
    <col min="10756" max="10757" width="0" style="11" hidden="1" customWidth="1"/>
    <col min="10758" max="10758" width="7" style="11" customWidth="1"/>
    <col min="10759" max="10759" width="6.7109375" style="11" customWidth="1"/>
    <col min="10760" max="10760" width="0" style="11" hidden="1" customWidth="1"/>
    <col min="10761" max="10761" width="3.140625" style="11" customWidth="1"/>
    <col min="10762" max="10762" width="2.42578125" style="11" customWidth="1"/>
    <col min="10763" max="10763" width="6.85546875" style="11" customWidth="1"/>
    <col min="10764" max="10764" width="12.28515625" style="11" customWidth="1"/>
    <col min="10765" max="10765" width="8.7109375" style="11" customWidth="1"/>
    <col min="10766" max="10766" width="8.85546875" style="11" customWidth="1"/>
    <col min="10767" max="10767" width="9" style="11" customWidth="1"/>
    <col min="10768" max="10774" width="0" style="11" hidden="1" customWidth="1"/>
    <col min="10775" max="10775" width="25.42578125" style="11" customWidth="1"/>
    <col min="10776" max="10776" width="26.140625" style="11" customWidth="1"/>
    <col min="10777" max="10778" width="0" style="11" hidden="1" customWidth="1"/>
    <col min="10779" max="10779" width="6.28515625" style="11" customWidth="1"/>
    <col min="10780" max="10780" width="34.140625" style="11" customWidth="1"/>
    <col min="10781" max="10781" width="25.28515625" style="11" bestFit="1" customWidth="1"/>
    <col min="10782" max="11008" width="11.42578125" style="11"/>
    <col min="11009" max="11009" width="18.5703125" style="11" customWidth="1"/>
    <col min="11010" max="11010" width="8.5703125" style="11" customWidth="1"/>
    <col min="11011" max="11011" width="8" style="11" customWidth="1"/>
    <col min="11012" max="11013" width="0" style="11" hidden="1" customWidth="1"/>
    <col min="11014" max="11014" width="7" style="11" customWidth="1"/>
    <col min="11015" max="11015" width="6.7109375" style="11" customWidth="1"/>
    <col min="11016" max="11016" width="0" style="11" hidden="1" customWidth="1"/>
    <col min="11017" max="11017" width="3.140625" style="11" customWidth="1"/>
    <col min="11018" max="11018" width="2.42578125" style="11" customWidth="1"/>
    <col min="11019" max="11019" width="6.85546875" style="11" customWidth="1"/>
    <col min="11020" max="11020" width="12.28515625" style="11" customWidth="1"/>
    <col min="11021" max="11021" width="8.7109375" style="11" customWidth="1"/>
    <col min="11022" max="11022" width="8.85546875" style="11" customWidth="1"/>
    <col min="11023" max="11023" width="9" style="11" customWidth="1"/>
    <col min="11024" max="11030" width="0" style="11" hidden="1" customWidth="1"/>
    <col min="11031" max="11031" width="25.42578125" style="11" customWidth="1"/>
    <col min="11032" max="11032" width="26.140625" style="11" customWidth="1"/>
    <col min="11033" max="11034" width="0" style="11" hidden="1" customWidth="1"/>
    <col min="11035" max="11035" width="6.28515625" style="11" customWidth="1"/>
    <col min="11036" max="11036" width="34.140625" style="11" customWidth="1"/>
    <col min="11037" max="11037" width="25.28515625" style="11" bestFit="1" customWidth="1"/>
    <col min="11038" max="11264" width="11.42578125" style="11"/>
    <col min="11265" max="11265" width="18.5703125" style="11" customWidth="1"/>
    <col min="11266" max="11266" width="8.5703125" style="11" customWidth="1"/>
    <col min="11267" max="11267" width="8" style="11" customWidth="1"/>
    <col min="11268" max="11269" width="0" style="11" hidden="1" customWidth="1"/>
    <col min="11270" max="11270" width="7" style="11" customWidth="1"/>
    <col min="11271" max="11271" width="6.7109375" style="11" customWidth="1"/>
    <col min="11272" max="11272" width="0" style="11" hidden="1" customWidth="1"/>
    <col min="11273" max="11273" width="3.140625" style="11" customWidth="1"/>
    <col min="11274" max="11274" width="2.42578125" style="11" customWidth="1"/>
    <col min="11275" max="11275" width="6.85546875" style="11" customWidth="1"/>
    <col min="11276" max="11276" width="12.28515625" style="11" customWidth="1"/>
    <col min="11277" max="11277" width="8.7109375" style="11" customWidth="1"/>
    <col min="11278" max="11278" width="8.85546875" style="11" customWidth="1"/>
    <col min="11279" max="11279" width="9" style="11" customWidth="1"/>
    <col min="11280" max="11286" width="0" style="11" hidden="1" customWidth="1"/>
    <col min="11287" max="11287" width="25.42578125" style="11" customWidth="1"/>
    <col min="11288" max="11288" width="26.140625" style="11" customWidth="1"/>
    <col min="11289" max="11290" width="0" style="11" hidden="1" customWidth="1"/>
    <col min="11291" max="11291" width="6.28515625" style="11" customWidth="1"/>
    <col min="11292" max="11292" width="34.140625" style="11" customWidth="1"/>
    <col min="11293" max="11293" width="25.28515625" style="11" bestFit="1" customWidth="1"/>
    <col min="11294" max="11520" width="11.42578125" style="11"/>
    <col min="11521" max="11521" width="18.5703125" style="11" customWidth="1"/>
    <col min="11522" max="11522" width="8.5703125" style="11" customWidth="1"/>
    <col min="11523" max="11523" width="8" style="11" customWidth="1"/>
    <col min="11524" max="11525" width="0" style="11" hidden="1" customWidth="1"/>
    <col min="11526" max="11526" width="7" style="11" customWidth="1"/>
    <col min="11527" max="11527" width="6.7109375" style="11" customWidth="1"/>
    <col min="11528" max="11528" width="0" style="11" hidden="1" customWidth="1"/>
    <col min="11529" max="11529" width="3.140625" style="11" customWidth="1"/>
    <col min="11530" max="11530" width="2.42578125" style="11" customWidth="1"/>
    <col min="11531" max="11531" width="6.85546875" style="11" customWidth="1"/>
    <col min="11532" max="11532" width="12.28515625" style="11" customWidth="1"/>
    <col min="11533" max="11533" width="8.7109375" style="11" customWidth="1"/>
    <col min="11534" max="11534" width="8.85546875" style="11" customWidth="1"/>
    <col min="11535" max="11535" width="9" style="11" customWidth="1"/>
    <col min="11536" max="11542" width="0" style="11" hidden="1" customWidth="1"/>
    <col min="11543" max="11543" width="25.42578125" style="11" customWidth="1"/>
    <col min="11544" max="11544" width="26.140625" style="11" customWidth="1"/>
    <col min="11545" max="11546" width="0" style="11" hidden="1" customWidth="1"/>
    <col min="11547" max="11547" width="6.28515625" style="11" customWidth="1"/>
    <col min="11548" max="11548" width="34.140625" style="11" customWidth="1"/>
    <col min="11549" max="11549" width="25.28515625" style="11" bestFit="1" customWidth="1"/>
    <col min="11550" max="11776" width="11.42578125" style="11"/>
    <col min="11777" max="11777" width="18.5703125" style="11" customWidth="1"/>
    <col min="11778" max="11778" width="8.5703125" style="11" customWidth="1"/>
    <col min="11779" max="11779" width="8" style="11" customWidth="1"/>
    <col min="11780" max="11781" width="0" style="11" hidden="1" customWidth="1"/>
    <col min="11782" max="11782" width="7" style="11" customWidth="1"/>
    <col min="11783" max="11783" width="6.7109375" style="11" customWidth="1"/>
    <col min="11784" max="11784" width="0" style="11" hidden="1" customWidth="1"/>
    <col min="11785" max="11785" width="3.140625" style="11" customWidth="1"/>
    <col min="11786" max="11786" width="2.42578125" style="11" customWidth="1"/>
    <col min="11787" max="11787" width="6.85546875" style="11" customWidth="1"/>
    <col min="11788" max="11788" width="12.28515625" style="11" customWidth="1"/>
    <col min="11789" max="11789" width="8.7109375" style="11" customWidth="1"/>
    <col min="11790" max="11790" width="8.85546875" style="11" customWidth="1"/>
    <col min="11791" max="11791" width="9" style="11" customWidth="1"/>
    <col min="11792" max="11798" width="0" style="11" hidden="1" customWidth="1"/>
    <col min="11799" max="11799" width="25.42578125" style="11" customWidth="1"/>
    <col min="11800" max="11800" width="26.140625" style="11" customWidth="1"/>
    <col min="11801" max="11802" width="0" style="11" hidden="1" customWidth="1"/>
    <col min="11803" max="11803" width="6.28515625" style="11" customWidth="1"/>
    <col min="11804" max="11804" width="34.140625" style="11" customWidth="1"/>
    <col min="11805" max="11805" width="25.28515625" style="11" bestFit="1" customWidth="1"/>
    <col min="11806" max="12032" width="11.42578125" style="11"/>
    <col min="12033" max="12033" width="18.5703125" style="11" customWidth="1"/>
    <col min="12034" max="12034" width="8.5703125" style="11" customWidth="1"/>
    <col min="12035" max="12035" width="8" style="11" customWidth="1"/>
    <col min="12036" max="12037" width="0" style="11" hidden="1" customWidth="1"/>
    <col min="12038" max="12038" width="7" style="11" customWidth="1"/>
    <col min="12039" max="12039" width="6.7109375" style="11" customWidth="1"/>
    <col min="12040" max="12040" width="0" style="11" hidden="1" customWidth="1"/>
    <col min="12041" max="12041" width="3.140625" style="11" customWidth="1"/>
    <col min="12042" max="12042" width="2.42578125" style="11" customWidth="1"/>
    <col min="12043" max="12043" width="6.85546875" style="11" customWidth="1"/>
    <col min="12044" max="12044" width="12.28515625" style="11" customWidth="1"/>
    <col min="12045" max="12045" width="8.7109375" style="11" customWidth="1"/>
    <col min="12046" max="12046" width="8.85546875" style="11" customWidth="1"/>
    <col min="12047" max="12047" width="9" style="11" customWidth="1"/>
    <col min="12048" max="12054" width="0" style="11" hidden="1" customWidth="1"/>
    <col min="12055" max="12055" width="25.42578125" style="11" customWidth="1"/>
    <col min="12056" max="12056" width="26.140625" style="11" customWidth="1"/>
    <col min="12057" max="12058" width="0" style="11" hidden="1" customWidth="1"/>
    <col min="12059" max="12059" width="6.28515625" style="11" customWidth="1"/>
    <col min="12060" max="12060" width="34.140625" style="11" customWidth="1"/>
    <col min="12061" max="12061" width="25.28515625" style="11" bestFit="1" customWidth="1"/>
    <col min="12062" max="12288" width="11.42578125" style="11"/>
    <col min="12289" max="12289" width="18.5703125" style="11" customWidth="1"/>
    <col min="12290" max="12290" width="8.5703125" style="11" customWidth="1"/>
    <col min="12291" max="12291" width="8" style="11" customWidth="1"/>
    <col min="12292" max="12293" width="0" style="11" hidden="1" customWidth="1"/>
    <col min="12294" max="12294" width="7" style="11" customWidth="1"/>
    <col min="12295" max="12295" width="6.7109375" style="11" customWidth="1"/>
    <col min="12296" max="12296" width="0" style="11" hidden="1" customWidth="1"/>
    <col min="12297" max="12297" width="3.140625" style="11" customWidth="1"/>
    <col min="12298" max="12298" width="2.42578125" style="11" customWidth="1"/>
    <col min="12299" max="12299" width="6.85546875" style="11" customWidth="1"/>
    <col min="12300" max="12300" width="12.28515625" style="11" customWidth="1"/>
    <col min="12301" max="12301" width="8.7109375" style="11" customWidth="1"/>
    <col min="12302" max="12302" width="8.85546875" style="11" customWidth="1"/>
    <col min="12303" max="12303" width="9" style="11" customWidth="1"/>
    <col min="12304" max="12310" width="0" style="11" hidden="1" customWidth="1"/>
    <col min="12311" max="12311" width="25.42578125" style="11" customWidth="1"/>
    <col min="12312" max="12312" width="26.140625" style="11" customWidth="1"/>
    <col min="12313" max="12314" width="0" style="11" hidden="1" customWidth="1"/>
    <col min="12315" max="12315" width="6.28515625" style="11" customWidth="1"/>
    <col min="12316" max="12316" width="34.140625" style="11" customWidth="1"/>
    <col min="12317" max="12317" width="25.28515625" style="11" bestFit="1" customWidth="1"/>
    <col min="12318" max="12544" width="11.42578125" style="11"/>
    <col min="12545" max="12545" width="18.5703125" style="11" customWidth="1"/>
    <col min="12546" max="12546" width="8.5703125" style="11" customWidth="1"/>
    <col min="12547" max="12547" width="8" style="11" customWidth="1"/>
    <col min="12548" max="12549" width="0" style="11" hidden="1" customWidth="1"/>
    <col min="12550" max="12550" width="7" style="11" customWidth="1"/>
    <col min="12551" max="12551" width="6.7109375" style="11" customWidth="1"/>
    <col min="12552" max="12552" width="0" style="11" hidden="1" customWidth="1"/>
    <col min="12553" max="12553" width="3.140625" style="11" customWidth="1"/>
    <col min="12554" max="12554" width="2.42578125" style="11" customWidth="1"/>
    <col min="12555" max="12555" width="6.85546875" style="11" customWidth="1"/>
    <col min="12556" max="12556" width="12.28515625" style="11" customWidth="1"/>
    <col min="12557" max="12557" width="8.7109375" style="11" customWidth="1"/>
    <col min="12558" max="12558" width="8.85546875" style="11" customWidth="1"/>
    <col min="12559" max="12559" width="9" style="11" customWidth="1"/>
    <col min="12560" max="12566" width="0" style="11" hidden="1" customWidth="1"/>
    <col min="12567" max="12567" width="25.42578125" style="11" customWidth="1"/>
    <col min="12568" max="12568" width="26.140625" style="11" customWidth="1"/>
    <col min="12569" max="12570" width="0" style="11" hidden="1" customWidth="1"/>
    <col min="12571" max="12571" width="6.28515625" style="11" customWidth="1"/>
    <col min="12572" max="12572" width="34.140625" style="11" customWidth="1"/>
    <col min="12573" max="12573" width="25.28515625" style="11" bestFit="1" customWidth="1"/>
    <col min="12574" max="12800" width="11.42578125" style="11"/>
    <col min="12801" max="12801" width="18.5703125" style="11" customWidth="1"/>
    <col min="12802" max="12802" width="8.5703125" style="11" customWidth="1"/>
    <col min="12803" max="12803" width="8" style="11" customWidth="1"/>
    <col min="12804" max="12805" width="0" style="11" hidden="1" customWidth="1"/>
    <col min="12806" max="12806" width="7" style="11" customWidth="1"/>
    <col min="12807" max="12807" width="6.7109375" style="11" customWidth="1"/>
    <col min="12808" max="12808" width="0" style="11" hidden="1" customWidth="1"/>
    <col min="12809" max="12809" width="3.140625" style="11" customWidth="1"/>
    <col min="12810" max="12810" width="2.42578125" style="11" customWidth="1"/>
    <col min="12811" max="12811" width="6.85546875" style="11" customWidth="1"/>
    <col min="12812" max="12812" width="12.28515625" style="11" customWidth="1"/>
    <col min="12813" max="12813" width="8.7109375" style="11" customWidth="1"/>
    <col min="12814" max="12814" width="8.85546875" style="11" customWidth="1"/>
    <col min="12815" max="12815" width="9" style="11" customWidth="1"/>
    <col min="12816" max="12822" width="0" style="11" hidden="1" customWidth="1"/>
    <col min="12823" max="12823" width="25.42578125" style="11" customWidth="1"/>
    <col min="12824" max="12824" width="26.140625" style="11" customWidth="1"/>
    <col min="12825" max="12826" width="0" style="11" hidden="1" customWidth="1"/>
    <col min="12827" max="12827" width="6.28515625" style="11" customWidth="1"/>
    <col min="12828" max="12828" width="34.140625" style="11" customWidth="1"/>
    <col min="12829" max="12829" width="25.28515625" style="11" bestFit="1" customWidth="1"/>
    <col min="12830" max="13056" width="11.42578125" style="11"/>
    <col min="13057" max="13057" width="18.5703125" style="11" customWidth="1"/>
    <col min="13058" max="13058" width="8.5703125" style="11" customWidth="1"/>
    <col min="13059" max="13059" width="8" style="11" customWidth="1"/>
    <col min="13060" max="13061" width="0" style="11" hidden="1" customWidth="1"/>
    <col min="13062" max="13062" width="7" style="11" customWidth="1"/>
    <col min="13063" max="13063" width="6.7109375" style="11" customWidth="1"/>
    <col min="13064" max="13064" width="0" style="11" hidden="1" customWidth="1"/>
    <col min="13065" max="13065" width="3.140625" style="11" customWidth="1"/>
    <col min="13066" max="13066" width="2.42578125" style="11" customWidth="1"/>
    <col min="13067" max="13067" width="6.85546875" style="11" customWidth="1"/>
    <col min="13068" max="13068" width="12.28515625" style="11" customWidth="1"/>
    <col min="13069" max="13069" width="8.7109375" style="11" customWidth="1"/>
    <col min="13070" max="13070" width="8.85546875" style="11" customWidth="1"/>
    <col min="13071" max="13071" width="9" style="11" customWidth="1"/>
    <col min="13072" max="13078" width="0" style="11" hidden="1" customWidth="1"/>
    <col min="13079" max="13079" width="25.42578125" style="11" customWidth="1"/>
    <col min="13080" max="13080" width="26.140625" style="11" customWidth="1"/>
    <col min="13081" max="13082" width="0" style="11" hidden="1" customWidth="1"/>
    <col min="13083" max="13083" width="6.28515625" style="11" customWidth="1"/>
    <col min="13084" max="13084" width="34.140625" style="11" customWidth="1"/>
    <col min="13085" max="13085" width="25.28515625" style="11" bestFit="1" customWidth="1"/>
    <col min="13086" max="13312" width="11.42578125" style="11"/>
    <col min="13313" max="13313" width="18.5703125" style="11" customWidth="1"/>
    <col min="13314" max="13314" width="8.5703125" style="11" customWidth="1"/>
    <col min="13315" max="13315" width="8" style="11" customWidth="1"/>
    <col min="13316" max="13317" width="0" style="11" hidden="1" customWidth="1"/>
    <col min="13318" max="13318" width="7" style="11" customWidth="1"/>
    <col min="13319" max="13319" width="6.7109375" style="11" customWidth="1"/>
    <col min="13320" max="13320" width="0" style="11" hidden="1" customWidth="1"/>
    <col min="13321" max="13321" width="3.140625" style="11" customWidth="1"/>
    <col min="13322" max="13322" width="2.42578125" style="11" customWidth="1"/>
    <col min="13323" max="13323" width="6.85546875" style="11" customWidth="1"/>
    <col min="13324" max="13324" width="12.28515625" style="11" customWidth="1"/>
    <col min="13325" max="13325" width="8.7109375" style="11" customWidth="1"/>
    <col min="13326" max="13326" width="8.85546875" style="11" customWidth="1"/>
    <col min="13327" max="13327" width="9" style="11" customWidth="1"/>
    <col min="13328" max="13334" width="0" style="11" hidden="1" customWidth="1"/>
    <col min="13335" max="13335" width="25.42578125" style="11" customWidth="1"/>
    <col min="13336" max="13336" width="26.140625" style="11" customWidth="1"/>
    <col min="13337" max="13338" width="0" style="11" hidden="1" customWidth="1"/>
    <col min="13339" max="13339" width="6.28515625" style="11" customWidth="1"/>
    <col min="13340" max="13340" width="34.140625" style="11" customWidth="1"/>
    <col min="13341" max="13341" width="25.28515625" style="11" bestFit="1" customWidth="1"/>
    <col min="13342" max="13568" width="11.42578125" style="11"/>
    <col min="13569" max="13569" width="18.5703125" style="11" customWidth="1"/>
    <col min="13570" max="13570" width="8.5703125" style="11" customWidth="1"/>
    <col min="13571" max="13571" width="8" style="11" customWidth="1"/>
    <col min="13572" max="13573" width="0" style="11" hidden="1" customWidth="1"/>
    <col min="13574" max="13574" width="7" style="11" customWidth="1"/>
    <col min="13575" max="13575" width="6.7109375" style="11" customWidth="1"/>
    <col min="13576" max="13576" width="0" style="11" hidden="1" customWidth="1"/>
    <col min="13577" max="13577" width="3.140625" style="11" customWidth="1"/>
    <col min="13578" max="13578" width="2.42578125" style="11" customWidth="1"/>
    <col min="13579" max="13579" width="6.85546875" style="11" customWidth="1"/>
    <col min="13580" max="13580" width="12.28515625" style="11" customWidth="1"/>
    <col min="13581" max="13581" width="8.7109375" style="11" customWidth="1"/>
    <col min="13582" max="13582" width="8.85546875" style="11" customWidth="1"/>
    <col min="13583" max="13583" width="9" style="11" customWidth="1"/>
    <col min="13584" max="13590" width="0" style="11" hidden="1" customWidth="1"/>
    <col min="13591" max="13591" width="25.42578125" style="11" customWidth="1"/>
    <col min="13592" max="13592" width="26.140625" style="11" customWidth="1"/>
    <col min="13593" max="13594" width="0" style="11" hidden="1" customWidth="1"/>
    <col min="13595" max="13595" width="6.28515625" style="11" customWidth="1"/>
    <col min="13596" max="13596" width="34.140625" style="11" customWidth="1"/>
    <col min="13597" max="13597" width="25.28515625" style="11" bestFit="1" customWidth="1"/>
    <col min="13598" max="13824" width="11.42578125" style="11"/>
    <col min="13825" max="13825" width="18.5703125" style="11" customWidth="1"/>
    <col min="13826" max="13826" width="8.5703125" style="11" customWidth="1"/>
    <col min="13827" max="13827" width="8" style="11" customWidth="1"/>
    <col min="13828" max="13829" width="0" style="11" hidden="1" customWidth="1"/>
    <col min="13830" max="13830" width="7" style="11" customWidth="1"/>
    <col min="13831" max="13831" width="6.7109375" style="11" customWidth="1"/>
    <col min="13832" max="13832" width="0" style="11" hidden="1" customWidth="1"/>
    <col min="13833" max="13833" width="3.140625" style="11" customWidth="1"/>
    <col min="13834" max="13834" width="2.42578125" style="11" customWidth="1"/>
    <col min="13835" max="13835" width="6.85546875" style="11" customWidth="1"/>
    <col min="13836" max="13836" width="12.28515625" style="11" customWidth="1"/>
    <col min="13837" max="13837" width="8.7109375" style="11" customWidth="1"/>
    <col min="13838" max="13838" width="8.85546875" style="11" customWidth="1"/>
    <col min="13839" max="13839" width="9" style="11" customWidth="1"/>
    <col min="13840" max="13846" width="0" style="11" hidden="1" customWidth="1"/>
    <col min="13847" max="13847" width="25.42578125" style="11" customWidth="1"/>
    <col min="13848" max="13848" width="26.140625" style="11" customWidth="1"/>
    <col min="13849" max="13850" width="0" style="11" hidden="1" customWidth="1"/>
    <col min="13851" max="13851" width="6.28515625" style="11" customWidth="1"/>
    <col min="13852" max="13852" width="34.140625" style="11" customWidth="1"/>
    <col min="13853" max="13853" width="25.28515625" style="11" bestFit="1" customWidth="1"/>
    <col min="13854" max="14080" width="11.42578125" style="11"/>
    <col min="14081" max="14081" width="18.5703125" style="11" customWidth="1"/>
    <col min="14082" max="14082" width="8.5703125" style="11" customWidth="1"/>
    <col min="14083" max="14083" width="8" style="11" customWidth="1"/>
    <col min="14084" max="14085" width="0" style="11" hidden="1" customWidth="1"/>
    <col min="14086" max="14086" width="7" style="11" customWidth="1"/>
    <col min="14087" max="14087" width="6.7109375" style="11" customWidth="1"/>
    <col min="14088" max="14088" width="0" style="11" hidden="1" customWidth="1"/>
    <col min="14089" max="14089" width="3.140625" style="11" customWidth="1"/>
    <col min="14090" max="14090" width="2.42578125" style="11" customWidth="1"/>
    <col min="14091" max="14091" width="6.85546875" style="11" customWidth="1"/>
    <col min="14092" max="14092" width="12.28515625" style="11" customWidth="1"/>
    <col min="14093" max="14093" width="8.7109375" style="11" customWidth="1"/>
    <col min="14094" max="14094" width="8.85546875" style="11" customWidth="1"/>
    <col min="14095" max="14095" width="9" style="11" customWidth="1"/>
    <col min="14096" max="14102" width="0" style="11" hidden="1" customWidth="1"/>
    <col min="14103" max="14103" width="25.42578125" style="11" customWidth="1"/>
    <col min="14104" max="14104" width="26.140625" style="11" customWidth="1"/>
    <col min="14105" max="14106" width="0" style="11" hidden="1" customWidth="1"/>
    <col min="14107" max="14107" width="6.28515625" style="11" customWidth="1"/>
    <col min="14108" max="14108" width="34.140625" style="11" customWidth="1"/>
    <col min="14109" max="14109" width="25.28515625" style="11" bestFit="1" customWidth="1"/>
    <col min="14110" max="14336" width="11.42578125" style="11"/>
    <col min="14337" max="14337" width="18.5703125" style="11" customWidth="1"/>
    <col min="14338" max="14338" width="8.5703125" style="11" customWidth="1"/>
    <col min="14339" max="14339" width="8" style="11" customWidth="1"/>
    <col min="14340" max="14341" width="0" style="11" hidden="1" customWidth="1"/>
    <col min="14342" max="14342" width="7" style="11" customWidth="1"/>
    <col min="14343" max="14343" width="6.7109375" style="11" customWidth="1"/>
    <col min="14344" max="14344" width="0" style="11" hidden="1" customWidth="1"/>
    <col min="14345" max="14345" width="3.140625" style="11" customWidth="1"/>
    <col min="14346" max="14346" width="2.42578125" style="11" customWidth="1"/>
    <col min="14347" max="14347" width="6.85546875" style="11" customWidth="1"/>
    <col min="14348" max="14348" width="12.28515625" style="11" customWidth="1"/>
    <col min="14349" max="14349" width="8.7109375" style="11" customWidth="1"/>
    <col min="14350" max="14350" width="8.85546875" style="11" customWidth="1"/>
    <col min="14351" max="14351" width="9" style="11" customWidth="1"/>
    <col min="14352" max="14358" width="0" style="11" hidden="1" customWidth="1"/>
    <col min="14359" max="14359" width="25.42578125" style="11" customWidth="1"/>
    <col min="14360" max="14360" width="26.140625" style="11" customWidth="1"/>
    <col min="14361" max="14362" width="0" style="11" hidden="1" customWidth="1"/>
    <col min="14363" max="14363" width="6.28515625" style="11" customWidth="1"/>
    <col min="14364" max="14364" width="34.140625" style="11" customWidth="1"/>
    <col min="14365" max="14365" width="25.28515625" style="11" bestFit="1" customWidth="1"/>
    <col min="14366" max="14592" width="11.42578125" style="11"/>
    <col min="14593" max="14593" width="18.5703125" style="11" customWidth="1"/>
    <col min="14594" max="14594" width="8.5703125" style="11" customWidth="1"/>
    <col min="14595" max="14595" width="8" style="11" customWidth="1"/>
    <col min="14596" max="14597" width="0" style="11" hidden="1" customWidth="1"/>
    <col min="14598" max="14598" width="7" style="11" customWidth="1"/>
    <col min="14599" max="14599" width="6.7109375" style="11" customWidth="1"/>
    <col min="14600" max="14600" width="0" style="11" hidden="1" customWidth="1"/>
    <col min="14601" max="14601" width="3.140625" style="11" customWidth="1"/>
    <col min="14602" max="14602" width="2.42578125" style="11" customWidth="1"/>
    <col min="14603" max="14603" width="6.85546875" style="11" customWidth="1"/>
    <col min="14604" max="14604" width="12.28515625" style="11" customWidth="1"/>
    <col min="14605" max="14605" width="8.7109375" style="11" customWidth="1"/>
    <col min="14606" max="14606" width="8.85546875" style="11" customWidth="1"/>
    <col min="14607" max="14607" width="9" style="11" customWidth="1"/>
    <col min="14608" max="14614" width="0" style="11" hidden="1" customWidth="1"/>
    <col min="14615" max="14615" width="25.42578125" style="11" customWidth="1"/>
    <col min="14616" max="14616" width="26.140625" style="11" customWidth="1"/>
    <col min="14617" max="14618" width="0" style="11" hidden="1" customWidth="1"/>
    <col min="14619" max="14619" width="6.28515625" style="11" customWidth="1"/>
    <col min="14620" max="14620" width="34.140625" style="11" customWidth="1"/>
    <col min="14621" max="14621" width="25.28515625" style="11" bestFit="1" customWidth="1"/>
    <col min="14622" max="14848" width="11.42578125" style="11"/>
    <col min="14849" max="14849" width="18.5703125" style="11" customWidth="1"/>
    <col min="14850" max="14850" width="8.5703125" style="11" customWidth="1"/>
    <col min="14851" max="14851" width="8" style="11" customWidth="1"/>
    <col min="14852" max="14853" width="0" style="11" hidden="1" customWidth="1"/>
    <col min="14854" max="14854" width="7" style="11" customWidth="1"/>
    <col min="14855" max="14855" width="6.7109375" style="11" customWidth="1"/>
    <col min="14856" max="14856" width="0" style="11" hidden="1" customWidth="1"/>
    <col min="14857" max="14857" width="3.140625" style="11" customWidth="1"/>
    <col min="14858" max="14858" width="2.42578125" style="11" customWidth="1"/>
    <col min="14859" max="14859" width="6.85546875" style="11" customWidth="1"/>
    <col min="14860" max="14860" width="12.28515625" style="11" customWidth="1"/>
    <col min="14861" max="14861" width="8.7109375" style="11" customWidth="1"/>
    <col min="14862" max="14862" width="8.85546875" style="11" customWidth="1"/>
    <col min="14863" max="14863" width="9" style="11" customWidth="1"/>
    <col min="14864" max="14870" width="0" style="11" hidden="1" customWidth="1"/>
    <col min="14871" max="14871" width="25.42578125" style="11" customWidth="1"/>
    <col min="14872" max="14872" width="26.140625" style="11" customWidth="1"/>
    <col min="14873" max="14874" width="0" style="11" hidden="1" customWidth="1"/>
    <col min="14875" max="14875" width="6.28515625" style="11" customWidth="1"/>
    <col min="14876" max="14876" width="34.140625" style="11" customWidth="1"/>
    <col min="14877" max="14877" width="25.28515625" style="11" bestFit="1" customWidth="1"/>
    <col min="14878" max="15104" width="11.42578125" style="11"/>
    <col min="15105" max="15105" width="18.5703125" style="11" customWidth="1"/>
    <col min="15106" max="15106" width="8.5703125" style="11" customWidth="1"/>
    <col min="15107" max="15107" width="8" style="11" customWidth="1"/>
    <col min="15108" max="15109" width="0" style="11" hidden="1" customWidth="1"/>
    <col min="15110" max="15110" width="7" style="11" customWidth="1"/>
    <col min="15111" max="15111" width="6.7109375" style="11" customWidth="1"/>
    <col min="15112" max="15112" width="0" style="11" hidden="1" customWidth="1"/>
    <col min="15113" max="15113" width="3.140625" style="11" customWidth="1"/>
    <col min="15114" max="15114" width="2.42578125" style="11" customWidth="1"/>
    <col min="15115" max="15115" width="6.85546875" style="11" customWidth="1"/>
    <col min="15116" max="15116" width="12.28515625" style="11" customWidth="1"/>
    <col min="15117" max="15117" width="8.7109375" style="11" customWidth="1"/>
    <col min="15118" max="15118" width="8.85546875" style="11" customWidth="1"/>
    <col min="15119" max="15119" width="9" style="11" customWidth="1"/>
    <col min="15120" max="15126" width="0" style="11" hidden="1" customWidth="1"/>
    <col min="15127" max="15127" width="25.42578125" style="11" customWidth="1"/>
    <col min="15128" max="15128" width="26.140625" style="11" customWidth="1"/>
    <col min="15129" max="15130" width="0" style="11" hidden="1" customWidth="1"/>
    <col min="15131" max="15131" width="6.28515625" style="11" customWidth="1"/>
    <col min="15132" max="15132" width="34.140625" style="11" customWidth="1"/>
    <col min="15133" max="15133" width="25.28515625" style="11" bestFit="1" customWidth="1"/>
    <col min="15134" max="15360" width="11.42578125" style="11"/>
    <col min="15361" max="15361" width="18.5703125" style="11" customWidth="1"/>
    <col min="15362" max="15362" width="8.5703125" style="11" customWidth="1"/>
    <col min="15363" max="15363" width="8" style="11" customWidth="1"/>
    <col min="15364" max="15365" width="0" style="11" hidden="1" customWidth="1"/>
    <col min="15366" max="15366" width="7" style="11" customWidth="1"/>
    <col min="15367" max="15367" width="6.7109375" style="11" customWidth="1"/>
    <col min="15368" max="15368" width="0" style="11" hidden="1" customWidth="1"/>
    <col min="15369" max="15369" width="3.140625" style="11" customWidth="1"/>
    <col min="15370" max="15370" width="2.42578125" style="11" customWidth="1"/>
    <col min="15371" max="15371" width="6.85546875" style="11" customWidth="1"/>
    <col min="15372" max="15372" width="12.28515625" style="11" customWidth="1"/>
    <col min="15373" max="15373" width="8.7109375" style="11" customWidth="1"/>
    <col min="15374" max="15374" width="8.85546875" style="11" customWidth="1"/>
    <col min="15375" max="15375" width="9" style="11" customWidth="1"/>
    <col min="15376" max="15382" width="0" style="11" hidden="1" customWidth="1"/>
    <col min="15383" max="15383" width="25.42578125" style="11" customWidth="1"/>
    <col min="15384" max="15384" width="26.140625" style="11" customWidth="1"/>
    <col min="15385" max="15386" width="0" style="11" hidden="1" customWidth="1"/>
    <col min="15387" max="15387" width="6.28515625" style="11" customWidth="1"/>
    <col min="15388" max="15388" width="34.140625" style="11" customWidth="1"/>
    <col min="15389" max="15389" width="25.28515625" style="11" bestFit="1" customWidth="1"/>
    <col min="15390" max="15616" width="11.42578125" style="11"/>
    <col min="15617" max="15617" width="18.5703125" style="11" customWidth="1"/>
    <col min="15618" max="15618" width="8.5703125" style="11" customWidth="1"/>
    <col min="15619" max="15619" width="8" style="11" customWidth="1"/>
    <col min="15620" max="15621" width="0" style="11" hidden="1" customWidth="1"/>
    <col min="15622" max="15622" width="7" style="11" customWidth="1"/>
    <col min="15623" max="15623" width="6.7109375" style="11" customWidth="1"/>
    <col min="15624" max="15624" width="0" style="11" hidden="1" customWidth="1"/>
    <col min="15625" max="15625" width="3.140625" style="11" customWidth="1"/>
    <col min="15626" max="15626" width="2.42578125" style="11" customWidth="1"/>
    <col min="15627" max="15627" width="6.85546875" style="11" customWidth="1"/>
    <col min="15628" max="15628" width="12.28515625" style="11" customWidth="1"/>
    <col min="15629" max="15629" width="8.7109375" style="11" customWidth="1"/>
    <col min="15630" max="15630" width="8.85546875" style="11" customWidth="1"/>
    <col min="15631" max="15631" width="9" style="11" customWidth="1"/>
    <col min="15632" max="15638" width="0" style="11" hidden="1" customWidth="1"/>
    <col min="15639" max="15639" width="25.42578125" style="11" customWidth="1"/>
    <col min="15640" max="15640" width="26.140625" style="11" customWidth="1"/>
    <col min="15641" max="15642" width="0" style="11" hidden="1" customWidth="1"/>
    <col min="15643" max="15643" width="6.28515625" style="11" customWidth="1"/>
    <col min="15644" max="15644" width="34.140625" style="11" customWidth="1"/>
    <col min="15645" max="15645" width="25.28515625" style="11" bestFit="1" customWidth="1"/>
    <col min="15646" max="15872" width="11.42578125" style="11"/>
    <col min="15873" max="15873" width="18.5703125" style="11" customWidth="1"/>
    <col min="15874" max="15874" width="8.5703125" style="11" customWidth="1"/>
    <col min="15875" max="15875" width="8" style="11" customWidth="1"/>
    <col min="15876" max="15877" width="0" style="11" hidden="1" customWidth="1"/>
    <col min="15878" max="15878" width="7" style="11" customWidth="1"/>
    <col min="15879" max="15879" width="6.7109375" style="11" customWidth="1"/>
    <col min="15880" max="15880" width="0" style="11" hidden="1" customWidth="1"/>
    <col min="15881" max="15881" width="3.140625" style="11" customWidth="1"/>
    <col min="15882" max="15882" width="2.42578125" style="11" customWidth="1"/>
    <col min="15883" max="15883" width="6.85546875" style="11" customWidth="1"/>
    <col min="15884" max="15884" width="12.28515625" style="11" customWidth="1"/>
    <col min="15885" max="15885" width="8.7109375" style="11" customWidth="1"/>
    <col min="15886" max="15886" width="8.85546875" style="11" customWidth="1"/>
    <col min="15887" max="15887" width="9" style="11" customWidth="1"/>
    <col min="15888" max="15894" width="0" style="11" hidden="1" customWidth="1"/>
    <col min="15895" max="15895" width="25.42578125" style="11" customWidth="1"/>
    <col min="15896" max="15896" width="26.140625" style="11" customWidth="1"/>
    <col min="15897" max="15898" width="0" style="11" hidden="1" customWidth="1"/>
    <col min="15899" max="15899" width="6.28515625" style="11" customWidth="1"/>
    <col min="15900" max="15900" width="34.140625" style="11" customWidth="1"/>
    <col min="15901" max="15901" width="25.28515625" style="11" bestFit="1" customWidth="1"/>
    <col min="15902" max="16128" width="11.42578125" style="11"/>
    <col min="16129" max="16129" width="18.5703125" style="11" customWidth="1"/>
    <col min="16130" max="16130" width="8.5703125" style="11" customWidth="1"/>
    <col min="16131" max="16131" width="8" style="11" customWidth="1"/>
    <col min="16132" max="16133" width="0" style="11" hidden="1" customWidth="1"/>
    <col min="16134" max="16134" width="7" style="11" customWidth="1"/>
    <col min="16135" max="16135" width="6.7109375" style="11" customWidth="1"/>
    <col min="16136" max="16136" width="0" style="11" hidden="1" customWidth="1"/>
    <col min="16137" max="16137" width="3.140625" style="11" customWidth="1"/>
    <col min="16138" max="16138" width="2.42578125" style="11" customWidth="1"/>
    <col min="16139" max="16139" width="6.85546875" style="11" customWidth="1"/>
    <col min="16140" max="16140" width="12.28515625" style="11" customWidth="1"/>
    <col min="16141" max="16141" width="8.7109375" style="11" customWidth="1"/>
    <col min="16142" max="16142" width="8.85546875" style="11" customWidth="1"/>
    <col min="16143" max="16143" width="9" style="11" customWidth="1"/>
    <col min="16144" max="16150" width="0" style="11" hidden="1" customWidth="1"/>
    <col min="16151" max="16151" width="25.42578125" style="11" customWidth="1"/>
    <col min="16152" max="16152" width="26.140625" style="11" customWidth="1"/>
    <col min="16153" max="16154" width="0" style="11" hidden="1" customWidth="1"/>
    <col min="16155" max="16155" width="6.28515625" style="11" customWidth="1"/>
    <col min="16156" max="16156" width="34.140625" style="11" customWidth="1"/>
    <col min="16157" max="16157" width="25.28515625" style="11" bestFit="1" customWidth="1"/>
    <col min="16158" max="16384" width="11.42578125" style="11"/>
  </cols>
  <sheetData>
    <row r="1" spans="1:24" ht="15.75" thickTop="1" x14ac:dyDescent="0.25">
      <c r="A1" s="1" t="s">
        <v>0</v>
      </c>
      <c r="B1" s="2"/>
      <c r="C1" s="2"/>
      <c r="D1" s="3"/>
      <c r="E1" s="3"/>
      <c r="F1" s="2"/>
      <c r="G1" s="4"/>
      <c r="H1" s="5"/>
      <c r="I1" s="2"/>
      <c r="J1" s="2"/>
      <c r="K1" s="2"/>
      <c r="L1" s="2"/>
      <c r="M1" s="2"/>
      <c r="N1" s="2"/>
      <c r="O1" s="6" t="s">
        <v>1</v>
      </c>
      <c r="P1" s="7"/>
      <c r="Q1" s="8"/>
      <c r="R1" s="8"/>
      <c r="S1" s="8"/>
      <c r="T1" s="8"/>
      <c r="U1" s="8"/>
      <c r="V1" s="8"/>
      <c r="W1" s="9"/>
      <c r="X1" s="10"/>
    </row>
    <row r="2" spans="1:24" x14ac:dyDescent="0.2">
      <c r="A2" s="12" t="s">
        <v>2</v>
      </c>
      <c r="B2" s="13"/>
      <c r="C2" s="14" t="s">
        <v>2</v>
      </c>
      <c r="D2" s="8"/>
      <c r="E2" s="15"/>
      <c r="F2" s="16"/>
      <c r="G2" s="16"/>
      <c r="H2" s="17"/>
      <c r="I2" s="16"/>
      <c r="J2" s="16"/>
      <c r="K2" s="16"/>
      <c r="L2" s="18"/>
      <c r="M2" s="19"/>
      <c r="N2" s="19"/>
      <c r="O2" s="20" t="s">
        <v>3</v>
      </c>
      <c r="P2" s="7"/>
      <c r="Q2" s="8"/>
      <c r="R2" s="8"/>
      <c r="S2" s="8"/>
      <c r="T2" s="8"/>
      <c r="U2" s="8"/>
      <c r="V2" s="8"/>
      <c r="W2" s="21"/>
      <c r="X2" s="22"/>
    </row>
    <row r="3" spans="1:24" ht="13.5" thickBot="1" x14ac:dyDescent="0.25">
      <c r="A3" s="12" t="s">
        <v>4</v>
      </c>
      <c r="B3" s="13"/>
      <c r="C3" s="12" t="s">
        <v>5</v>
      </c>
      <c r="D3" s="23"/>
      <c r="E3" s="23"/>
      <c r="F3" s="24"/>
      <c r="G3" s="24"/>
      <c r="H3" s="25"/>
      <c r="I3" s="26"/>
      <c r="J3" s="25"/>
      <c r="K3" s="27" t="s">
        <v>103</v>
      </c>
      <c r="L3" s="28"/>
      <c r="M3" s="29">
        <v>12.18</v>
      </c>
      <c r="N3" s="30"/>
      <c r="O3" s="30"/>
      <c r="P3" s="31"/>
      <c r="Q3" s="8"/>
      <c r="R3" s="8"/>
      <c r="S3" s="8"/>
      <c r="T3" s="8"/>
      <c r="U3" s="8"/>
      <c r="V3" s="8"/>
      <c r="W3" s="21"/>
      <c r="X3" s="22"/>
    </row>
    <row r="4" spans="1:24" ht="13.5" thickBot="1" x14ac:dyDescent="0.25">
      <c r="A4" s="32">
        <v>41115</v>
      </c>
      <c r="B4" s="33"/>
      <c r="C4" s="34"/>
      <c r="D4" s="35"/>
      <c r="E4" s="35"/>
      <c r="F4" s="34"/>
      <c r="G4" s="34"/>
      <c r="H4" s="35"/>
      <c r="I4" s="36" t="s">
        <v>6</v>
      </c>
      <c r="J4" s="37"/>
      <c r="K4" s="37"/>
      <c r="L4" s="38"/>
      <c r="M4" s="38"/>
      <c r="N4" s="39" t="s">
        <v>7</v>
      </c>
      <c r="O4" s="38"/>
      <c r="P4" s="40"/>
      <c r="Q4" s="8"/>
      <c r="R4" s="8"/>
      <c r="S4" s="8"/>
      <c r="T4" s="8"/>
      <c r="U4" s="8"/>
      <c r="V4" s="8"/>
      <c r="W4" s="21"/>
      <c r="X4" s="41"/>
    </row>
    <row r="5" spans="1:24" ht="14.25" customHeight="1" x14ac:dyDescent="0.2">
      <c r="A5" s="42" t="s">
        <v>8</v>
      </c>
      <c r="B5" s="43" t="s">
        <v>9</v>
      </c>
      <c r="C5" s="44" t="s">
        <v>10</v>
      </c>
      <c r="D5" s="45"/>
      <c r="E5" s="45"/>
      <c r="F5" s="46" t="s">
        <v>11</v>
      </c>
      <c r="G5" s="47"/>
      <c r="H5" s="45"/>
      <c r="I5" s="48"/>
      <c r="J5" s="49"/>
      <c r="K5" s="50" t="s">
        <v>12</v>
      </c>
      <c r="L5" s="51">
        <v>9.1794871794871788</v>
      </c>
      <c r="M5" s="52"/>
      <c r="N5" s="53"/>
      <c r="O5" s="54">
        <v>9.0303030303030312</v>
      </c>
      <c r="P5" s="55"/>
      <c r="Q5" s="8"/>
      <c r="R5" s="8"/>
      <c r="S5" s="8"/>
      <c r="T5" s="8"/>
      <c r="U5" s="8"/>
      <c r="V5" s="8"/>
      <c r="W5" s="21"/>
      <c r="X5" s="41"/>
    </row>
    <row r="6" spans="1:24" ht="13.5" thickBot="1" x14ac:dyDescent="0.25">
      <c r="A6" s="42" t="s">
        <v>13</v>
      </c>
      <c r="B6" s="56" t="s">
        <v>14</v>
      </c>
      <c r="C6" s="56" t="s">
        <v>15</v>
      </c>
      <c r="D6" s="45"/>
      <c r="E6" s="45"/>
      <c r="F6" s="57"/>
      <c r="G6" s="47"/>
      <c r="H6" s="45"/>
      <c r="I6" s="58" t="s">
        <v>16</v>
      </c>
      <c r="J6" s="59"/>
      <c r="K6" s="60"/>
      <c r="L6" s="61" t="s">
        <v>17</v>
      </c>
      <c r="M6" s="62"/>
      <c r="N6" s="63" t="s">
        <v>18</v>
      </c>
      <c r="O6" s="63"/>
      <c r="P6" s="64"/>
      <c r="Q6" s="8"/>
      <c r="R6" s="8"/>
      <c r="S6" s="8"/>
      <c r="T6" s="8"/>
      <c r="U6" s="8"/>
      <c r="V6" s="8"/>
      <c r="W6" s="21"/>
      <c r="X6" s="22"/>
    </row>
    <row r="7" spans="1:24" x14ac:dyDescent="0.2">
      <c r="A7" s="65" t="s">
        <v>19</v>
      </c>
      <c r="B7" s="66">
        <v>62</v>
      </c>
      <c r="C7" s="67">
        <v>38</v>
      </c>
      <c r="D7" s="68"/>
      <c r="E7" s="68"/>
      <c r="F7" s="69">
        <f>IF((OR((B7+C7=100),(B7+C7=0))),B7+C7,"ATTENTION")</f>
        <v>100</v>
      </c>
      <c r="G7" s="70"/>
      <c r="H7" s="68"/>
      <c r="I7" s="71"/>
      <c r="J7" s="72"/>
      <c r="K7" s="73"/>
      <c r="L7" s="74"/>
      <c r="M7" s="75"/>
      <c r="N7" s="76" t="s">
        <v>20</v>
      </c>
      <c r="O7" s="76" t="s">
        <v>21</v>
      </c>
      <c r="P7" s="77"/>
      <c r="Q7" s="8"/>
      <c r="R7" s="8"/>
      <c r="S7" s="8"/>
      <c r="T7" s="8"/>
      <c r="U7" s="8"/>
      <c r="V7" s="8"/>
      <c r="W7" s="21"/>
      <c r="X7" s="22"/>
    </row>
    <row r="8" spans="1:24" x14ac:dyDescent="0.2">
      <c r="A8" s="78" t="s">
        <v>22</v>
      </c>
      <c r="B8" s="79"/>
      <c r="C8" s="79"/>
      <c r="D8" s="68"/>
      <c r="E8" s="68"/>
      <c r="F8" s="80" t="s">
        <v>23</v>
      </c>
      <c r="G8" s="81"/>
      <c r="H8" s="82"/>
      <c r="I8" s="71"/>
      <c r="J8" s="72"/>
      <c r="K8" s="73"/>
      <c r="L8" s="74"/>
      <c r="M8" s="83" t="s">
        <v>24</v>
      </c>
      <c r="N8" s="84">
        <f>AVERAGE(I23:I82)</f>
        <v>9.4666666666666668</v>
      </c>
      <c r="O8" s="84">
        <f>AVERAGE(J23:J82)</f>
        <v>1.4666666666666666</v>
      </c>
      <c r="P8" s="85"/>
      <c r="Q8" s="8"/>
      <c r="R8" s="8"/>
      <c r="S8" s="8"/>
      <c r="T8" s="8"/>
      <c r="U8" s="8"/>
      <c r="V8" s="8"/>
      <c r="W8" s="21"/>
      <c r="X8" s="22"/>
    </row>
    <row r="9" spans="1:24" ht="13.5" thickBot="1" x14ac:dyDescent="0.25">
      <c r="A9" s="42" t="s">
        <v>25</v>
      </c>
      <c r="B9" s="86">
        <v>12</v>
      </c>
      <c r="C9" s="87">
        <v>20</v>
      </c>
      <c r="D9" s="88"/>
      <c r="E9" s="88"/>
      <c r="F9" s="89">
        <f>($B9*$B$7+$C9*$C$7)/100</f>
        <v>15.04</v>
      </c>
      <c r="G9" s="90"/>
      <c r="H9" s="91"/>
      <c r="I9" s="92"/>
      <c r="J9" s="93"/>
      <c r="K9" s="73"/>
      <c r="L9" s="94"/>
      <c r="M9" s="83" t="s">
        <v>26</v>
      </c>
      <c r="N9" s="84">
        <f>STDEV(I23:I82)</f>
        <v>3.3352375513311681</v>
      </c>
      <c r="O9" s="84">
        <f>STDEV(J23:J82)</f>
        <v>0.51639777949432231</v>
      </c>
      <c r="P9" s="85"/>
      <c r="Q9" s="8"/>
      <c r="R9" s="8"/>
      <c r="S9" s="8"/>
      <c r="T9" s="8"/>
      <c r="U9" s="8"/>
      <c r="V9" s="8"/>
      <c r="W9" s="95"/>
      <c r="X9" s="96"/>
    </row>
    <row r="10" spans="1:24" ht="13.5" thickTop="1" x14ac:dyDescent="0.2">
      <c r="A10" s="97" t="s">
        <v>27</v>
      </c>
      <c r="B10" s="98" t="s">
        <v>28</v>
      </c>
      <c r="C10" s="98" t="s">
        <v>28</v>
      </c>
      <c r="D10" s="99"/>
      <c r="E10" s="99"/>
      <c r="F10" s="89"/>
      <c r="G10" s="90"/>
      <c r="H10" s="100"/>
      <c r="I10" s="101"/>
      <c r="J10" s="102" t="s">
        <v>29</v>
      </c>
      <c r="K10" s="102"/>
      <c r="L10" s="103"/>
      <c r="M10" s="104" t="s">
        <v>30</v>
      </c>
      <c r="N10" s="105">
        <f>MIN(I23:I82)</f>
        <v>4</v>
      </c>
      <c r="O10" s="105">
        <f>MIN(J23:J82)</f>
        <v>1</v>
      </c>
      <c r="P10" s="106"/>
      <c r="Q10" s="8"/>
      <c r="R10" s="8"/>
      <c r="S10" s="8"/>
      <c r="T10" s="8"/>
      <c r="U10" s="8"/>
      <c r="V10" s="8"/>
    </row>
    <row r="11" spans="1:24" x14ac:dyDescent="0.2">
      <c r="A11" s="107" t="s">
        <v>31</v>
      </c>
      <c r="B11" s="108">
        <v>0</v>
      </c>
      <c r="C11" s="109">
        <v>0</v>
      </c>
      <c r="D11" s="110"/>
      <c r="E11" s="110"/>
      <c r="F11" s="111">
        <f t="shared" ref="F11:F18" si="0">($B11*$B$7+$C11*$C$7)/100</f>
        <v>0</v>
      </c>
      <c r="G11" s="112"/>
      <c r="H11" s="68"/>
      <c r="I11" s="113" t="s">
        <v>32</v>
      </c>
      <c r="J11" s="114"/>
      <c r="K11" s="115">
        <f>COUNTIF($G$23:$G$82,"=HET")</f>
        <v>0</v>
      </c>
      <c r="L11" s="116"/>
      <c r="M11" s="104" t="s">
        <v>33</v>
      </c>
      <c r="N11" s="105">
        <f>MAX(I23:I82)</f>
        <v>15</v>
      </c>
      <c r="O11" s="105">
        <f>MAX(J23:J82)</f>
        <v>2</v>
      </c>
      <c r="P11" s="106"/>
      <c r="Q11" s="8"/>
      <c r="R11" s="8"/>
      <c r="S11" s="8"/>
      <c r="T11" s="8"/>
      <c r="U11" s="8"/>
      <c r="V11" s="8"/>
    </row>
    <row r="12" spans="1:24" x14ac:dyDescent="0.2">
      <c r="A12" s="117" t="s">
        <v>34</v>
      </c>
      <c r="B12" s="118">
        <f>1020/12.9</f>
        <v>79.069767441860463</v>
      </c>
      <c r="C12" s="119">
        <f>50/20.74</f>
        <v>2.410800385728062</v>
      </c>
      <c r="D12" s="110"/>
      <c r="E12" s="110"/>
      <c r="F12" s="111">
        <f t="shared" si="0"/>
        <v>49.939359960530147</v>
      </c>
      <c r="G12" s="120"/>
      <c r="H12" s="68"/>
      <c r="I12" s="121" t="s">
        <v>35</v>
      </c>
      <c r="J12" s="122"/>
      <c r="K12" s="115">
        <f>COUNTIF($G$23:$G$82,"=ALG")</f>
        <v>5</v>
      </c>
      <c r="L12" s="123"/>
      <c r="M12" s="124"/>
      <c r="N12" s="125" t="s">
        <v>29</v>
      </c>
      <c r="O12" s="126"/>
      <c r="P12" s="127"/>
      <c r="Q12" s="8"/>
      <c r="R12" s="8"/>
      <c r="S12" s="8"/>
      <c r="T12" s="8"/>
      <c r="U12" s="8"/>
      <c r="V12" s="8"/>
    </row>
    <row r="13" spans="1:24" x14ac:dyDescent="0.2">
      <c r="A13" s="117" t="s">
        <v>36</v>
      </c>
      <c r="B13" s="118">
        <f>165/12.9</f>
        <v>12.790697674418604</v>
      </c>
      <c r="C13" s="119">
        <v>0</v>
      </c>
      <c r="D13" s="110"/>
      <c r="E13" s="110"/>
      <c r="F13" s="111">
        <f t="shared" si="0"/>
        <v>7.9302325581395348</v>
      </c>
      <c r="G13" s="120"/>
      <c r="H13" s="68"/>
      <c r="I13" s="128" t="s">
        <v>37</v>
      </c>
      <c r="J13" s="122"/>
      <c r="K13" s="115">
        <f>COUNTIF($G$23:$G$82,"=BRm")+COUNTIF($G$23:$G$82,"=BRh")</f>
        <v>3</v>
      </c>
      <c r="L13" s="116"/>
      <c r="M13" s="129" t="s">
        <v>38</v>
      </c>
      <c r="N13" s="130">
        <f>COUNTIF(F23:F82,"&gt;0")</f>
        <v>15</v>
      </c>
      <c r="O13" s="131"/>
      <c r="P13" s="132"/>
      <c r="Q13" s="8"/>
      <c r="R13" s="8"/>
      <c r="S13" s="8"/>
      <c r="T13" s="8"/>
      <c r="U13" s="8"/>
      <c r="V13" s="8"/>
    </row>
    <row r="14" spans="1:24" x14ac:dyDescent="0.2">
      <c r="A14" s="117" t="s">
        <v>39</v>
      </c>
      <c r="B14" s="118">
        <v>0</v>
      </c>
      <c r="C14" s="119">
        <v>0</v>
      </c>
      <c r="D14" s="110"/>
      <c r="E14" s="110"/>
      <c r="F14" s="111">
        <f t="shared" si="0"/>
        <v>0</v>
      </c>
      <c r="G14" s="120"/>
      <c r="H14" s="68"/>
      <c r="I14" s="128" t="s">
        <v>40</v>
      </c>
      <c r="J14" s="122"/>
      <c r="K14" s="115">
        <f>COUNTIF($G$23:$G$82,"=PTE")</f>
        <v>0</v>
      </c>
      <c r="L14" s="116"/>
      <c r="M14" s="133" t="s">
        <v>41</v>
      </c>
      <c r="N14" s="134">
        <f>COUNTIF($I$23:$I$82,"&gt;-1")</f>
        <v>15</v>
      </c>
      <c r="O14" s="135"/>
      <c r="P14" s="132"/>
      <c r="Q14" s="8"/>
      <c r="R14" s="8"/>
      <c r="S14" s="8"/>
      <c r="T14" s="8"/>
      <c r="U14" s="8"/>
      <c r="V14" s="8"/>
    </row>
    <row r="15" spans="1:24" x14ac:dyDescent="0.2">
      <c r="A15" s="136" t="s">
        <v>42</v>
      </c>
      <c r="B15" s="137">
        <f>100-91.86</f>
        <v>8.14</v>
      </c>
      <c r="C15" s="138">
        <f>100-C12</f>
        <v>97.589199614271934</v>
      </c>
      <c r="D15" s="110"/>
      <c r="E15" s="110"/>
      <c r="F15" s="111">
        <f t="shared" si="0"/>
        <v>42.13069585342334</v>
      </c>
      <c r="G15" s="120"/>
      <c r="H15" s="68"/>
      <c r="I15" s="128" t="s">
        <v>43</v>
      </c>
      <c r="J15" s="122"/>
      <c r="K15" s="115">
        <f>(COUNTIF($G$23:$G$82,"=PHy"))+(COUNTIF($G$23:$G$82,"=PHe"))+(COUNTIF($G$23:$G$82,"=PHg"))+(COUNTIF($G$23:$G$82,"=PHx"))</f>
        <v>7</v>
      </c>
      <c r="L15" s="116"/>
      <c r="M15" s="139" t="s">
        <v>44</v>
      </c>
      <c r="N15" s="140">
        <f>COUNTIF(J23:J82,"=1")</f>
        <v>8</v>
      </c>
      <c r="O15" s="141"/>
      <c r="P15" s="132"/>
      <c r="Q15" s="8"/>
      <c r="R15" s="8"/>
      <c r="S15" s="8"/>
      <c r="T15" s="8"/>
      <c r="U15" s="8"/>
      <c r="V15" s="8"/>
    </row>
    <row r="16" spans="1:24" x14ac:dyDescent="0.2">
      <c r="A16" s="107" t="s">
        <v>45</v>
      </c>
      <c r="B16" s="108">
        <v>0</v>
      </c>
      <c r="C16" s="109">
        <v>0</v>
      </c>
      <c r="D16" s="142"/>
      <c r="E16" s="142"/>
      <c r="F16" s="143">
        <f t="shared" si="0"/>
        <v>0</v>
      </c>
      <c r="G16" s="143">
        <f>($B16*$B$7+$C16*$C$7)/100</f>
        <v>0</v>
      </c>
      <c r="H16" s="68"/>
      <c r="I16" s="144"/>
      <c r="J16" s="145"/>
      <c r="K16" s="145"/>
      <c r="L16" s="116"/>
      <c r="M16" s="139" t="s">
        <v>46</v>
      </c>
      <c r="N16" s="140">
        <f>COUNTIF(J23:J82,"=2")</f>
        <v>7</v>
      </c>
      <c r="O16" s="141"/>
      <c r="P16" s="132"/>
      <c r="Q16" s="8"/>
      <c r="R16" s="8"/>
      <c r="S16" s="8"/>
      <c r="T16" s="8"/>
      <c r="U16" s="8"/>
      <c r="V16" s="8"/>
    </row>
    <row r="17" spans="1:55" x14ac:dyDescent="0.2">
      <c r="A17" s="117" t="s">
        <v>47</v>
      </c>
      <c r="B17" s="118">
        <f>100-B18</f>
        <v>96.124031007751938</v>
      </c>
      <c r="C17" s="119">
        <f>100-C18</f>
        <v>98.891031822565097</v>
      </c>
      <c r="D17" s="110"/>
      <c r="E17" s="110"/>
      <c r="F17" s="146">
        <f t="shared" si="0"/>
        <v>97.175491317380946</v>
      </c>
      <c r="G17" s="111">
        <f>($B17*$B$7+$C17*$C$7)/100</f>
        <v>97.175491317380946</v>
      </c>
      <c r="H17" s="68"/>
      <c r="I17" s="128"/>
      <c r="J17" s="122"/>
      <c r="K17" s="145"/>
      <c r="L17" s="116"/>
      <c r="M17" s="139" t="s">
        <v>48</v>
      </c>
      <c r="N17" s="140">
        <f>COUNTIF(J23:J82,"=3")</f>
        <v>0</v>
      </c>
      <c r="O17" s="141"/>
      <c r="P17" s="132"/>
      <c r="Q17" s="8"/>
      <c r="R17" s="8"/>
      <c r="S17" s="8"/>
      <c r="T17" s="8"/>
      <c r="U17" s="8"/>
      <c r="V17" s="8"/>
    </row>
    <row r="18" spans="1:55" x14ac:dyDescent="0.2">
      <c r="A18" s="148" t="s">
        <v>49</v>
      </c>
      <c r="B18" s="149">
        <f>50/12.9</f>
        <v>3.8759689922480618</v>
      </c>
      <c r="C18" s="150">
        <f>23/20.74</f>
        <v>1.1089681774349085</v>
      </c>
      <c r="D18" s="110"/>
      <c r="E18" s="151" t="s">
        <v>50</v>
      </c>
      <c r="F18" s="146">
        <f t="shared" si="0"/>
        <v>2.8245086826190633</v>
      </c>
      <c r="G18" s="111">
        <f>($B18*$B$7+$C18*$C$7)/100</f>
        <v>2.8245086826190633</v>
      </c>
      <c r="H18" s="68"/>
      <c r="I18" s="128"/>
      <c r="J18" s="122"/>
      <c r="K18" s="145"/>
      <c r="L18" s="116"/>
      <c r="M18" s="152"/>
      <c r="N18" s="152"/>
      <c r="O18" s="141"/>
      <c r="P18" s="153"/>
      <c r="Q18" s="8"/>
      <c r="R18" s="8"/>
      <c r="S18" s="8"/>
      <c r="T18" s="8"/>
      <c r="U18" s="8"/>
      <c r="V18" s="8" t="s">
        <v>51</v>
      </c>
      <c r="W18" s="154" t="s">
        <v>52</v>
      </c>
    </row>
    <row r="19" spans="1:55" ht="13.5" thickBot="1" x14ac:dyDescent="0.25">
      <c r="A19" s="155" t="str">
        <f>IF(AND(OR(AND((B9=""),(B7="")),(B9=""),AND(ISNUMBER(B9),ISNUMBER(B7))),OR(AND((C9=""),(C7="")),(C9=""),AND(ISNUMBER(C9),ISNUMBER(C7)))),"","ATTENTION: renseigner % faciès / station")</f>
        <v/>
      </c>
      <c r="B19" s="156"/>
      <c r="C19" s="157"/>
      <c r="D19" s="158" t="str">
        <f>IF(G19=F19,"","ATTENTION : le total par grp. floristiques doit être égal")</f>
        <v>ATTENTION : le total par grp. floristiques doit être égal</v>
      </c>
      <c r="E19" s="159" t="str">
        <f>IF(G19=F19,"","au total par grp. Fonctionnels !")</f>
        <v>au total par grp. Fonctionnels !</v>
      </c>
      <c r="F19" s="160">
        <f>SUM(F11:F15)</f>
        <v>100.00028837209302</v>
      </c>
      <c r="G19" s="160">
        <f>SUM(G16:G18)</f>
        <v>100.00000000000001</v>
      </c>
      <c r="H19" s="161"/>
      <c r="I19" s="162"/>
      <c r="J19" s="163"/>
      <c r="K19" s="164"/>
      <c r="L19" s="165"/>
      <c r="M19" s="166"/>
      <c r="N19" s="60"/>
      <c r="O19" s="167"/>
      <c r="P19" s="153"/>
      <c r="Q19" s="8"/>
      <c r="R19" s="8"/>
      <c r="S19" s="8"/>
      <c r="T19" s="8"/>
      <c r="U19" s="8"/>
      <c r="V19" s="8" t="s">
        <v>53</v>
      </c>
      <c r="W19" s="154" t="s">
        <v>52</v>
      </c>
    </row>
    <row r="20" spans="1:55" x14ac:dyDescent="0.2">
      <c r="A20" s="168" t="s">
        <v>54</v>
      </c>
      <c r="B20" s="169">
        <f>SUM(B23:B82)</f>
        <v>12.9</v>
      </c>
      <c r="C20" s="170">
        <f>SUM(C23:C82)</f>
        <v>20.740000000000006</v>
      </c>
      <c r="D20" s="171"/>
      <c r="E20" s="172" t="s">
        <v>50</v>
      </c>
      <c r="F20" s="173">
        <f>($B20*$B$7+$C20*$C$7)/100</f>
        <v>15.879200000000003</v>
      </c>
      <c r="G20" s="174"/>
      <c r="H20" s="175"/>
      <c r="I20" s="176"/>
      <c r="J20" s="176"/>
      <c r="K20" s="177"/>
      <c r="L20" s="57"/>
      <c r="M20" s="178"/>
      <c r="N20" s="178"/>
      <c r="O20" s="179"/>
      <c r="P20" s="180"/>
      <c r="Q20" s="181" t="s">
        <v>55</v>
      </c>
      <c r="R20" s="8"/>
      <c r="S20" s="8"/>
      <c r="T20" s="8"/>
      <c r="U20" s="8"/>
      <c r="V20" s="8" t="s">
        <v>56</v>
      </c>
      <c r="W20" s="154" t="s">
        <v>52</v>
      </c>
    </row>
    <row r="21" spans="1:55" x14ac:dyDescent="0.2">
      <c r="A21" s="182" t="s">
        <v>57</v>
      </c>
      <c r="B21" s="183">
        <f>B20*B7/100</f>
        <v>7.9980000000000011</v>
      </c>
      <c r="C21" s="183">
        <f>C20*C7/100</f>
        <v>7.8812000000000024</v>
      </c>
      <c r="D21" s="110" t="str">
        <f>IF(F21=0,"",IF((ABS(F21-F19))&gt;(0.2*F21),CONCATENATE(" rec. par taxa (",F21," %) supérieur à 20 % !"),""))</f>
        <v xml:space="preserve"> rec. par taxa (15,8792 %) supérieur à 20 % !</v>
      </c>
      <c r="E21" s="184" t="str">
        <f>IF(F21=0,"",IF((ABS(F21-F19))&gt;(0.2*F21),CONCATENATE("ATTENTION : écart entre rec. par grp (",F19," %) ","et",""),""))</f>
        <v>ATTENTION : écart entre rec. par grp (100,000288372093 %) et</v>
      </c>
      <c r="F21" s="185">
        <f>B21+C21</f>
        <v>15.879200000000004</v>
      </c>
      <c r="G21" s="186"/>
      <c r="H21" s="110"/>
      <c r="I21" s="187"/>
      <c r="J21" s="187"/>
      <c r="K21" s="188"/>
      <c r="L21" s="188"/>
      <c r="M21" s="189"/>
      <c r="N21" s="189"/>
      <c r="O21" s="190"/>
      <c r="P21" s="191"/>
      <c r="Q21" s="192" t="s">
        <v>58</v>
      </c>
      <c r="R21" s="8"/>
      <c r="S21" s="8"/>
      <c r="T21" s="8"/>
      <c r="U21" s="8"/>
      <c r="V21" s="8" t="s">
        <v>59</v>
      </c>
      <c r="W21" s="154" t="s">
        <v>52</v>
      </c>
    </row>
    <row r="22" spans="1:55" x14ac:dyDescent="0.2">
      <c r="A22" s="193" t="s">
        <v>60</v>
      </c>
      <c r="B22" s="194" t="s">
        <v>61</v>
      </c>
      <c r="C22" s="195" t="s">
        <v>61</v>
      </c>
      <c r="D22" s="142"/>
      <c r="E22" s="142"/>
      <c r="F22" s="196" t="s">
        <v>62</v>
      </c>
      <c r="G22" s="197" t="s">
        <v>63</v>
      </c>
      <c r="H22" s="142"/>
      <c r="I22" s="198" t="s">
        <v>64</v>
      </c>
      <c r="J22" s="198" t="s">
        <v>65</v>
      </c>
      <c r="K22" s="199" t="s">
        <v>66</v>
      </c>
      <c r="L22" s="199"/>
      <c r="M22" s="199"/>
      <c r="N22" s="199"/>
      <c r="O22" s="200"/>
      <c r="P22" s="201" t="s">
        <v>67</v>
      </c>
      <c r="Q22" s="202" t="s">
        <v>68</v>
      </c>
      <c r="R22" s="203" t="s">
        <v>69</v>
      </c>
      <c r="S22" s="204" t="s">
        <v>70</v>
      </c>
      <c r="T22" s="205" t="s">
        <v>71</v>
      </c>
      <c r="U22" s="206" t="s">
        <v>72</v>
      </c>
      <c r="V22" s="204" t="s">
        <v>73</v>
      </c>
      <c r="Y22" s="8" t="s">
        <v>74</v>
      </c>
      <c r="Z22" s="8" t="s">
        <v>75</v>
      </c>
      <c r="AA22" s="207" t="s">
        <v>76</v>
      </c>
      <c r="AB22" s="207" t="s">
        <v>77</v>
      </c>
      <c r="AC22" s="208" t="s">
        <v>78</v>
      </c>
    </row>
    <row r="23" spans="1:55" x14ac:dyDescent="0.2">
      <c r="A23" s="209" t="s">
        <v>79</v>
      </c>
      <c r="B23" s="210">
        <v>5</v>
      </c>
      <c r="C23" s="211"/>
      <c r="D23" s="212" t="str">
        <f>IF(ISERROR(VLOOKUP($A23,'[1]liste reference'!$A$7:$D$904,2,0)),IF(ISERROR(VLOOKUP($A23,'[1]liste reference'!$B$7:$D$904,1,0)),"",VLOOKUP($A23,'[1]liste reference'!$B$7:$D$904,1,0)),VLOOKUP($A23,'[1]liste reference'!$A$7:$D$904,2,0))</f>
        <v>Cladophora sp.</v>
      </c>
      <c r="E23" s="212" t="e">
        <f>IF(D23="",,VLOOKUP(D23,D$22:D22,1,0))</f>
        <v>#N/A</v>
      </c>
      <c r="F23" s="213">
        <f t="shared" ref="F23:F82" si="1">($B23*$B$7+$C23*$C$7)/100</f>
        <v>3.1</v>
      </c>
      <c r="G23" s="214" t="str">
        <f>IF(A23="","",IF(ISERROR(VLOOKUP($A23,'[1]liste reference'!$A$7:$P$904,13,0)),IF(ISERROR(VLOOKUP($A23,'[1]liste reference'!$B$7:$P$904,12,0)),"    -",VLOOKUP($A23,'[1]liste reference'!$B$7:$P$904,12,0)),VLOOKUP($A23,'[1]liste reference'!$A$7:$P$904,13,0)))</f>
        <v>ALG</v>
      </c>
      <c r="H23" s="215">
        <f>IF(A23="","x",IF(ISERROR(VLOOKUP($A23,'[1]liste reference'!$A$7:$P$904,14,0)),IF(ISERROR(VLOOKUP($A23,'[1]liste reference'!$B$7:$P$904,13,0)),"x",VLOOKUP($A23,'[1]liste reference'!$B$7:$P$904,13,0)),VLOOKUP($A23,'[1]liste reference'!$A$7:$P$904,14,0)))</f>
        <v>2</v>
      </c>
      <c r="I23" s="216">
        <f>IF(ISNUMBER(H23),IF(ISERROR(VLOOKUP($A23,'[1]liste reference'!$A$7:$P$904,3,0)),IF(ISERROR(VLOOKUP($A23,'[1]liste reference'!$B$7:$P$904,2,0)),"",VLOOKUP($A23,'[1]liste reference'!$B$7:$P$904,2,0)),VLOOKUP($A23,'[1]liste reference'!$A$7:$P$904,3,0)),"")</f>
        <v>6</v>
      </c>
      <c r="J23" s="217">
        <f>IF(ISNUMBER(H23),IF(ISERROR(VLOOKUP($A23,'[1]liste reference'!$A$7:$P$904,4,0)),IF(ISERROR(VLOOKUP($A23,'[1]liste reference'!$B$7:$P$904,3,0)),"",VLOOKUP($A23,'[1]liste reference'!$B$7:$P$904,3,0)),VLOOKUP($A23,'[1]liste reference'!$A$7:$P$904,4,0)),"")</f>
        <v>1</v>
      </c>
      <c r="K23" s="218" t="str">
        <f>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9"/>
      <c r="M23" s="219"/>
      <c r="N23" s="219"/>
      <c r="O23" s="220"/>
      <c r="P23" s="220">
        <f>IF($A23="NEWCOD",IF($AC23="","No",$AC23),IF(ISTEXT($E23),"DEJA SAISI !",IF($A23="","",IF(ISERROR(VLOOKUP($A23,'[1]liste reference'!A$1:S$65536,19,FALSE)),IF(ISERROR(VLOOKUP($A23,'[1]liste reference'!B$1:S$65536,19,FALSE)),"",VLOOKUP($A23,'[1]liste reference'!B$1:S$65536,19,FALSE)),VLOOKUP($A23,'[1]liste reference'!A$1:S$65536,19,FALSE)))))</f>
        <v>1124</v>
      </c>
      <c r="Q23" s="221">
        <f t="shared" ref="Q23:Q82" si="2">IF(ISTEXT(H23),"",(B23*$B$7/100)+(C23*$C$7/100))</f>
        <v>3.1</v>
      </c>
      <c r="R23" s="222">
        <f t="shared" ref="R23:R82" si="3">IF(OR(ISTEXT(H23),Q23=0),"",IF(Q23&lt;0.1,1,IF(Q23&lt;1,2,IF(Q23&lt;10,3,IF(Q23&lt;50,4,IF(Q23&gt;=50,5,""))))))</f>
        <v>3</v>
      </c>
      <c r="S23" s="222">
        <f t="shared" ref="S23:S82" si="4">IF(ISERROR(R23*I23),0,R23*I23)</f>
        <v>18</v>
      </c>
      <c r="T23" s="222">
        <f t="shared" ref="T23:T82" si="5">IF(ISERROR(R23*I23*J23),0,R23*I23*J23)</f>
        <v>18</v>
      </c>
      <c r="U23" s="222">
        <f t="shared" ref="U23:U82" si="6">IF(ISERROR(R23*J23),0,R23*J23)</f>
        <v>3</v>
      </c>
      <c r="V23" s="223">
        <v>3</v>
      </c>
      <c r="W23" s="224" t="s">
        <v>52</v>
      </c>
      <c r="Y23" s="225" t="str">
        <f>IF(A23="new.cod","NEWCOD",IF(AND((Z23=""),ISTEXT(A23)),A23,IF(Z23="","",INDEX('[1]liste reference'!$A$7:$A$904,Z23))))</f>
        <v>CLASPX</v>
      </c>
      <c r="Z23" s="8">
        <f>IF(ISERROR(MATCH(A23,'[1]liste reference'!$A$7:$A$904,0)),IF(ISERROR(MATCH(A23,'[1]liste reference'!$B$7:$B$904,0)),"",(MATCH(A23,'[1]liste reference'!$B$7:$B$904,0))),(MATCH(A23,'[1]liste reference'!$A$7:$A$904,0)))</f>
        <v>24</v>
      </c>
      <c r="AA23" s="226"/>
      <c r="AB23" s="227"/>
      <c r="AC23" s="227"/>
      <c r="BC23" s="8">
        <f t="shared" ref="BC23:BC82" si="7">IF(A23="","",1)</f>
        <v>1</v>
      </c>
    </row>
    <row r="24" spans="1:55" x14ac:dyDescent="0.2">
      <c r="A24" s="209" t="s">
        <v>80</v>
      </c>
      <c r="B24" s="210">
        <v>0.15</v>
      </c>
      <c r="C24" s="211"/>
      <c r="D24" s="212" t="str">
        <f>IF(ISERROR(VLOOKUP($A24,'[1]liste reference'!$A$7:$D$904,2,0)),IF(ISERROR(VLOOKUP($A24,'[1]liste reference'!$B$7:$D$904,1,0)),"",VLOOKUP($A24,'[1]liste reference'!$B$7:$D$904,1,0)),VLOOKUP($A24,'[1]liste reference'!$A$7:$D$904,2,0))</f>
        <v>Lemanea sp.</v>
      </c>
      <c r="E24" s="212" t="e">
        <f>IF(D24="",,VLOOKUP(D24,D$22:D23,1,0))</f>
        <v>#N/A</v>
      </c>
      <c r="F24" s="213">
        <f t="shared" si="1"/>
        <v>9.2999999999999985E-2</v>
      </c>
      <c r="G24" s="214" t="str">
        <f>IF(A24="","",IF(ISERROR(VLOOKUP($A24,'[1]liste reference'!$A$7:$P$904,13,0)),IF(ISERROR(VLOOKUP($A24,'[1]liste reference'!$B$7:$P$904,12,0)),"    -",VLOOKUP($A24,'[1]liste reference'!$B$7:$P$904,12,0)),VLOOKUP($A24,'[1]liste reference'!$A$7:$P$904,13,0)))</f>
        <v>ALG</v>
      </c>
      <c r="H24" s="215">
        <f>IF(A24="","x",IF(ISERROR(VLOOKUP($A24,'[1]liste reference'!$A$7:$P$904,14,0)),IF(ISERROR(VLOOKUP($A24,'[1]liste reference'!$B$7:$P$904,13,0)),"x",VLOOKUP($A24,'[1]liste reference'!$B$7:$P$904,13,0)),VLOOKUP($A24,'[1]liste reference'!$A$7:$P$904,14,0)))</f>
        <v>2</v>
      </c>
      <c r="I24" s="216">
        <f>IF(ISNUMBER(H24),IF(ISERROR(VLOOKUP($A24,'[1]liste reference'!$A$7:$P$904,3,0)),IF(ISERROR(VLOOKUP($A24,'[1]liste reference'!$B$7:$P$904,2,0)),"",VLOOKUP($A24,'[1]liste reference'!$B$7:$P$904,2,0)),VLOOKUP($A24,'[1]liste reference'!$A$7:$P$904,3,0)),"")</f>
        <v>15</v>
      </c>
      <c r="J24" s="217">
        <f>IF(ISNUMBER(H24),IF(ISERROR(VLOOKUP($A24,'[1]liste reference'!$A$7:$P$904,4,0)),IF(ISERROR(VLOOKUP($A24,'[1]liste reference'!$B$7:$P$904,3,0)),"",VLOOKUP($A24,'[1]liste reference'!$B$7:$P$904,3,0)),VLOOKUP($A24,'[1]liste reference'!$A$7:$P$904,4,0)),"")</f>
        <v>2</v>
      </c>
      <c r="K24" s="218" t="str">
        <f>IF(A24="NEWCOD",IF(AB24="","Remplir le champs 'Nouveau taxa' svp.",$AB24),IF(ISTEXT($E24),"DEJA SAISI !",IF(A24="","",IF(ISERROR(VLOOKUP($A24,'[1]liste reference'!$A$7:$D$904,2,0)),IF(ISERROR(VLOOKUP($A24,'[1]liste reference'!$B$7:$D$904,1,0)),"code non répertorié ou synonyme",VLOOKUP($A24,'[1]liste reference'!$B$7:$D$904,1,0)),VLOOKUP(A24,'[1]liste reference'!$A$7:$D$904,2,0)))))</f>
        <v>Lemanea sp.</v>
      </c>
      <c r="L24" s="219"/>
      <c r="M24" s="219"/>
      <c r="N24" s="219"/>
      <c r="O24" s="220"/>
      <c r="P24" s="220">
        <f>IF($A24="NEWCOD",IF($AC24="","No",$AC24),IF(ISTEXT($E24),"DEJA SAISI !",IF($A24="","",IF(ISERROR(VLOOKUP($A24,'[1]liste reference'!A$1:S$65536,19,FALSE)),IF(ISERROR(VLOOKUP($A24,'[1]liste reference'!B$1:S$65536,19,FALSE)),"",VLOOKUP($A24,'[1]liste reference'!B$1:S$65536,19,FALSE)),VLOOKUP($A24,'[1]liste reference'!A$1:S$65536,19,FALSE)))))</f>
        <v>1159</v>
      </c>
      <c r="Q24" s="221">
        <f t="shared" si="2"/>
        <v>9.2999999999999985E-2</v>
      </c>
      <c r="R24" s="222">
        <f t="shared" si="3"/>
        <v>1</v>
      </c>
      <c r="S24" s="222">
        <f t="shared" si="4"/>
        <v>15</v>
      </c>
      <c r="T24" s="222">
        <f t="shared" si="5"/>
        <v>30</v>
      </c>
      <c r="U24" s="228">
        <f t="shared" si="6"/>
        <v>2</v>
      </c>
      <c r="V24" s="223">
        <v>2</v>
      </c>
      <c r="W24" s="224" t="s">
        <v>52</v>
      </c>
      <c r="Y24" s="225" t="str">
        <f>IF(A24="new.cod","NEWCOD",IF(AND((Z24=""),ISTEXT(A24)),A24,IF(Z24="","",INDEX('[1]liste reference'!$A$7:$A$904,Z24))))</f>
        <v>LEASPX</v>
      </c>
      <c r="Z24" s="8">
        <f>IF(ISERROR(MATCH(A24,'[1]liste reference'!$A$7:$A$904,0)),IF(ISERROR(MATCH(A24,'[1]liste reference'!$B$7:$B$904,0)),"",(MATCH(A24,'[1]liste reference'!$B$7:$B$904,0))),(MATCH(A24,'[1]liste reference'!$A$7:$A$904,0)))</f>
        <v>35</v>
      </c>
      <c r="AA24" s="226"/>
      <c r="AB24" s="227"/>
      <c r="AC24" s="227"/>
      <c r="BC24" s="8">
        <f t="shared" si="7"/>
        <v>1</v>
      </c>
    </row>
    <row r="25" spans="1:55" x14ac:dyDescent="0.2">
      <c r="A25" s="209" t="s">
        <v>81</v>
      </c>
      <c r="B25" s="210">
        <v>0.03</v>
      </c>
      <c r="C25" s="211">
        <v>0.3</v>
      </c>
      <c r="D25" s="212" t="str">
        <f>IF(ISERROR(VLOOKUP($A25,'[1]liste reference'!$A$7:$D$904,2,0)),IF(ISERROR(VLOOKUP($A25,'[1]liste reference'!$B$7:$D$904,1,0)),"",VLOOKUP($A25,'[1]liste reference'!$B$7:$D$904,1,0)),VLOOKUP($A25,'[1]liste reference'!$A$7:$D$904,2,0))</f>
        <v>Melosira sp.</v>
      </c>
      <c r="E25" s="212" t="e">
        <f>IF(D25="",,VLOOKUP(D25,D$22:D24,1,0))</f>
        <v>#N/A</v>
      </c>
      <c r="F25" s="213">
        <f t="shared" si="1"/>
        <v>0.1326</v>
      </c>
      <c r="G25" s="214" t="str">
        <f>IF(A25="","",IF(ISERROR(VLOOKUP($A25,'[1]liste reference'!$A$7:$P$904,13,0)),IF(ISERROR(VLOOKUP($A25,'[1]liste reference'!$B$7:$P$904,12,0)),"    -",VLOOKUP($A25,'[1]liste reference'!$B$7:$P$904,12,0)),VLOOKUP($A25,'[1]liste reference'!$A$7:$P$904,13,0)))</f>
        <v>ALG</v>
      </c>
      <c r="H25" s="215">
        <f>IF(A25="","x",IF(ISERROR(VLOOKUP($A25,'[1]liste reference'!$A$7:$P$904,14,0)),IF(ISERROR(VLOOKUP($A25,'[1]liste reference'!$B$7:$P$904,13,0)),"x",VLOOKUP($A25,'[1]liste reference'!$B$7:$P$904,13,0)),VLOOKUP($A25,'[1]liste reference'!$A$7:$P$904,14,0)))</f>
        <v>2</v>
      </c>
      <c r="I25" s="216">
        <f>IF(ISNUMBER(H25),IF(ISERROR(VLOOKUP($A25,'[1]liste reference'!$A$7:$P$904,3,0)),IF(ISERROR(VLOOKUP($A25,'[1]liste reference'!$B$7:$P$904,2,0)),"",VLOOKUP($A25,'[1]liste reference'!$B$7:$P$904,2,0)),VLOOKUP($A25,'[1]liste reference'!$A$7:$P$904,3,0)),"")</f>
        <v>10</v>
      </c>
      <c r="J25" s="217">
        <f>IF(ISNUMBER(H25),IF(ISERROR(VLOOKUP($A25,'[1]liste reference'!$A$7:$P$904,4,0)),IF(ISERROR(VLOOKUP($A25,'[1]liste reference'!$B$7:$P$904,3,0)),"",VLOOKUP($A25,'[1]liste reference'!$B$7:$P$904,3,0)),VLOOKUP($A25,'[1]liste reference'!$A$7:$P$904,4,0)),"")</f>
        <v>1</v>
      </c>
      <c r="K25" s="218" t="str">
        <f>IF(A25="NEWCOD",IF(AB25="","Remplir le champs 'Nouveau taxa' svp.",$AB25),IF(ISTEXT($E25),"DEJA SAISI !",IF(A25="","",IF(ISERROR(VLOOKUP($A25,'[1]liste reference'!$A$7:$D$904,2,0)),IF(ISERROR(VLOOKUP($A25,'[1]liste reference'!$B$7:$D$904,1,0)),"code non répertorié ou synonyme",VLOOKUP($A25,'[1]liste reference'!$B$7:$D$904,1,0)),VLOOKUP(A25,'[1]liste reference'!$A$7:$D$904,2,0)))))</f>
        <v>Melosira sp.</v>
      </c>
      <c r="L25" s="219"/>
      <c r="M25" s="219"/>
      <c r="N25" s="219"/>
      <c r="O25" s="220"/>
      <c r="P25" s="220">
        <f>IF($A25="NEWCOD",IF($AC25="","No",$AC25),IF(ISTEXT($E25),"DEJA SAISI !",IF($A25="","",IF(ISERROR(VLOOKUP($A25,'[1]liste reference'!A$1:S$65536,19,FALSE)),IF(ISERROR(VLOOKUP($A25,'[1]liste reference'!B$1:S$65536,19,FALSE)),"",VLOOKUP($A25,'[1]liste reference'!B$1:S$65536,19,FALSE)),VLOOKUP($A25,'[1]liste reference'!A$1:S$65536,19,FALSE)))))</f>
        <v>8714</v>
      </c>
      <c r="Q25" s="221">
        <f t="shared" si="2"/>
        <v>0.1326</v>
      </c>
      <c r="R25" s="222">
        <f t="shared" si="3"/>
        <v>2</v>
      </c>
      <c r="S25" s="222">
        <f t="shared" si="4"/>
        <v>20</v>
      </c>
      <c r="T25" s="222">
        <f t="shared" si="5"/>
        <v>20</v>
      </c>
      <c r="U25" s="228">
        <f t="shared" si="6"/>
        <v>2</v>
      </c>
      <c r="V25" s="223">
        <v>2</v>
      </c>
      <c r="W25" s="224" t="s">
        <v>52</v>
      </c>
      <c r="Y25" s="225" t="str">
        <f>IF(A25="new.cod","NEWCOD",IF(AND((Z25=""),ISTEXT(A25)),A25,IF(Z25="","",INDEX('[1]liste reference'!$A$7:$A$904,Z25))))</f>
        <v>MELSPX</v>
      </c>
      <c r="Z25" s="8">
        <f>IF(ISERROR(MATCH(A25,'[1]liste reference'!$A$7:$A$904,0)),IF(ISERROR(MATCH(A25,'[1]liste reference'!$B$7:$B$904,0)),"",(MATCH(A25,'[1]liste reference'!$B$7:$B$904,0))),(MATCH(A25,'[1]liste reference'!$A$7:$A$904,0)))</f>
        <v>37</v>
      </c>
      <c r="AA25" s="226"/>
      <c r="AB25" s="227"/>
      <c r="AC25" s="227"/>
      <c r="BC25" s="8">
        <f t="shared" si="7"/>
        <v>1</v>
      </c>
    </row>
    <row r="26" spans="1:55" x14ac:dyDescent="0.2">
      <c r="A26" s="209" t="s">
        <v>82</v>
      </c>
      <c r="B26" s="210">
        <v>0.02</v>
      </c>
      <c r="C26" s="211">
        <v>0.2</v>
      </c>
      <c r="D26" s="212" t="str">
        <f>IF(ISERROR(VLOOKUP($A26,'[1]liste reference'!$A$7:$D$904,2,0)),IF(ISERROR(VLOOKUP($A26,'[1]liste reference'!$B$7:$D$904,1,0)),"",VLOOKUP($A26,'[1]liste reference'!$B$7:$D$904,1,0)),VLOOKUP($A26,'[1]liste reference'!$A$7:$D$904,2,0))</f>
        <v>Rhizoclonium sp.</v>
      </c>
      <c r="E26" s="212" t="e">
        <f>IF(D26="",,VLOOKUP(D26,D$22:D25,1,0))</f>
        <v>#N/A</v>
      </c>
      <c r="F26" s="213">
        <f t="shared" si="1"/>
        <v>8.8399999999999992E-2</v>
      </c>
      <c r="G26" s="214" t="str">
        <f>IF(A26="","",IF(ISERROR(VLOOKUP($A26,'[1]liste reference'!$A$7:$P$904,13,0)),IF(ISERROR(VLOOKUP($A26,'[1]liste reference'!$B$7:$P$904,12,0)),"    -",VLOOKUP($A26,'[1]liste reference'!$B$7:$P$904,12,0)),VLOOKUP($A26,'[1]liste reference'!$A$7:$P$904,13,0)))</f>
        <v>ALG</v>
      </c>
      <c r="H26" s="215">
        <f>IF(A26="","x",IF(ISERROR(VLOOKUP($A26,'[1]liste reference'!$A$7:$P$904,14,0)),IF(ISERROR(VLOOKUP($A26,'[1]liste reference'!$B$7:$P$904,13,0)),"x",VLOOKUP($A26,'[1]liste reference'!$B$7:$P$904,13,0)),VLOOKUP($A26,'[1]liste reference'!$A$7:$P$904,14,0)))</f>
        <v>2</v>
      </c>
      <c r="I26" s="216">
        <f>IF(ISNUMBER(H26),IF(ISERROR(VLOOKUP($A26,'[1]liste reference'!$A$7:$P$904,3,0)),IF(ISERROR(VLOOKUP($A26,'[1]liste reference'!$B$7:$P$904,2,0)),"",VLOOKUP($A26,'[1]liste reference'!$B$7:$P$904,2,0)),VLOOKUP($A26,'[1]liste reference'!$A$7:$P$904,3,0)),"")</f>
        <v>4</v>
      </c>
      <c r="J26" s="217">
        <f>IF(ISNUMBER(H26),IF(ISERROR(VLOOKUP($A26,'[1]liste reference'!$A$7:$P$904,4,0)),IF(ISERROR(VLOOKUP($A26,'[1]liste reference'!$B$7:$P$904,3,0)),"",VLOOKUP($A26,'[1]liste reference'!$B$7:$P$904,3,0)),VLOOKUP($A26,'[1]liste reference'!$A$7:$P$904,4,0)),"")</f>
        <v>2</v>
      </c>
      <c r="K26" s="218" t="str">
        <f>IF(A26="NEWCOD",IF(AB26="","Remplir le champs 'Nouveau taxa' svp.",$AB26),IF(ISTEXT($E26),"DEJA SAISI !",IF(A26="","",IF(ISERROR(VLOOKUP($A26,'[1]liste reference'!$A$7:$D$904,2,0)),IF(ISERROR(VLOOKUP($A26,'[1]liste reference'!$B$7:$D$904,1,0)),"code non répertorié ou synonyme",VLOOKUP($A26,'[1]liste reference'!$B$7:$D$904,1,0)),VLOOKUP(A26,'[1]liste reference'!$A$7:$D$904,2,0)))))</f>
        <v>Rhizoclonium sp.</v>
      </c>
      <c r="L26" s="219"/>
      <c r="M26" s="219"/>
      <c r="N26" s="219"/>
      <c r="O26" s="220"/>
      <c r="P26" s="220">
        <f>IF($A26="NEWCOD",IF($AC26="","No",$AC26),IF(ISTEXT($E26),"DEJA SAISI !",IF($A26="","",IF(ISERROR(VLOOKUP($A26,'[1]liste reference'!A$1:S$65536,19,FALSE)),IF(ISERROR(VLOOKUP($A26,'[1]liste reference'!B$1:S$65536,19,FALSE)),"",VLOOKUP($A26,'[1]liste reference'!B$1:S$65536,19,FALSE)),VLOOKUP($A26,'[1]liste reference'!A$1:S$65536,19,FALSE)))))</f>
        <v>1125</v>
      </c>
      <c r="Q26" s="221">
        <f t="shared" si="2"/>
        <v>8.8400000000000006E-2</v>
      </c>
      <c r="R26" s="222">
        <f t="shared" si="3"/>
        <v>1</v>
      </c>
      <c r="S26" s="222">
        <f t="shared" si="4"/>
        <v>4</v>
      </c>
      <c r="T26" s="222">
        <f t="shared" si="5"/>
        <v>8</v>
      </c>
      <c r="U26" s="228">
        <f t="shared" si="6"/>
        <v>2</v>
      </c>
      <c r="V26" s="223">
        <v>2</v>
      </c>
      <c r="W26" s="224" t="s">
        <v>52</v>
      </c>
      <c r="Y26" s="225" t="str">
        <f>IF(A26="new.cod","NEWCOD",IF(AND((Z26=""),ISTEXT(A26)),A26,IF(Z26="","",INDEX('[1]liste reference'!$A$7:$A$904,Z26))))</f>
        <v>RHISPX</v>
      </c>
      <c r="Z26" s="8">
        <f>IF(ISERROR(MATCH(A26,'[1]liste reference'!$A$7:$A$904,0)),IF(ISERROR(MATCH(A26,'[1]liste reference'!$B$7:$B$904,0)),"",(MATCH(A26,'[1]liste reference'!$B$7:$B$904,0))),(MATCH(A26,'[1]liste reference'!$A$7:$A$904,0)))</f>
        <v>63</v>
      </c>
      <c r="AA26" s="226"/>
      <c r="AB26" s="227"/>
      <c r="AC26" s="227"/>
      <c r="BC26" s="8">
        <f t="shared" si="7"/>
        <v>1</v>
      </c>
    </row>
    <row r="27" spans="1:55" x14ac:dyDescent="0.2">
      <c r="A27" s="209" t="s">
        <v>83</v>
      </c>
      <c r="B27" s="210">
        <v>5</v>
      </c>
      <c r="C27" s="211"/>
      <c r="D27" s="212" t="str">
        <f>IF(ISERROR(VLOOKUP($A27,'[1]liste reference'!$A$7:$D$904,2,0)),IF(ISERROR(VLOOKUP($A27,'[1]liste reference'!$B$7:$D$904,1,0)),"",VLOOKUP($A27,'[1]liste reference'!$B$7:$D$904,1,0)),VLOOKUP($A27,'[1]liste reference'!$A$7:$D$904,2,0))</f>
        <v>Vaucheria sp.</v>
      </c>
      <c r="E27" s="212" t="e">
        <f>IF(D27="",,VLOOKUP(D27,D$22:D26,1,0))</f>
        <v>#N/A</v>
      </c>
      <c r="F27" s="213">
        <f t="shared" si="1"/>
        <v>3.1</v>
      </c>
      <c r="G27" s="214" t="str">
        <f>IF(A27="","",IF(ISERROR(VLOOKUP($A27,'[1]liste reference'!$A$7:$P$904,13,0)),IF(ISERROR(VLOOKUP($A27,'[1]liste reference'!$B$7:$P$904,12,0)),"    -",VLOOKUP($A27,'[1]liste reference'!$B$7:$P$904,12,0)),VLOOKUP($A27,'[1]liste reference'!$A$7:$P$904,13,0)))</f>
        <v>ALG</v>
      </c>
      <c r="H27" s="215">
        <f>IF(A27="","x",IF(ISERROR(VLOOKUP($A27,'[1]liste reference'!$A$7:$P$904,14,0)),IF(ISERROR(VLOOKUP($A27,'[1]liste reference'!$B$7:$P$904,13,0)),"x",VLOOKUP($A27,'[1]liste reference'!$B$7:$P$904,13,0)),VLOOKUP($A27,'[1]liste reference'!$A$7:$P$904,14,0)))</f>
        <v>2</v>
      </c>
      <c r="I27" s="216">
        <f>IF(ISNUMBER(H27),IF(ISERROR(VLOOKUP($A27,'[1]liste reference'!$A$7:$P$904,3,0)),IF(ISERROR(VLOOKUP($A27,'[1]liste reference'!$B$7:$P$904,2,0)),"",VLOOKUP($A27,'[1]liste reference'!$B$7:$P$904,2,0)),VLOOKUP($A27,'[1]liste reference'!$A$7:$P$904,3,0)),"")</f>
        <v>4</v>
      </c>
      <c r="J27" s="217">
        <f>IF(ISNUMBER(H27),IF(ISERROR(VLOOKUP($A27,'[1]liste reference'!$A$7:$P$904,4,0)),IF(ISERROR(VLOOKUP($A27,'[1]liste reference'!$B$7:$P$904,3,0)),"",VLOOKUP($A27,'[1]liste reference'!$B$7:$P$904,3,0)),VLOOKUP($A27,'[1]liste reference'!$A$7:$P$904,4,0)),"")</f>
        <v>1</v>
      </c>
      <c r="K27" s="218" t="str">
        <f>IF(A27="NEWCOD",IF(AB27="","Remplir le champs 'Nouveau taxa' svp.",$AB27),IF(ISTEXT($E27),"DEJA SAISI !",IF(A27="","",IF(ISERROR(VLOOKUP($A27,'[1]liste reference'!$A$7:$D$904,2,0)),IF(ISERROR(VLOOKUP($A27,'[1]liste reference'!$B$7:$D$904,1,0)),"code non répertorié ou synonyme",VLOOKUP($A27,'[1]liste reference'!$B$7:$D$904,1,0)),VLOOKUP(A27,'[1]liste reference'!$A$7:$D$904,2,0)))))</f>
        <v>Vaucheria sp.</v>
      </c>
      <c r="L27" s="219"/>
      <c r="M27" s="219"/>
      <c r="N27" s="219"/>
      <c r="O27" s="220"/>
      <c r="P27" s="220">
        <f>IF($A27="NEWCOD",IF($AC27="","No",$AC27),IF(ISTEXT($E27),"DEJA SAISI !",IF($A27="","",IF(ISERROR(VLOOKUP($A27,'[1]liste reference'!A$1:S$65536,19,FALSE)),IF(ISERROR(VLOOKUP($A27,'[1]liste reference'!B$1:S$65536,19,FALSE)),"",VLOOKUP($A27,'[1]liste reference'!B$1:S$65536,19,FALSE)),VLOOKUP($A27,'[1]liste reference'!A$1:S$65536,19,FALSE)))))</f>
        <v>6193</v>
      </c>
      <c r="Q27" s="221">
        <f t="shared" si="2"/>
        <v>3.1</v>
      </c>
      <c r="R27" s="222">
        <f t="shared" si="3"/>
        <v>3</v>
      </c>
      <c r="S27" s="222">
        <f t="shared" si="4"/>
        <v>12</v>
      </c>
      <c r="T27" s="222">
        <f t="shared" si="5"/>
        <v>12</v>
      </c>
      <c r="U27" s="228">
        <f t="shared" si="6"/>
        <v>3</v>
      </c>
      <c r="V27" s="223">
        <v>3</v>
      </c>
      <c r="W27" s="224" t="s">
        <v>52</v>
      </c>
      <c r="Y27" s="225" t="str">
        <f>IF(A27="new.cod","NEWCOD",IF(AND((Z27=""),ISTEXT(A27)),A27,IF(Z27="","",INDEX('[1]liste reference'!$A$7:$A$904,Z27))))</f>
        <v>VAUSPX</v>
      </c>
      <c r="Z27" s="8">
        <f>IF(ISERROR(MATCH(A27,'[1]liste reference'!$A$7:$A$904,0)),IF(ISERROR(MATCH(A27,'[1]liste reference'!$B$7:$B$904,0)),"",(MATCH(A27,'[1]liste reference'!$B$7:$B$904,0))),(MATCH(A27,'[1]liste reference'!$A$7:$A$904,0)))</f>
        <v>83</v>
      </c>
      <c r="AA27" s="226"/>
      <c r="AB27" s="227"/>
      <c r="AC27" s="227"/>
      <c r="BC27" s="8">
        <f t="shared" si="7"/>
        <v>1</v>
      </c>
    </row>
    <row r="28" spans="1:55" x14ac:dyDescent="0.2">
      <c r="A28" s="209" t="s">
        <v>84</v>
      </c>
      <c r="B28" s="210">
        <v>0.75</v>
      </c>
      <c r="C28" s="211"/>
      <c r="D28" s="212" t="str">
        <f>IF(ISERROR(VLOOKUP($A28,'[1]liste reference'!$A$7:$D$904,2,0)),IF(ISERROR(VLOOKUP($A28,'[1]liste reference'!$B$7:$D$904,1,0)),"",VLOOKUP($A28,'[1]liste reference'!$B$7:$D$904,1,0)),VLOOKUP($A28,'[1]liste reference'!$A$7:$D$904,2,0))</f>
        <v>Amblystegium fluviatile</v>
      </c>
      <c r="E28" s="212" t="e">
        <f>IF(D28="",,VLOOKUP(D28,D$22:D27,1,0))</f>
        <v>#N/A</v>
      </c>
      <c r="F28" s="213">
        <f t="shared" si="1"/>
        <v>0.46500000000000002</v>
      </c>
      <c r="G28" s="214" t="str">
        <f>IF(A28="","",IF(ISERROR(VLOOKUP($A28,'[1]liste reference'!$A$7:$P$904,13,0)),IF(ISERROR(VLOOKUP($A28,'[1]liste reference'!$B$7:$P$904,12,0)),"    -",VLOOKUP($A28,'[1]liste reference'!$B$7:$P$904,12,0)),VLOOKUP($A28,'[1]liste reference'!$A$7:$P$904,13,0)))</f>
        <v>BRm</v>
      </c>
      <c r="H28" s="215">
        <f>IF(A28="","x",IF(ISERROR(VLOOKUP($A28,'[1]liste reference'!$A$7:$P$904,14,0)),IF(ISERROR(VLOOKUP($A28,'[1]liste reference'!$B$7:$P$904,13,0)),"x",VLOOKUP($A28,'[1]liste reference'!$B$7:$P$904,13,0)),VLOOKUP($A28,'[1]liste reference'!$A$7:$P$904,14,0)))</f>
        <v>5</v>
      </c>
      <c r="I28" s="216">
        <f>IF(ISNUMBER(H28),IF(ISERROR(VLOOKUP($A28,'[1]liste reference'!$A$7:$P$904,3,0)),IF(ISERROR(VLOOKUP($A28,'[1]liste reference'!$B$7:$P$904,2,0)),"",VLOOKUP($A28,'[1]liste reference'!$B$7:$P$904,2,0)),VLOOKUP($A28,'[1]liste reference'!$A$7:$P$904,3,0)),"")</f>
        <v>11</v>
      </c>
      <c r="J28" s="217">
        <f>IF(ISNUMBER(H28),IF(ISERROR(VLOOKUP($A28,'[1]liste reference'!$A$7:$P$904,4,0)),IF(ISERROR(VLOOKUP($A28,'[1]liste reference'!$B$7:$P$904,3,0)),"",VLOOKUP($A28,'[1]liste reference'!$B$7:$P$904,3,0)),VLOOKUP($A28,'[1]liste reference'!$A$7:$P$904,4,0)),"")</f>
        <v>2</v>
      </c>
      <c r="K28" s="218" t="str">
        <f>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fluviatile</v>
      </c>
      <c r="L28" s="219"/>
      <c r="M28" s="219"/>
      <c r="N28" s="219"/>
      <c r="O28" s="220"/>
      <c r="P28" s="220">
        <f>IF($A28="NEWCOD",IF($AC28="","No",$AC28),IF(ISTEXT($E28),"DEJA SAISI !",IF($A28="","",IF(ISERROR(VLOOKUP($A28,'[1]liste reference'!A$1:S$65536,19,FALSE)),IF(ISERROR(VLOOKUP($A28,'[1]liste reference'!B$1:S$65536,19,FALSE)),"",VLOOKUP($A28,'[1]liste reference'!B$1:S$65536,19,FALSE)),VLOOKUP($A28,'[1]liste reference'!A$1:S$65536,19,FALSE)))))</f>
        <v>1223</v>
      </c>
      <c r="Q28" s="221">
        <f t="shared" si="2"/>
        <v>0.46500000000000002</v>
      </c>
      <c r="R28" s="222">
        <f t="shared" si="3"/>
        <v>2</v>
      </c>
      <c r="S28" s="222">
        <f t="shared" si="4"/>
        <v>22</v>
      </c>
      <c r="T28" s="222">
        <f t="shared" si="5"/>
        <v>44</v>
      </c>
      <c r="U28" s="228">
        <f t="shared" si="6"/>
        <v>4</v>
      </c>
      <c r="V28" s="223">
        <v>4</v>
      </c>
      <c r="W28" s="224" t="s">
        <v>52</v>
      </c>
      <c r="Y28" s="225" t="str">
        <f>IF(A28="new.cod","NEWCOD",IF(AND((Z28=""),ISTEXT(A28)),A28,IF(Z28="","",INDEX('[1]liste reference'!$A$7:$A$904,Z28))))</f>
        <v>AMBFLU</v>
      </c>
      <c r="Z28" s="8">
        <f>IF(ISERROR(MATCH(A28,'[1]liste reference'!$A$7:$A$904,0)),IF(ISERROR(MATCH(A28,'[1]liste reference'!$B$7:$B$904,0)),"",(MATCH(A28,'[1]liste reference'!$B$7:$B$904,0))),(MATCH(A28,'[1]liste reference'!$A$7:$A$904,0)))</f>
        <v>148</v>
      </c>
      <c r="AA28" s="226"/>
      <c r="AB28" s="227"/>
      <c r="AC28" s="227"/>
      <c r="BC28" s="8">
        <f t="shared" si="7"/>
        <v>1</v>
      </c>
    </row>
    <row r="29" spans="1:55" x14ac:dyDescent="0.2">
      <c r="A29" s="209" t="s">
        <v>85</v>
      </c>
      <c r="B29" s="210">
        <v>0.75</v>
      </c>
      <c r="C29" s="211"/>
      <c r="D29" s="212" t="str">
        <f>IF(ISERROR(VLOOKUP($A29,'[1]liste reference'!$A$7:$D$904,2,0)),IF(ISERROR(VLOOKUP($A29,'[1]liste reference'!$B$7:$D$904,1,0)),"",VLOOKUP($A29,'[1]liste reference'!$B$7:$D$904,1,0)),VLOOKUP($A29,'[1]liste reference'!$A$7:$D$904,2,0))</f>
        <v>Amblystegium riparium</v>
      </c>
      <c r="E29" s="212" t="e">
        <f>IF(D29="",,VLOOKUP(D29,D$22:D28,1,0))</f>
        <v>#N/A</v>
      </c>
      <c r="F29" s="213">
        <f t="shared" si="1"/>
        <v>0.46500000000000002</v>
      </c>
      <c r="G29" s="214" t="str">
        <f>IF(A29="","",IF(ISERROR(VLOOKUP($A29,'[1]liste reference'!$A$7:$P$904,13,0)),IF(ISERROR(VLOOKUP($A29,'[1]liste reference'!$B$7:$P$904,12,0)),"    -",VLOOKUP($A29,'[1]liste reference'!$B$7:$P$904,12,0)),VLOOKUP($A29,'[1]liste reference'!$A$7:$P$904,13,0)))</f>
        <v>BRm</v>
      </c>
      <c r="H29" s="215">
        <f>IF(A29="","x",IF(ISERROR(VLOOKUP($A29,'[1]liste reference'!$A$7:$P$904,14,0)),IF(ISERROR(VLOOKUP($A29,'[1]liste reference'!$B$7:$P$904,13,0)),"x",VLOOKUP($A29,'[1]liste reference'!$B$7:$P$904,13,0)),VLOOKUP($A29,'[1]liste reference'!$A$7:$P$904,14,0)))</f>
        <v>5</v>
      </c>
      <c r="I29" s="216">
        <f>IF(ISNUMBER(H29),IF(ISERROR(VLOOKUP($A29,'[1]liste reference'!$A$7:$P$904,3,0)),IF(ISERROR(VLOOKUP($A29,'[1]liste reference'!$B$7:$P$904,2,0)),"",VLOOKUP($A29,'[1]liste reference'!$B$7:$P$904,2,0)),VLOOKUP($A29,'[1]liste reference'!$A$7:$P$904,3,0)),"")</f>
        <v>5</v>
      </c>
      <c r="J29" s="217">
        <f>IF(ISNUMBER(H29),IF(ISERROR(VLOOKUP($A29,'[1]liste reference'!$A$7:$P$904,4,0)),IF(ISERROR(VLOOKUP($A29,'[1]liste reference'!$B$7:$P$904,3,0)),"",VLOOKUP($A29,'[1]liste reference'!$B$7:$P$904,3,0)),VLOOKUP($A29,'[1]liste reference'!$A$7:$P$904,4,0)),"")</f>
        <v>2</v>
      </c>
      <c r="K29" s="218" t="str">
        <f>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219"/>
      <c r="M29" s="219"/>
      <c r="N29" s="219"/>
      <c r="O29" s="220"/>
      <c r="P29" s="220">
        <f>IF($A29="NEWCOD",IF($AC29="","No",$AC29),IF(ISTEXT($E29),"DEJA SAISI !",IF($A29="","",IF(ISERROR(VLOOKUP($A29,'[1]liste reference'!A$1:S$65536,19,FALSE)),IF(ISERROR(VLOOKUP($A29,'[1]liste reference'!B$1:S$65536,19,FALSE)),"",VLOOKUP($A29,'[1]liste reference'!B$1:S$65536,19,FALSE)),VLOOKUP($A29,'[1]liste reference'!A$1:S$65536,19,FALSE)))))</f>
        <v>1219</v>
      </c>
      <c r="Q29" s="221">
        <f t="shared" si="2"/>
        <v>0.46500000000000002</v>
      </c>
      <c r="R29" s="222">
        <f t="shared" si="3"/>
        <v>2</v>
      </c>
      <c r="S29" s="222">
        <f t="shared" si="4"/>
        <v>10</v>
      </c>
      <c r="T29" s="222">
        <f t="shared" si="5"/>
        <v>20</v>
      </c>
      <c r="U29" s="228">
        <f t="shared" si="6"/>
        <v>4</v>
      </c>
      <c r="V29" s="223">
        <v>4</v>
      </c>
      <c r="W29" s="224" t="s">
        <v>52</v>
      </c>
      <c r="Y29" s="225" t="str">
        <f>IF(A29="new.cod","NEWCOD",IF(AND((Z29=""),ISTEXT(A29)),A29,IF(Z29="","",INDEX('[1]liste reference'!$A$7:$A$904,Z29))))</f>
        <v>AMBRIP</v>
      </c>
      <c r="Z29" s="8">
        <f>IF(ISERROR(MATCH(A29,'[1]liste reference'!$A$7:$A$904,0)),IF(ISERROR(MATCH(A29,'[1]liste reference'!$B$7:$B$904,0)),"",(MATCH(A29,'[1]liste reference'!$B$7:$B$904,0))),(MATCH(A29,'[1]liste reference'!$A$7:$A$904,0)))</f>
        <v>149</v>
      </c>
      <c r="AA29" s="226"/>
      <c r="AB29" s="227"/>
      <c r="AC29" s="227"/>
      <c r="BC29" s="8">
        <f t="shared" si="7"/>
        <v>1</v>
      </c>
    </row>
    <row r="30" spans="1:55" x14ac:dyDescent="0.2">
      <c r="A30" s="209" t="s">
        <v>86</v>
      </c>
      <c r="B30" s="210">
        <v>0.15</v>
      </c>
      <c r="C30" s="211"/>
      <c r="D30" s="212" t="str">
        <f>IF(ISERROR(VLOOKUP($A30,'[1]liste reference'!$A$7:$D$904,2,0)),IF(ISERROR(VLOOKUP($A30,'[1]liste reference'!$B$7:$D$904,1,0)),"",VLOOKUP($A30,'[1]liste reference'!$B$7:$D$904,1,0)),VLOOKUP($A30,'[1]liste reference'!$A$7:$D$904,2,0))</f>
        <v>Fontinalis antipyretica</v>
      </c>
      <c r="E30" s="212" t="e">
        <f>IF(D30="",,VLOOKUP(D30,D$22:D29,1,0))</f>
        <v>#N/A</v>
      </c>
      <c r="F30" s="213">
        <f t="shared" si="1"/>
        <v>9.2999999999999985E-2</v>
      </c>
      <c r="G30" s="214" t="str">
        <f>IF(A30="","",IF(ISERROR(VLOOKUP($A30,'[1]liste reference'!$A$7:$P$904,13,0)),IF(ISERROR(VLOOKUP($A30,'[1]liste reference'!$B$7:$P$904,12,0)),"    -",VLOOKUP($A30,'[1]liste reference'!$B$7:$P$904,12,0)),VLOOKUP($A30,'[1]liste reference'!$A$7:$P$904,13,0)))</f>
        <v>BRm</v>
      </c>
      <c r="H30" s="215">
        <f>IF(A30="","x",IF(ISERROR(VLOOKUP($A30,'[1]liste reference'!$A$7:$P$904,14,0)),IF(ISERROR(VLOOKUP($A30,'[1]liste reference'!$B$7:$P$904,13,0)),"x",VLOOKUP($A30,'[1]liste reference'!$B$7:$P$904,13,0)),VLOOKUP($A30,'[1]liste reference'!$A$7:$P$904,14,0)))</f>
        <v>5</v>
      </c>
      <c r="I30" s="216">
        <f>IF(ISNUMBER(H30),IF(ISERROR(VLOOKUP($A30,'[1]liste reference'!$A$7:$P$904,3,0)),IF(ISERROR(VLOOKUP($A30,'[1]liste reference'!$B$7:$P$904,2,0)),"",VLOOKUP($A30,'[1]liste reference'!$B$7:$P$904,2,0)),VLOOKUP($A30,'[1]liste reference'!$A$7:$P$904,3,0)),"")</f>
        <v>10</v>
      </c>
      <c r="J30" s="217">
        <f>IF(ISNUMBER(H30),IF(ISERROR(VLOOKUP($A30,'[1]liste reference'!$A$7:$P$904,4,0)),IF(ISERROR(VLOOKUP($A30,'[1]liste reference'!$B$7:$P$904,3,0)),"",VLOOKUP($A30,'[1]liste reference'!$B$7:$P$904,3,0)),VLOOKUP($A30,'[1]liste reference'!$A$7:$P$904,4,0)),"")</f>
        <v>1</v>
      </c>
      <c r="K30" s="218" t="str">
        <f>IF(A30="NEWCOD",IF(AB30="","Remplir le champs 'Nouveau taxa' svp.",$AB30),IF(ISTEXT($E30),"DEJA SAISI !",IF(A30="","",IF(ISERROR(VLOOKUP($A30,'[1]liste reference'!$A$7:$D$904,2,0)),IF(ISERROR(VLOOKUP($A30,'[1]liste reference'!$B$7:$D$904,1,0)),"code non répertorié ou synonyme",VLOOKUP($A30,'[1]liste reference'!$B$7:$D$904,1,0)),VLOOKUP(A30,'[1]liste reference'!$A$7:$D$904,2,0)))))</f>
        <v>Fontinalis antipyretica</v>
      </c>
      <c r="L30" s="219"/>
      <c r="M30" s="219"/>
      <c r="N30" s="219"/>
      <c r="O30" s="220"/>
      <c r="P30" s="220">
        <f>IF($A30="NEWCOD",IF($AC30="","No",$AC30),IF(ISTEXT($E30),"DEJA SAISI !",IF($A30="","",IF(ISERROR(VLOOKUP($A30,'[1]liste reference'!A$1:S$65536,19,FALSE)),IF(ISERROR(VLOOKUP($A30,'[1]liste reference'!B$1:S$65536,19,FALSE)),"",VLOOKUP($A30,'[1]liste reference'!B$1:S$65536,19,FALSE)),VLOOKUP($A30,'[1]liste reference'!A$1:S$65536,19,FALSE)))))</f>
        <v>1310</v>
      </c>
      <c r="Q30" s="221">
        <f t="shared" si="2"/>
        <v>9.2999999999999985E-2</v>
      </c>
      <c r="R30" s="222">
        <f t="shared" si="3"/>
        <v>1</v>
      </c>
      <c r="S30" s="222">
        <f t="shared" si="4"/>
        <v>10</v>
      </c>
      <c r="T30" s="222">
        <f t="shared" si="5"/>
        <v>10</v>
      </c>
      <c r="U30" s="228">
        <f t="shared" si="6"/>
        <v>1</v>
      </c>
      <c r="V30" s="223">
        <v>1</v>
      </c>
      <c r="W30" s="224" t="s">
        <v>52</v>
      </c>
      <c r="Y30" s="225" t="str">
        <f>IF(A30="new.cod","NEWCOD",IF(AND((Z30=""),ISTEXT(A30)),A30,IF(Z30="","",INDEX('[1]liste reference'!$A$7:$A$904,Z30))))</f>
        <v>FONANT</v>
      </c>
      <c r="Z30" s="8">
        <f>IF(ISERROR(MATCH(A30,'[1]liste reference'!$A$7:$A$904,0)),IF(ISERROR(MATCH(A30,'[1]liste reference'!$B$7:$B$904,0)),"",(MATCH(A30,'[1]liste reference'!$B$7:$B$904,0))),(MATCH(A30,'[1]liste reference'!$A$7:$A$904,0)))</f>
        <v>211</v>
      </c>
      <c r="AA30" s="226"/>
      <c r="AB30" s="227"/>
      <c r="AC30" s="227"/>
      <c r="BC30" s="8">
        <f t="shared" si="7"/>
        <v>1</v>
      </c>
    </row>
    <row r="31" spans="1:55" x14ac:dyDescent="0.2">
      <c r="A31" s="209" t="s">
        <v>87</v>
      </c>
      <c r="B31" s="210">
        <v>0.25</v>
      </c>
      <c r="C31" s="211">
        <v>0.01</v>
      </c>
      <c r="D31" s="212" t="str">
        <f>IF(ISERROR(VLOOKUP($A31,'[1]liste reference'!$A$7:$D$904,2,0)),IF(ISERROR(VLOOKUP($A31,'[1]liste reference'!$B$7:$D$904,1,0)),"",VLOOKUP($A31,'[1]liste reference'!$B$7:$D$904,1,0)),VLOOKUP($A31,'[1]liste reference'!$A$7:$D$904,2,0))</f>
        <v>Callitriche hamulata</v>
      </c>
      <c r="E31" s="212" t="e">
        <f>IF(D31="",,VLOOKUP(D31,D$22:D30,1,0))</f>
        <v>#N/A</v>
      </c>
      <c r="F31" s="213">
        <f t="shared" si="1"/>
        <v>0.1588</v>
      </c>
      <c r="G31" s="214" t="str">
        <f>IF(A31="","",IF(ISERROR(VLOOKUP($A31,'[1]liste reference'!$A$7:$P$904,13,0)),IF(ISERROR(VLOOKUP($A31,'[1]liste reference'!$B$7:$P$904,12,0)),"    -",VLOOKUP($A31,'[1]liste reference'!$B$7:$P$904,12,0)),VLOOKUP($A31,'[1]liste reference'!$A$7:$P$904,13,0)))</f>
        <v>PHy</v>
      </c>
      <c r="H31" s="215">
        <f>IF(A31="","x",IF(ISERROR(VLOOKUP($A31,'[1]liste reference'!$A$7:$P$904,14,0)),IF(ISERROR(VLOOKUP($A31,'[1]liste reference'!$B$7:$P$904,13,0)),"x",VLOOKUP($A31,'[1]liste reference'!$B$7:$P$904,13,0)),VLOOKUP($A31,'[1]liste reference'!$A$7:$P$904,14,0)))</f>
        <v>7</v>
      </c>
      <c r="I31" s="216">
        <f>IF(ISNUMBER(H31),IF(ISERROR(VLOOKUP($A31,'[1]liste reference'!$A$7:$P$904,3,0)),IF(ISERROR(VLOOKUP($A31,'[1]liste reference'!$B$7:$P$904,2,0)),"",VLOOKUP($A31,'[1]liste reference'!$B$7:$P$904,2,0)),VLOOKUP($A31,'[1]liste reference'!$A$7:$P$904,3,0)),"")</f>
        <v>12</v>
      </c>
      <c r="J31" s="217">
        <f>IF(ISNUMBER(H31),IF(ISERROR(VLOOKUP($A31,'[1]liste reference'!$A$7:$P$904,4,0)),IF(ISERROR(VLOOKUP($A31,'[1]liste reference'!$B$7:$P$904,3,0)),"",VLOOKUP($A31,'[1]liste reference'!$B$7:$P$904,3,0)),VLOOKUP($A31,'[1]liste reference'!$A$7:$P$904,4,0)),"")</f>
        <v>1</v>
      </c>
      <c r="K31" s="218" t="str">
        <f>IF(A31="NEWCOD",IF(AB31="","Remplir le champs 'Nouveau taxa' svp.",$AB31),IF(ISTEXT($E31),"DEJA SAISI !",IF(A31="","",IF(ISERROR(VLOOKUP($A31,'[1]liste reference'!$A$7:$D$904,2,0)),IF(ISERROR(VLOOKUP($A31,'[1]liste reference'!$B$7:$D$904,1,0)),"code non répertorié ou synonyme",VLOOKUP($A31,'[1]liste reference'!$B$7:$D$904,1,0)),VLOOKUP(A31,'[1]liste reference'!$A$7:$D$904,2,0)))))</f>
        <v>Callitriche hamulata</v>
      </c>
      <c r="L31" s="219"/>
      <c r="M31" s="219"/>
      <c r="N31" s="219"/>
      <c r="O31" s="220"/>
      <c r="P31" s="220">
        <f>IF($A31="NEWCOD",IF($AC31="","No",$AC31),IF(ISTEXT($E31),"DEJA SAISI !",IF($A31="","",IF(ISERROR(VLOOKUP($A31,'[1]liste reference'!A$1:S$65536,19,FALSE)),IF(ISERROR(VLOOKUP($A31,'[1]liste reference'!B$1:S$65536,19,FALSE)),"",VLOOKUP($A31,'[1]liste reference'!B$1:S$65536,19,FALSE)),VLOOKUP($A31,'[1]liste reference'!A$1:S$65536,19,FALSE)))))</f>
        <v>1698</v>
      </c>
      <c r="Q31" s="221">
        <f t="shared" si="2"/>
        <v>0.1588</v>
      </c>
      <c r="R31" s="222">
        <f t="shared" si="3"/>
        <v>2</v>
      </c>
      <c r="S31" s="222">
        <f t="shared" si="4"/>
        <v>24</v>
      </c>
      <c r="T31" s="222">
        <f t="shared" si="5"/>
        <v>24</v>
      </c>
      <c r="U31" s="228">
        <f t="shared" si="6"/>
        <v>2</v>
      </c>
      <c r="V31" s="223">
        <v>2</v>
      </c>
      <c r="W31" s="224" t="s">
        <v>52</v>
      </c>
      <c r="Y31" s="225" t="str">
        <f>IF(A31="new.cod","NEWCOD",IF(AND((Z31=""),ISTEXT(A31)),A31,IF(Z31="","",INDEX('[1]liste reference'!$A$7:$A$904,Z31))))</f>
        <v>CALHAM</v>
      </c>
      <c r="Z31" s="8">
        <f>IF(ISERROR(MATCH(A31,'[1]liste reference'!$A$7:$A$904,0)),IF(ISERROR(MATCH(A31,'[1]liste reference'!$B$7:$B$904,0)),"",(MATCH(A31,'[1]liste reference'!$B$7:$B$904,0))),(MATCH(A31,'[1]liste reference'!$A$7:$A$904,0)))</f>
        <v>317</v>
      </c>
      <c r="AA31" s="226"/>
      <c r="AB31" s="227"/>
      <c r="AC31" s="227"/>
      <c r="BC31" s="8">
        <f t="shared" si="7"/>
        <v>1</v>
      </c>
    </row>
    <row r="32" spans="1:55" x14ac:dyDescent="0.2">
      <c r="A32" s="209" t="s">
        <v>88</v>
      </c>
      <c r="B32" s="210">
        <v>0.05</v>
      </c>
      <c r="C32" s="211">
        <v>20</v>
      </c>
      <c r="D32" s="212" t="str">
        <f>IF(ISERROR(VLOOKUP($A32,'[1]liste reference'!$A$7:$D$904,2,0)),IF(ISERROR(VLOOKUP($A32,'[1]liste reference'!$B$7:$D$904,1,0)),"",VLOOKUP($A32,'[1]liste reference'!$B$7:$D$904,1,0)),VLOOKUP($A32,'[1]liste reference'!$A$7:$D$904,2,0))</f>
        <v>Elodea canadensis</v>
      </c>
      <c r="E32" s="212" t="e">
        <f>IF(D32="",,VLOOKUP(D32,D$22:D31,1,0))</f>
        <v>#N/A</v>
      </c>
      <c r="F32" s="213">
        <f t="shared" si="1"/>
        <v>7.6310000000000002</v>
      </c>
      <c r="G32" s="214" t="str">
        <f>IF(A32="","",IF(ISERROR(VLOOKUP($A32,'[1]liste reference'!$A$7:$P$904,13,0)),IF(ISERROR(VLOOKUP($A32,'[1]liste reference'!$B$7:$P$904,12,0)),"    -",VLOOKUP($A32,'[1]liste reference'!$B$7:$P$904,12,0)),VLOOKUP($A32,'[1]liste reference'!$A$7:$P$904,13,0)))</f>
        <v>PHy</v>
      </c>
      <c r="H32" s="215">
        <f>IF(A32="","x",IF(ISERROR(VLOOKUP($A32,'[1]liste reference'!$A$7:$P$904,14,0)),IF(ISERROR(VLOOKUP($A32,'[1]liste reference'!$B$7:$P$904,13,0)),"x",VLOOKUP($A32,'[1]liste reference'!$B$7:$P$904,13,0)),VLOOKUP($A32,'[1]liste reference'!$A$7:$P$904,14,0)))</f>
        <v>7</v>
      </c>
      <c r="I32" s="216">
        <f>IF(ISNUMBER(H32),IF(ISERROR(VLOOKUP($A32,'[1]liste reference'!$A$7:$P$904,3,0)),IF(ISERROR(VLOOKUP($A32,'[1]liste reference'!$B$7:$P$904,2,0)),"",VLOOKUP($A32,'[1]liste reference'!$B$7:$P$904,2,0)),VLOOKUP($A32,'[1]liste reference'!$A$7:$P$904,3,0)),"")</f>
        <v>10</v>
      </c>
      <c r="J32" s="217">
        <f>IF(ISNUMBER(H32),IF(ISERROR(VLOOKUP($A32,'[1]liste reference'!$A$7:$P$904,4,0)),IF(ISERROR(VLOOKUP($A32,'[1]liste reference'!$B$7:$P$904,3,0)),"",VLOOKUP($A32,'[1]liste reference'!$B$7:$P$904,3,0)),VLOOKUP($A32,'[1]liste reference'!$A$7:$P$904,4,0)),"")</f>
        <v>2</v>
      </c>
      <c r="K32" s="218" t="str">
        <f>IF(A32="NEWCOD",IF(AB32="","Remplir le champs 'Nouveau taxa' svp.",$AB32),IF(ISTEXT($E32),"DEJA SAISI !",IF(A32="","",IF(ISERROR(VLOOKUP($A32,'[1]liste reference'!$A$7:$D$904,2,0)),IF(ISERROR(VLOOKUP($A32,'[1]liste reference'!$B$7:$D$904,1,0)),"code non répertorié ou synonyme",VLOOKUP($A32,'[1]liste reference'!$B$7:$D$904,1,0)),VLOOKUP(A32,'[1]liste reference'!$A$7:$D$904,2,0)))))</f>
        <v>Elodea canadensis</v>
      </c>
      <c r="L32" s="219"/>
      <c r="M32" s="219"/>
      <c r="N32" s="219"/>
      <c r="O32" s="220"/>
      <c r="P32" s="220">
        <f>IF($A32="NEWCOD",IF($AC32="","No",$AC32),IF(ISTEXT($E32),"DEJA SAISI !",IF($A32="","",IF(ISERROR(VLOOKUP($A32,'[1]liste reference'!A$1:S$65536,19,FALSE)),IF(ISERROR(VLOOKUP($A32,'[1]liste reference'!B$1:S$65536,19,FALSE)),"",VLOOKUP($A32,'[1]liste reference'!B$1:S$65536,19,FALSE)),VLOOKUP($A32,'[1]liste reference'!A$1:S$65536,19,FALSE)))))</f>
        <v>1586</v>
      </c>
      <c r="Q32" s="221">
        <f t="shared" si="2"/>
        <v>7.6309999999999993</v>
      </c>
      <c r="R32" s="222">
        <f t="shared" si="3"/>
        <v>3</v>
      </c>
      <c r="S32" s="222">
        <f t="shared" si="4"/>
        <v>30</v>
      </c>
      <c r="T32" s="222">
        <f t="shared" si="5"/>
        <v>60</v>
      </c>
      <c r="U32" s="228">
        <f t="shared" si="6"/>
        <v>6</v>
      </c>
      <c r="V32" s="223">
        <v>6</v>
      </c>
      <c r="W32" s="224" t="s">
        <v>52</v>
      </c>
      <c r="X32" s="224"/>
      <c r="Y32" s="225" t="str">
        <f>IF(A32="new.cod","NEWCOD",IF(AND((Z32=""),ISTEXT(A32)),A32,IF(Z32="","",INDEX('[1]liste reference'!$A$7:$A$904,Z32))))</f>
        <v>ELOCAN</v>
      </c>
      <c r="Z32" s="8">
        <f>IF(ISERROR(MATCH(A32,'[1]liste reference'!$A$7:$A$904,0)),IF(ISERROR(MATCH(A32,'[1]liste reference'!$B$7:$B$904,0)),"",(MATCH(A32,'[1]liste reference'!$B$7:$B$904,0))),(MATCH(A32,'[1]liste reference'!$A$7:$A$904,0)))</f>
        <v>344</v>
      </c>
      <c r="AA32" s="226"/>
      <c r="AB32" s="227"/>
      <c r="AC32" s="227"/>
      <c r="BC32" s="8">
        <f t="shared" si="7"/>
        <v>1</v>
      </c>
    </row>
    <row r="33" spans="1:55" x14ac:dyDescent="0.2">
      <c r="A33" s="209" t="s">
        <v>89</v>
      </c>
      <c r="B33" s="210">
        <v>0.25</v>
      </c>
      <c r="C33" s="211"/>
      <c r="D33" s="212" t="str">
        <f>IF(ISERROR(VLOOKUP($A33,'[1]liste reference'!$A$7:$D$904,2,0)),IF(ISERROR(VLOOKUP($A33,'[1]liste reference'!$B$7:$D$904,1,0)),"",VLOOKUP($A33,'[1]liste reference'!$B$7:$D$904,1,0)),VLOOKUP($A33,'[1]liste reference'!$A$7:$D$904,2,0))</f>
        <v>Ranunculus trichophyllus</v>
      </c>
      <c r="E33" s="212" t="e">
        <f>IF(D33="",,VLOOKUP(D33,D$22:D32,1,0))</f>
        <v>#N/A</v>
      </c>
      <c r="F33" s="213">
        <f t="shared" si="1"/>
        <v>0.155</v>
      </c>
      <c r="G33" s="214" t="str">
        <f>IF(A33="","",IF(ISERROR(VLOOKUP($A33,'[1]liste reference'!$A$7:$P$904,13,0)),IF(ISERROR(VLOOKUP($A33,'[1]liste reference'!$B$7:$P$904,12,0)),"    -",VLOOKUP($A33,'[1]liste reference'!$B$7:$P$904,12,0)),VLOOKUP($A33,'[1]liste reference'!$A$7:$P$904,13,0)))</f>
        <v>PHy</v>
      </c>
      <c r="H33" s="215">
        <f>IF(A33="","x",IF(ISERROR(VLOOKUP($A33,'[1]liste reference'!$A$7:$P$904,14,0)),IF(ISERROR(VLOOKUP($A33,'[1]liste reference'!$B$7:$P$904,13,0)),"x",VLOOKUP($A33,'[1]liste reference'!$B$7:$P$904,13,0)),VLOOKUP($A33,'[1]liste reference'!$A$7:$P$904,14,0)))</f>
        <v>7</v>
      </c>
      <c r="I33" s="216">
        <f>IF(ISNUMBER(H33),IF(ISERROR(VLOOKUP($A33,'[1]liste reference'!$A$7:$P$904,3,0)),IF(ISERROR(VLOOKUP($A33,'[1]liste reference'!$B$7:$P$904,2,0)),"",VLOOKUP($A33,'[1]liste reference'!$B$7:$P$904,2,0)),VLOOKUP($A33,'[1]liste reference'!$A$7:$P$904,3,0)),"")</f>
        <v>11</v>
      </c>
      <c r="J33" s="217">
        <f>IF(ISNUMBER(H33),IF(ISERROR(VLOOKUP($A33,'[1]liste reference'!$A$7:$P$904,4,0)),IF(ISERROR(VLOOKUP($A33,'[1]liste reference'!$B$7:$P$904,3,0)),"",VLOOKUP($A33,'[1]liste reference'!$B$7:$P$904,3,0)),VLOOKUP($A33,'[1]liste reference'!$A$7:$P$904,4,0)),"")</f>
        <v>2</v>
      </c>
      <c r="K33" s="218" t="str">
        <f>IF(A33="NEWCOD",IF(AB33="","Remplir le champs 'Nouveau taxa' svp.",$AB33),IF(ISTEXT($E33),"DEJA SAISI !",IF(A33="","",IF(ISERROR(VLOOKUP($A33,'[1]liste reference'!$A$7:$D$904,2,0)),IF(ISERROR(VLOOKUP($A33,'[1]liste reference'!$B$7:$D$904,1,0)),"code non répertorié ou synonyme",VLOOKUP($A33,'[1]liste reference'!$B$7:$D$904,1,0)),VLOOKUP(A33,'[1]liste reference'!$A$7:$D$904,2,0)))))</f>
        <v>Ranunculus trichophyllus</v>
      </c>
      <c r="L33" s="219"/>
      <c r="M33" s="219"/>
      <c r="N33" s="219"/>
      <c r="O33" s="220"/>
      <c r="P33" s="220">
        <f>IF($A33="NEWCOD",IF($AC33="","No",$AC33),IF(ISTEXT($E33),"DEJA SAISI !",IF($A33="","",IF(ISERROR(VLOOKUP($A33,'[1]liste reference'!A$1:S$65536,19,FALSE)),IF(ISERROR(VLOOKUP($A33,'[1]liste reference'!B$1:S$65536,19,FALSE)),"",VLOOKUP($A33,'[1]liste reference'!B$1:S$65536,19,FALSE)),VLOOKUP($A33,'[1]liste reference'!A$1:S$65536,19,FALSE)))))</f>
        <v>1914</v>
      </c>
      <c r="Q33" s="221">
        <f t="shared" si="2"/>
        <v>0.155</v>
      </c>
      <c r="R33" s="222">
        <f t="shared" si="3"/>
        <v>2</v>
      </c>
      <c r="S33" s="222">
        <f t="shared" si="4"/>
        <v>22</v>
      </c>
      <c r="T33" s="222">
        <f t="shared" si="5"/>
        <v>44</v>
      </c>
      <c r="U33" s="228">
        <f t="shared" si="6"/>
        <v>4</v>
      </c>
      <c r="V33" s="223">
        <v>4</v>
      </c>
      <c r="W33" s="224" t="s">
        <v>52</v>
      </c>
      <c r="Y33" s="225" t="str">
        <f>IF(A33="new.cod","NEWCOD",IF(AND((Z33=""),ISTEXT(A33)),A33,IF(Z33="","",INDEX('[1]liste reference'!$A$7:$A$904,Z33))))</f>
        <v>RANTRI</v>
      </c>
      <c r="Z33" s="8">
        <f>IF(ISERROR(MATCH(A33,'[1]liste reference'!$A$7:$A$904,0)),IF(ISERROR(MATCH(A33,'[1]liste reference'!$B$7:$B$904,0)),"",(MATCH(A33,'[1]liste reference'!$B$7:$B$904,0))),(MATCH(A33,'[1]liste reference'!$A$7:$A$904,0)))</f>
        <v>472</v>
      </c>
      <c r="AA33" s="226"/>
      <c r="AB33" s="227"/>
      <c r="AC33" s="227"/>
      <c r="BC33" s="8">
        <f t="shared" si="7"/>
        <v>1</v>
      </c>
    </row>
    <row r="34" spans="1:55" x14ac:dyDescent="0.2">
      <c r="A34" s="209" t="s">
        <v>90</v>
      </c>
      <c r="B34" s="210"/>
      <c r="C34" s="211">
        <v>0.1</v>
      </c>
      <c r="D34" s="212" t="str">
        <f>IF(ISERROR(VLOOKUP($A34,'[1]liste reference'!$A$7:$D$904,2,0)),IF(ISERROR(VLOOKUP($A34,'[1]liste reference'!$B$7:$D$904,1,0)),"",VLOOKUP($A34,'[1]liste reference'!$B$7:$D$904,1,0)),VLOOKUP($A34,'[1]liste reference'!$A$7:$D$904,2,0))</f>
        <v>Agrostis stolonifera</v>
      </c>
      <c r="E34" s="212" t="e">
        <f>IF(D34="",,VLOOKUP(D34,D$22:D33,1,0))</f>
        <v>#N/A</v>
      </c>
      <c r="F34" s="213">
        <f t="shared" si="1"/>
        <v>3.8000000000000006E-2</v>
      </c>
      <c r="G34" s="214" t="str">
        <f>IF(A34="","",IF(ISERROR(VLOOKUP($A34,'[1]liste reference'!$A$7:$P$904,13,0)),IF(ISERROR(VLOOKUP($A34,'[1]liste reference'!$B$7:$P$904,12,0)),"    -",VLOOKUP($A34,'[1]liste reference'!$B$7:$P$904,12,0)),VLOOKUP($A34,'[1]liste reference'!$A$7:$P$904,13,0)))</f>
        <v>PHe</v>
      </c>
      <c r="H34" s="215">
        <f>IF(A34="","x",IF(ISERROR(VLOOKUP($A34,'[1]liste reference'!$A$7:$P$904,14,0)),IF(ISERROR(VLOOKUP($A34,'[1]liste reference'!$B$7:$P$904,13,0)),"x",VLOOKUP($A34,'[1]liste reference'!$B$7:$P$904,13,0)),VLOOKUP($A34,'[1]liste reference'!$A$7:$P$904,14,0)))</f>
        <v>8</v>
      </c>
      <c r="I34" s="216">
        <f>IF(ISNUMBER(H34),IF(ISERROR(VLOOKUP($A34,'[1]liste reference'!$A$7:$P$904,3,0)),IF(ISERROR(VLOOKUP($A34,'[1]liste reference'!$B$7:$P$904,2,0)),"",VLOOKUP($A34,'[1]liste reference'!$B$7:$P$904,2,0)),VLOOKUP($A34,'[1]liste reference'!$A$7:$P$904,3,0)),"")</f>
        <v>10</v>
      </c>
      <c r="J34" s="217">
        <f>IF(ISNUMBER(H34),IF(ISERROR(VLOOKUP($A34,'[1]liste reference'!$A$7:$P$904,4,0)),IF(ISERROR(VLOOKUP($A34,'[1]liste reference'!$B$7:$P$904,3,0)),"",VLOOKUP($A34,'[1]liste reference'!$B$7:$P$904,3,0)),VLOOKUP($A34,'[1]liste reference'!$A$7:$P$904,4,0)),"")</f>
        <v>1</v>
      </c>
      <c r="K34" s="218" t="str">
        <f>IF(A34="NEWCOD",IF(AB34="","Remplir le champs 'Nouveau taxa' svp.",$AB34),IF(ISTEXT($E34),"DEJA SAISI !",IF(A34="","",IF(ISERROR(VLOOKUP($A34,'[1]liste reference'!$A$7:$D$904,2,0)),IF(ISERROR(VLOOKUP($A34,'[1]liste reference'!$B$7:$D$904,1,0)),"code non répertorié ou synonyme",VLOOKUP($A34,'[1]liste reference'!$B$7:$D$904,1,0)),VLOOKUP(A34,'[1]liste reference'!$A$7:$D$904,2,0)))))</f>
        <v>Agrostis stolonifera</v>
      </c>
      <c r="L34" s="219"/>
      <c r="M34" s="219"/>
      <c r="N34" s="219"/>
      <c r="O34" s="220"/>
      <c r="P34" s="220">
        <f>IF($A34="NEWCOD",IF($AC34="","No",$AC34),IF(ISTEXT($E34),"DEJA SAISI !",IF($A34="","",IF(ISERROR(VLOOKUP($A34,'[1]liste reference'!A$1:S$65536,19,FALSE)),IF(ISERROR(VLOOKUP($A34,'[1]liste reference'!B$1:S$65536,19,FALSE)),"",VLOOKUP($A34,'[1]liste reference'!B$1:S$65536,19,FALSE)),VLOOKUP($A34,'[1]liste reference'!A$1:S$65536,19,FALSE)))))</f>
        <v>1543</v>
      </c>
      <c r="Q34" s="221">
        <f t="shared" si="2"/>
        <v>3.8000000000000006E-2</v>
      </c>
      <c r="R34" s="222">
        <f t="shared" si="3"/>
        <v>1</v>
      </c>
      <c r="S34" s="222">
        <f t="shared" si="4"/>
        <v>10</v>
      </c>
      <c r="T34" s="222">
        <f t="shared" si="5"/>
        <v>10</v>
      </c>
      <c r="U34" s="228">
        <f t="shared" si="6"/>
        <v>1</v>
      </c>
      <c r="V34" s="223">
        <v>1</v>
      </c>
      <c r="W34" s="229" t="s">
        <v>52</v>
      </c>
      <c r="Y34" s="225" t="str">
        <f>IF(A34="new.cod","NEWCOD",IF(AND((Z34=""),ISTEXT(A34)),A34,IF(Z34="","",INDEX('[1]liste reference'!$A$7:$A$904,Z34))))</f>
        <v>AGRSTO</v>
      </c>
      <c r="Z34" s="8">
        <f>IF(ISERROR(MATCH(A34,'[1]liste reference'!$A$7:$A$904,0)),IF(ISERROR(MATCH(A34,'[1]liste reference'!$B$7:$B$904,0)),"",(MATCH(A34,'[1]liste reference'!$B$7:$B$904,0))),(MATCH(A34,'[1]liste reference'!$A$7:$A$904,0)))</f>
        <v>520</v>
      </c>
      <c r="AA34" s="226"/>
      <c r="AB34" s="227"/>
      <c r="AC34" s="227"/>
      <c r="BC34" s="8">
        <f t="shared" si="7"/>
        <v>1</v>
      </c>
    </row>
    <row r="35" spans="1:55" x14ac:dyDescent="0.2">
      <c r="A35" s="209" t="s">
        <v>91</v>
      </c>
      <c r="B35" s="210"/>
      <c r="C35" s="211">
        <v>0.02</v>
      </c>
      <c r="D35" s="212" t="str">
        <f>IF(ISERROR(VLOOKUP($A35,'[1]liste reference'!$A$7:$D$904,2,0)),IF(ISERROR(VLOOKUP($A35,'[1]liste reference'!$B$7:$D$904,1,0)),"",VLOOKUP($A35,'[1]liste reference'!$B$7:$D$904,1,0)),VLOOKUP($A35,'[1]liste reference'!$A$7:$D$904,2,0))</f>
        <v>Glyceria fluitans</v>
      </c>
      <c r="E35" s="212" t="e">
        <f>IF(D35="",,VLOOKUP(D35,D$22:D34,1,0))</f>
        <v>#N/A</v>
      </c>
      <c r="F35" s="213">
        <f t="shared" si="1"/>
        <v>7.6E-3</v>
      </c>
      <c r="G35" s="214" t="str">
        <f>IF(A35="","",IF(ISERROR(VLOOKUP($A35,'[1]liste reference'!$A$7:$P$904,13,0)),IF(ISERROR(VLOOKUP($A35,'[1]liste reference'!$B$7:$P$904,12,0)),"    -",VLOOKUP($A35,'[1]liste reference'!$B$7:$P$904,12,0)),VLOOKUP($A35,'[1]liste reference'!$A$7:$P$904,13,0)))</f>
        <v>PHe</v>
      </c>
      <c r="H35" s="215">
        <f>IF(A35="","x",IF(ISERROR(VLOOKUP($A35,'[1]liste reference'!$A$7:$P$904,14,0)),IF(ISERROR(VLOOKUP($A35,'[1]liste reference'!$B$7:$P$904,13,0)),"x",VLOOKUP($A35,'[1]liste reference'!$B$7:$P$904,13,0)),VLOOKUP($A35,'[1]liste reference'!$A$7:$P$904,14,0)))</f>
        <v>8</v>
      </c>
      <c r="I35" s="216">
        <f>IF(ISNUMBER(H35),IF(ISERROR(VLOOKUP($A35,'[1]liste reference'!$A$7:$P$904,3,0)),IF(ISERROR(VLOOKUP($A35,'[1]liste reference'!$B$7:$P$904,2,0)),"",VLOOKUP($A35,'[1]liste reference'!$B$7:$P$904,2,0)),VLOOKUP($A35,'[1]liste reference'!$A$7:$P$904,3,0)),"")</f>
        <v>14</v>
      </c>
      <c r="J35" s="217">
        <f>IF(ISNUMBER(H35),IF(ISERROR(VLOOKUP($A35,'[1]liste reference'!$A$7:$P$904,4,0)),IF(ISERROR(VLOOKUP($A35,'[1]liste reference'!$B$7:$P$904,3,0)),"",VLOOKUP($A35,'[1]liste reference'!$B$7:$P$904,3,0)),VLOOKUP($A35,'[1]liste reference'!$A$7:$P$904,4,0)),"")</f>
        <v>2</v>
      </c>
      <c r="K35" s="218" t="str">
        <f>IF(A35="NEWCOD",IF(AB35="","Remplir le champs 'Nouveau taxa' svp.",$AB35),IF(ISTEXT($E35),"DEJA SAISI !",IF(A35="","",IF(ISERROR(VLOOKUP($A35,'[1]liste reference'!$A$7:$D$904,2,0)),IF(ISERROR(VLOOKUP($A35,'[1]liste reference'!$B$7:$D$904,1,0)),"code non répertorié ou synonyme",VLOOKUP($A35,'[1]liste reference'!$B$7:$D$904,1,0)),VLOOKUP(A35,'[1]liste reference'!$A$7:$D$904,2,0)))))</f>
        <v>Glyceria fluitans</v>
      </c>
      <c r="L35" s="219"/>
      <c r="M35" s="219"/>
      <c r="N35" s="219"/>
      <c r="O35" s="220"/>
      <c r="P35" s="220">
        <f>IF($A35="NEWCOD",IF($AC35="","No",$AC35),IF(ISTEXT($E35),"DEJA SAISI !",IF($A35="","",IF(ISERROR(VLOOKUP($A35,'[1]liste reference'!A$1:S$65536,19,FALSE)),IF(ISERROR(VLOOKUP($A35,'[1]liste reference'!B$1:S$65536,19,FALSE)),"",VLOOKUP($A35,'[1]liste reference'!B$1:S$65536,19,FALSE)),VLOOKUP($A35,'[1]liste reference'!A$1:S$65536,19,FALSE)))))</f>
        <v>1564</v>
      </c>
      <c r="Q35" s="221">
        <f t="shared" si="2"/>
        <v>7.6E-3</v>
      </c>
      <c r="R35" s="222">
        <f t="shared" si="3"/>
        <v>1</v>
      </c>
      <c r="S35" s="222">
        <f t="shared" si="4"/>
        <v>14</v>
      </c>
      <c r="T35" s="222">
        <f t="shared" si="5"/>
        <v>28</v>
      </c>
      <c r="U35" s="228">
        <f t="shared" si="6"/>
        <v>2</v>
      </c>
      <c r="V35" s="223">
        <v>2</v>
      </c>
      <c r="W35" s="224" t="s">
        <v>52</v>
      </c>
      <c r="Y35" s="225" t="str">
        <f>IF(A35="new.cod","NEWCOD",IF(AND((Z35=""),ISTEXT(A35)),A35,IF(Z35="","",INDEX('[1]liste reference'!$A$7:$A$904,Z35))))</f>
        <v>GLYFLU</v>
      </c>
      <c r="Z35" s="8">
        <f>IF(ISERROR(MATCH(A35,'[1]liste reference'!$A$7:$A$904,0)),IF(ISERROR(MATCH(A35,'[1]liste reference'!$B$7:$B$904,0)),"",(MATCH(A35,'[1]liste reference'!$B$7:$B$904,0))),(MATCH(A35,'[1]liste reference'!$A$7:$A$904,0)))</f>
        <v>581</v>
      </c>
      <c r="AA35" s="226"/>
      <c r="AB35" s="227"/>
      <c r="AC35" s="227"/>
      <c r="BC35" s="8">
        <f t="shared" si="7"/>
        <v>1</v>
      </c>
    </row>
    <row r="36" spans="1:55" x14ac:dyDescent="0.2">
      <c r="A36" s="209" t="s">
        <v>92</v>
      </c>
      <c r="B36" s="210"/>
      <c r="C36" s="211">
        <v>0.01</v>
      </c>
      <c r="D36" s="212" t="str">
        <f>IF(ISERROR(VLOOKUP($A36,'[1]liste reference'!$A$7:$D$904,2,0)),IF(ISERROR(VLOOKUP($A36,'[1]liste reference'!$B$7:$D$904,1,0)),"",VLOOKUP($A36,'[1]liste reference'!$B$7:$D$904,1,0)),VLOOKUP($A36,'[1]liste reference'!$A$7:$D$904,2,0))</f>
        <v>Iris pseudacorus</v>
      </c>
      <c r="E36" s="212" t="e">
        <f>IF(D36="",,VLOOKUP(D36,D$22:D35,1,0))</f>
        <v>#N/A</v>
      </c>
      <c r="F36" s="213">
        <f t="shared" si="1"/>
        <v>3.8E-3</v>
      </c>
      <c r="G36" s="214" t="str">
        <f>IF(A36="","",IF(ISERROR(VLOOKUP($A36,'[1]liste reference'!$A$7:$P$904,13,0)),IF(ISERROR(VLOOKUP($A36,'[1]liste reference'!$B$7:$P$904,12,0)),"    -",VLOOKUP($A36,'[1]liste reference'!$B$7:$P$904,12,0)),VLOOKUP($A36,'[1]liste reference'!$A$7:$P$904,13,0)))</f>
        <v>PHe</v>
      </c>
      <c r="H36" s="215">
        <f>IF(A36="","x",IF(ISERROR(VLOOKUP($A36,'[1]liste reference'!$A$7:$P$904,14,0)),IF(ISERROR(VLOOKUP($A36,'[1]liste reference'!$B$7:$P$904,13,0)),"x",VLOOKUP($A36,'[1]liste reference'!$B$7:$P$904,13,0)),VLOOKUP($A36,'[1]liste reference'!$A$7:$P$904,14,0)))</f>
        <v>8</v>
      </c>
      <c r="I36" s="216">
        <f>IF(ISNUMBER(H36),IF(ISERROR(VLOOKUP($A36,'[1]liste reference'!$A$7:$P$904,3,0)),IF(ISERROR(VLOOKUP($A36,'[1]liste reference'!$B$7:$P$904,2,0)),"",VLOOKUP($A36,'[1]liste reference'!$B$7:$P$904,2,0)),VLOOKUP($A36,'[1]liste reference'!$A$7:$P$904,3,0)),"")</f>
        <v>10</v>
      </c>
      <c r="J36" s="217">
        <f>IF(ISNUMBER(H36),IF(ISERROR(VLOOKUP($A36,'[1]liste reference'!$A$7:$P$904,4,0)),IF(ISERROR(VLOOKUP($A36,'[1]liste reference'!$B$7:$P$904,3,0)),"",VLOOKUP($A36,'[1]liste reference'!$B$7:$P$904,3,0)),VLOOKUP($A36,'[1]liste reference'!$A$7:$P$904,4,0)),"")</f>
        <v>1</v>
      </c>
      <c r="K36" s="218" t="str">
        <f>IF(A36="NEWCOD",IF(AB36="","Remplir le champs 'Nouveau taxa' svp.",$AB36),IF(ISTEXT($E36),"DEJA SAISI !",IF(A36="","",IF(ISERROR(VLOOKUP($A36,'[1]liste reference'!$A$7:$D$904,2,0)),IF(ISERROR(VLOOKUP($A36,'[1]liste reference'!$B$7:$D$904,1,0)),"code non répertorié ou synonyme",VLOOKUP($A36,'[1]liste reference'!$B$7:$D$904,1,0)),VLOOKUP(A36,'[1]liste reference'!$A$7:$D$904,2,0)))))</f>
        <v>Iris pseudacorus</v>
      </c>
      <c r="L36" s="219"/>
      <c r="M36" s="219"/>
      <c r="N36" s="219"/>
      <c r="O36" s="220"/>
      <c r="P36" s="220">
        <f>IF($A36="NEWCOD",IF($AC36="","No",$AC36),IF(ISTEXT($E36),"DEJA SAISI !",IF($A36="","",IF(ISERROR(VLOOKUP($A36,'[1]liste reference'!A$1:S$65536,19,FALSE)),IF(ISERROR(VLOOKUP($A36,'[1]liste reference'!B$1:S$65536,19,FALSE)),"",VLOOKUP($A36,'[1]liste reference'!B$1:S$65536,19,FALSE)),VLOOKUP($A36,'[1]liste reference'!A$1:S$65536,19,FALSE)))))</f>
        <v>1601</v>
      </c>
      <c r="Q36" s="221">
        <f t="shared" si="2"/>
        <v>3.8E-3</v>
      </c>
      <c r="R36" s="222">
        <f t="shared" si="3"/>
        <v>1</v>
      </c>
      <c r="S36" s="222">
        <f t="shared" si="4"/>
        <v>10</v>
      </c>
      <c r="T36" s="222">
        <f t="shared" si="5"/>
        <v>10</v>
      </c>
      <c r="U36" s="228">
        <f t="shared" si="6"/>
        <v>1</v>
      </c>
      <c r="V36" s="223">
        <v>1</v>
      </c>
      <c r="W36" s="224" t="s">
        <v>52</v>
      </c>
      <c r="Y36" s="225" t="str">
        <f>IF(A36="new.cod","NEWCOD",IF(AND((Z36=""),ISTEXT(A36)),A36,IF(Z36="","",INDEX('[1]liste reference'!$A$7:$A$904,Z36))))</f>
        <v>IRIPSE</v>
      </c>
      <c r="Z36" s="8">
        <f>IF(ISERROR(MATCH(A36,'[1]liste reference'!$A$7:$A$904,0)),IF(ISERROR(MATCH(A36,'[1]liste reference'!$B$7:$B$904,0)),"",(MATCH(A36,'[1]liste reference'!$B$7:$B$904,0))),(MATCH(A36,'[1]liste reference'!$A$7:$A$904,0)))</f>
        <v>588</v>
      </c>
      <c r="AA36" s="226"/>
      <c r="AB36" s="227"/>
      <c r="AC36" s="227"/>
      <c r="BC36" s="8">
        <f t="shared" si="7"/>
        <v>1</v>
      </c>
    </row>
    <row r="37" spans="1:55" x14ac:dyDescent="0.2">
      <c r="A37" s="209" t="s">
        <v>93</v>
      </c>
      <c r="B37" s="210">
        <v>0.5</v>
      </c>
      <c r="C37" s="211">
        <v>0.1</v>
      </c>
      <c r="D37" s="212" t="str">
        <f>IF(ISERROR(VLOOKUP($A37,'[1]liste reference'!$A$7:$D$904,2,0)),IF(ISERROR(VLOOKUP($A37,'[1]liste reference'!$B$7:$D$904,1,0)),"",VLOOKUP($A37,'[1]liste reference'!$B$7:$D$904,1,0)),VLOOKUP($A37,'[1]liste reference'!$A$7:$D$904,2,0))</f>
        <v>Phalaris arundinacea</v>
      </c>
      <c r="E37" s="212" t="e">
        <f>IF(D37="",,VLOOKUP(D37,D$22:D36,1,0))</f>
        <v>#N/A</v>
      </c>
      <c r="F37" s="213">
        <f t="shared" si="1"/>
        <v>0.34799999999999998</v>
      </c>
      <c r="G37" s="214" t="str">
        <f>IF(A37="","",IF(ISERROR(VLOOKUP($A37,'[1]liste reference'!$A$7:$P$904,13,0)),IF(ISERROR(VLOOKUP($A37,'[1]liste reference'!$B$7:$P$904,12,0)),"    -",VLOOKUP($A37,'[1]liste reference'!$B$7:$P$904,12,0)),VLOOKUP($A37,'[1]liste reference'!$A$7:$P$904,13,0)))</f>
        <v>PHe</v>
      </c>
      <c r="H37" s="215">
        <f>IF(A37="","x",IF(ISERROR(VLOOKUP($A37,'[1]liste reference'!$A$7:$P$904,14,0)),IF(ISERROR(VLOOKUP($A37,'[1]liste reference'!$B$7:$P$904,13,0)),"x",VLOOKUP($A37,'[1]liste reference'!$B$7:$P$904,13,0)),VLOOKUP($A37,'[1]liste reference'!$A$7:$P$904,14,0)))</f>
        <v>8</v>
      </c>
      <c r="I37" s="216">
        <f>IF(ISNUMBER(H37),IF(ISERROR(VLOOKUP($A37,'[1]liste reference'!$A$7:$P$904,3,0)),IF(ISERROR(VLOOKUP($A37,'[1]liste reference'!$B$7:$P$904,2,0)),"",VLOOKUP($A37,'[1]liste reference'!$B$7:$P$904,2,0)),VLOOKUP($A37,'[1]liste reference'!$A$7:$P$904,3,0)),"")</f>
        <v>10</v>
      </c>
      <c r="J37" s="217">
        <f>IF(ISNUMBER(H37),IF(ISERROR(VLOOKUP($A37,'[1]liste reference'!$A$7:$P$904,4,0)),IF(ISERROR(VLOOKUP($A37,'[1]liste reference'!$B$7:$P$904,3,0)),"",VLOOKUP($A37,'[1]liste reference'!$B$7:$P$904,3,0)),VLOOKUP($A37,'[1]liste reference'!$A$7:$P$904,4,0)),"")</f>
        <v>1</v>
      </c>
      <c r="K37" s="218" t="str">
        <f>IF(A37="NEWCOD",IF(AB37="","Remplir le champs 'Nouveau taxa' svp.",$AB37),IF(ISTEXT($E37),"DEJA SAISI !",IF(A37="","",IF(ISERROR(VLOOKUP($A37,'[1]liste reference'!$A$7:$D$904,2,0)),IF(ISERROR(VLOOKUP($A37,'[1]liste reference'!$B$7:$D$904,1,0)),"code non répertorié ou synonyme",VLOOKUP($A37,'[1]liste reference'!$B$7:$D$904,1,0)),VLOOKUP(A37,'[1]liste reference'!$A$7:$D$904,2,0)))))</f>
        <v>Phalaris arundinacea</v>
      </c>
      <c r="L37" s="219"/>
      <c r="M37" s="219"/>
      <c r="N37" s="219"/>
      <c r="O37" s="220"/>
      <c r="P37" s="220">
        <f>IF($A37="NEWCOD",IF($AC37="","No",$AC37),IF(ISTEXT($E37),"DEJA SAISI !",IF($A37="","",IF(ISERROR(VLOOKUP($A37,'[1]liste reference'!A$1:S$65536,19,FALSE)),IF(ISERROR(VLOOKUP($A37,'[1]liste reference'!B$1:S$65536,19,FALSE)),"",VLOOKUP($A37,'[1]liste reference'!B$1:S$65536,19,FALSE)),VLOOKUP($A37,'[1]liste reference'!A$1:S$65536,19,FALSE)))))</f>
        <v>1577</v>
      </c>
      <c r="Q37" s="221">
        <f t="shared" si="2"/>
        <v>0.34799999999999998</v>
      </c>
      <c r="R37" s="222">
        <f t="shared" si="3"/>
        <v>2</v>
      </c>
      <c r="S37" s="222">
        <f t="shared" si="4"/>
        <v>20</v>
      </c>
      <c r="T37" s="222">
        <f t="shared" si="5"/>
        <v>20</v>
      </c>
      <c r="U37" s="228">
        <f t="shared" si="6"/>
        <v>2</v>
      </c>
      <c r="V37" s="223">
        <v>2</v>
      </c>
      <c r="W37" s="224" t="s">
        <v>52</v>
      </c>
      <c r="Y37" s="225" t="str">
        <f>IF(A37="new.cod","NEWCOD",IF(AND((Z37=""),ISTEXT(A37)),A37,IF(Z37="","",INDEX('[1]liste reference'!$A$7:$A$904,Z37))))</f>
        <v>PHAARU</v>
      </c>
      <c r="Z37" s="8">
        <f>IF(ISERROR(MATCH(A37,'[1]liste reference'!$A$7:$A$904,0)),IF(ISERROR(MATCH(A37,'[1]liste reference'!$B$7:$B$904,0)),"",(MATCH(A37,'[1]liste reference'!$B$7:$B$904,0))),(MATCH(A37,'[1]liste reference'!$A$7:$A$904,0)))</f>
        <v>640</v>
      </c>
      <c r="AA37" s="226"/>
      <c r="AB37" s="227"/>
      <c r="AC37" s="227"/>
      <c r="BC37" s="8">
        <f t="shared" si="7"/>
        <v>1</v>
      </c>
    </row>
    <row r="38" spans="1:55" x14ac:dyDescent="0.2">
      <c r="A38" s="209" t="s">
        <v>52</v>
      </c>
      <c r="B38" s="210"/>
      <c r="C38" s="211"/>
      <c r="D38" s="212" t="str">
        <f>IF(ISERROR(VLOOKUP($A38,'[1]liste reference'!$A$7:$D$904,2,0)),IF(ISERROR(VLOOKUP($A38,'[1]liste reference'!$B$7:$D$904,1,0)),"",VLOOKUP($A38,'[1]liste reference'!$B$7:$D$904,1,0)),VLOOKUP($A38,'[1]liste reference'!$A$7:$D$904,2,0))</f>
        <v/>
      </c>
      <c r="E38" s="212">
        <f>IF(D38="",,VLOOKUP(D38,D$22:D37,1,0))</f>
        <v>0</v>
      </c>
      <c r="F38" s="213">
        <f t="shared" si="1"/>
        <v>0</v>
      </c>
      <c r="G38" s="214" t="str">
        <f>IF(A38="","",IF(ISERROR(VLOOKUP($A38,'[1]liste reference'!$A$7:$P$904,13,0)),IF(ISERROR(VLOOKUP($A38,'[1]liste reference'!$B$7:$P$904,12,0)),"    -",VLOOKUP($A38,'[1]liste reference'!$B$7:$P$904,12,0)),VLOOKUP($A38,'[1]liste reference'!$A$7:$P$904,13,0)))</f>
        <v/>
      </c>
      <c r="H38" s="215" t="str">
        <f>IF(A38="","x",IF(ISERROR(VLOOKUP($A38,'[1]liste reference'!$A$7:$P$904,14,0)),IF(ISERROR(VLOOKUP($A38,'[1]liste reference'!$B$7:$P$904,13,0)),"x",VLOOKUP($A38,'[1]liste reference'!$B$7:$P$904,13,0)),VLOOKUP($A38,'[1]liste reference'!$A$7:$P$904,14,0)))</f>
        <v>x</v>
      </c>
      <c r="I38" s="216" t="str">
        <f>IF(ISNUMBER(H38),IF(ISERROR(VLOOKUP($A38,'[1]liste reference'!$A$7:$P$904,3,0)),IF(ISERROR(VLOOKUP($A38,'[1]liste reference'!$B$7:$P$904,2,0)),"",VLOOKUP($A38,'[1]liste reference'!$B$7:$P$904,2,0)),VLOOKUP($A38,'[1]liste reference'!$A$7:$P$904,3,0)),"")</f>
        <v/>
      </c>
      <c r="J38" s="217" t="str">
        <f>IF(ISNUMBER(H38),IF(ISERROR(VLOOKUP($A38,'[1]liste reference'!$A$7:$P$904,4,0)),IF(ISERROR(VLOOKUP($A38,'[1]liste reference'!$B$7:$P$904,3,0)),"",VLOOKUP($A38,'[1]liste reference'!$B$7:$P$904,3,0)),VLOOKUP($A38,'[1]liste reference'!$A$7:$P$904,4,0)),"")</f>
        <v/>
      </c>
      <c r="K38" s="218" t="str">
        <f>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9"/>
      <c r="M38" s="219"/>
      <c r="N38" s="219"/>
      <c r="O38" s="220"/>
      <c r="P38" s="220" t="str">
        <f>IF($A38="NEWCOD",IF($AC38="","No",$AC38),IF(ISTEXT($E38),"DEJA SAISI !",IF($A38="","",IF(ISERROR(VLOOKUP($A38,'[1]liste reference'!A$1:S$65536,19,FALSE)),IF(ISERROR(VLOOKUP($A38,'[1]liste reference'!B$1:S$65536,19,FALSE)),"",VLOOKUP($A38,'[1]liste reference'!B$1:S$65536,19,FALSE)),VLOOKUP($A38,'[1]liste reference'!A$1:S$65536,19,FALSE)))))</f>
        <v/>
      </c>
      <c r="Q38" s="221" t="str">
        <f t="shared" si="2"/>
        <v/>
      </c>
      <c r="R38" s="222" t="str">
        <f t="shared" si="3"/>
        <v/>
      </c>
      <c r="S38" s="222">
        <f t="shared" si="4"/>
        <v>0</v>
      </c>
      <c r="T38" s="222">
        <f t="shared" si="5"/>
        <v>0</v>
      </c>
      <c r="U38" s="228">
        <f t="shared" si="6"/>
        <v>0</v>
      </c>
      <c r="V38" s="223">
        <v>0</v>
      </c>
      <c r="W38" s="224" t="s">
        <v>52</v>
      </c>
      <c r="Y38" s="225" t="str">
        <f>IF(A38="new.cod","NEWCOD",IF(AND((Z38=""),ISTEXT(A38)),A38,IF(Z38="","",INDEX('[1]liste reference'!$A$7:$A$904,Z38))))</f>
        <v/>
      </c>
      <c r="Z38" s="8" t="str">
        <f>IF(ISERROR(MATCH(A38,'[1]liste reference'!$A$7:$A$904,0)),IF(ISERROR(MATCH(A38,'[1]liste reference'!$B$7:$B$904,0)),"",(MATCH(A38,'[1]liste reference'!$B$7:$B$904,0))),(MATCH(A38,'[1]liste reference'!$A$7:$A$904,0)))</f>
        <v/>
      </c>
      <c r="AA38" s="226"/>
      <c r="AB38" s="227"/>
      <c r="AC38" s="227"/>
      <c r="BC38" s="8" t="str">
        <f t="shared" si="7"/>
        <v/>
      </c>
    </row>
    <row r="39" spans="1:55" x14ac:dyDescent="0.2">
      <c r="A39" s="209" t="s">
        <v>52</v>
      </c>
      <c r="B39" s="210"/>
      <c r="C39" s="211"/>
      <c r="D39" s="212" t="str">
        <f>IF(ISERROR(VLOOKUP($A39,'[1]liste reference'!$A$7:$D$904,2,0)),IF(ISERROR(VLOOKUP($A39,'[1]liste reference'!$B$7:$D$904,1,0)),"",VLOOKUP($A39,'[1]liste reference'!$B$7:$D$904,1,0)),VLOOKUP($A39,'[1]liste reference'!$A$7:$D$904,2,0))</f>
        <v/>
      </c>
      <c r="E39" s="212">
        <f>IF(D39="",,VLOOKUP(D39,D$22:D38,1,0))</f>
        <v>0</v>
      </c>
      <c r="F39" s="213">
        <f t="shared" si="1"/>
        <v>0</v>
      </c>
      <c r="G39" s="214" t="str">
        <f>IF(A39="","",IF(ISERROR(VLOOKUP($A39,'[1]liste reference'!$A$7:$P$904,13,0)),IF(ISERROR(VLOOKUP($A39,'[1]liste reference'!$B$7:$P$904,12,0)),"    -",VLOOKUP($A39,'[1]liste reference'!$B$7:$P$904,12,0)),VLOOKUP($A39,'[1]liste reference'!$A$7:$P$904,13,0)))</f>
        <v/>
      </c>
      <c r="H39" s="215" t="str">
        <f>IF(A39="","x",IF(ISERROR(VLOOKUP($A39,'[1]liste reference'!$A$7:$P$904,14,0)),IF(ISERROR(VLOOKUP($A39,'[1]liste reference'!$B$7:$P$904,13,0)),"x",VLOOKUP($A39,'[1]liste reference'!$B$7:$P$904,13,0)),VLOOKUP($A39,'[1]liste reference'!$A$7:$P$904,14,0)))</f>
        <v>x</v>
      </c>
      <c r="I39" s="216" t="str">
        <f>IF(ISNUMBER(H39),IF(ISERROR(VLOOKUP($A39,'[1]liste reference'!$A$7:$P$904,3,0)),IF(ISERROR(VLOOKUP($A39,'[1]liste reference'!$B$7:$P$904,2,0)),"",VLOOKUP($A39,'[1]liste reference'!$B$7:$P$904,2,0)),VLOOKUP($A39,'[1]liste reference'!$A$7:$P$904,3,0)),"")</f>
        <v/>
      </c>
      <c r="J39" s="217" t="str">
        <f>IF(ISNUMBER(H39),IF(ISERROR(VLOOKUP($A39,'[1]liste reference'!$A$7:$P$904,4,0)),IF(ISERROR(VLOOKUP($A39,'[1]liste reference'!$B$7:$P$904,3,0)),"",VLOOKUP($A39,'[1]liste reference'!$B$7:$P$904,3,0)),VLOOKUP($A39,'[1]liste reference'!$A$7:$P$904,4,0)),"")</f>
        <v/>
      </c>
      <c r="K39" s="218" t="str">
        <f>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9"/>
      <c r="M39" s="219"/>
      <c r="N39" s="219"/>
      <c r="O39" s="220"/>
      <c r="P39" s="220" t="str">
        <f>IF($A39="NEWCOD",IF($AC39="","No",$AC39),IF(ISTEXT($E39),"DEJA SAISI !",IF($A39="","",IF(ISERROR(VLOOKUP($A39,'[1]liste reference'!A$1:S$65536,19,FALSE)),IF(ISERROR(VLOOKUP($A39,'[1]liste reference'!B$1:S$65536,19,FALSE)),"",VLOOKUP($A39,'[1]liste reference'!B$1:S$65536,19,FALSE)),VLOOKUP($A39,'[1]liste reference'!A$1:S$65536,19,FALSE)))))</f>
        <v/>
      </c>
      <c r="Q39" s="221" t="str">
        <f t="shared" si="2"/>
        <v/>
      </c>
      <c r="R39" s="222" t="str">
        <f t="shared" si="3"/>
        <v/>
      </c>
      <c r="S39" s="222">
        <f t="shared" si="4"/>
        <v>0</v>
      </c>
      <c r="T39" s="222">
        <f t="shared" si="5"/>
        <v>0</v>
      </c>
      <c r="U39" s="228">
        <f t="shared" si="6"/>
        <v>0</v>
      </c>
      <c r="V39" s="223">
        <v>0</v>
      </c>
      <c r="W39" s="224" t="s">
        <v>52</v>
      </c>
      <c r="Y39" s="225" t="str">
        <f>IF(A39="new.cod","NEWCOD",IF(AND((Z39=""),ISTEXT(A39)),A39,IF(Z39="","",INDEX('[1]liste reference'!$A$7:$A$904,Z39))))</f>
        <v/>
      </c>
      <c r="Z39" s="8" t="str">
        <f>IF(ISERROR(MATCH(A39,'[1]liste reference'!$A$7:$A$904,0)),IF(ISERROR(MATCH(A39,'[1]liste reference'!$B$7:$B$904,0)),"",(MATCH(A39,'[1]liste reference'!$B$7:$B$904,0))),(MATCH(A39,'[1]liste reference'!$A$7:$A$904,0)))</f>
        <v/>
      </c>
      <c r="AA39" s="226"/>
      <c r="AB39" s="227"/>
      <c r="AC39" s="227"/>
      <c r="BC39" s="8" t="str">
        <f t="shared" si="7"/>
        <v/>
      </c>
    </row>
    <row r="40" spans="1:55" x14ac:dyDescent="0.2">
      <c r="A40" s="209" t="s">
        <v>52</v>
      </c>
      <c r="B40" s="210"/>
      <c r="C40" s="211"/>
      <c r="D40" s="212" t="str">
        <f>IF(ISERROR(VLOOKUP($A40,'[1]liste reference'!$A$7:$D$904,2,0)),IF(ISERROR(VLOOKUP($A40,'[1]liste reference'!$B$7:$D$904,1,0)),"",VLOOKUP($A40,'[1]liste reference'!$B$7:$D$904,1,0)),VLOOKUP($A40,'[1]liste reference'!$A$7:$D$904,2,0))</f>
        <v/>
      </c>
      <c r="E40" s="212">
        <f>IF(D40="",,VLOOKUP(D40,D$22:D39,1,0))</f>
        <v>0</v>
      </c>
      <c r="F40" s="213">
        <f t="shared" si="1"/>
        <v>0</v>
      </c>
      <c r="G40" s="214" t="str">
        <f>IF(A40="","",IF(ISERROR(VLOOKUP($A40,'[1]liste reference'!$A$7:$P$904,13,0)),IF(ISERROR(VLOOKUP($A40,'[1]liste reference'!$B$7:$P$904,12,0)),"    -",VLOOKUP($A40,'[1]liste reference'!$B$7:$P$904,12,0)),VLOOKUP($A40,'[1]liste reference'!$A$7:$P$904,13,0)))</f>
        <v/>
      </c>
      <c r="H40" s="215" t="str">
        <f>IF(A40="","x",IF(ISERROR(VLOOKUP($A40,'[1]liste reference'!$A$7:$P$904,14,0)),IF(ISERROR(VLOOKUP($A40,'[1]liste reference'!$B$7:$P$904,13,0)),"x",VLOOKUP($A40,'[1]liste reference'!$B$7:$P$904,13,0)),VLOOKUP($A40,'[1]liste reference'!$A$7:$P$904,14,0)))</f>
        <v>x</v>
      </c>
      <c r="I40" s="216" t="str">
        <f>IF(ISNUMBER(H40),IF(ISERROR(VLOOKUP($A40,'[1]liste reference'!$A$7:$P$904,3,0)),IF(ISERROR(VLOOKUP($A40,'[1]liste reference'!$B$7:$P$904,2,0)),"",VLOOKUP($A40,'[1]liste reference'!$B$7:$P$904,2,0)),VLOOKUP($A40,'[1]liste reference'!$A$7:$P$904,3,0)),"")</f>
        <v/>
      </c>
      <c r="J40" s="217" t="str">
        <f>IF(ISNUMBER(H40),IF(ISERROR(VLOOKUP($A40,'[1]liste reference'!$A$7:$P$904,4,0)),IF(ISERROR(VLOOKUP($A40,'[1]liste reference'!$B$7:$P$904,3,0)),"",VLOOKUP($A40,'[1]liste reference'!$B$7:$P$904,3,0)),VLOOKUP($A40,'[1]liste reference'!$A$7:$P$904,4,0)),"")</f>
        <v/>
      </c>
      <c r="K40" s="218" t="str">
        <f>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9"/>
      <c r="M40" s="219"/>
      <c r="N40" s="219"/>
      <c r="O40" s="220"/>
      <c r="P40" s="220" t="str">
        <f>IF($A40="NEWCOD",IF($AC40="","No",$AC40),IF(ISTEXT($E40),"DEJA SAISI !",IF($A40="","",IF(ISERROR(VLOOKUP($A40,'[1]liste reference'!A$1:S$65536,19,FALSE)),IF(ISERROR(VLOOKUP($A40,'[1]liste reference'!B$1:S$65536,19,FALSE)),"",VLOOKUP($A40,'[1]liste reference'!B$1:S$65536,19,FALSE)),VLOOKUP($A40,'[1]liste reference'!A$1:S$65536,19,FALSE)))))</f>
        <v/>
      </c>
      <c r="Q40" s="221" t="str">
        <f t="shared" si="2"/>
        <v/>
      </c>
      <c r="R40" s="222" t="str">
        <f t="shared" si="3"/>
        <v/>
      </c>
      <c r="S40" s="222">
        <f t="shared" si="4"/>
        <v>0</v>
      </c>
      <c r="T40" s="222">
        <f t="shared" si="5"/>
        <v>0</v>
      </c>
      <c r="U40" s="228">
        <f t="shared" si="6"/>
        <v>0</v>
      </c>
      <c r="V40" s="223">
        <v>0</v>
      </c>
      <c r="W40" s="224" t="s">
        <v>52</v>
      </c>
      <c r="Y40" s="225" t="str">
        <f>IF(A40="new.cod","NEWCOD",IF(AND((Z40=""),ISTEXT(A40)),A40,IF(Z40="","",INDEX('[1]liste reference'!$A$7:$A$904,Z40))))</f>
        <v/>
      </c>
      <c r="Z40" s="8" t="str">
        <f>IF(ISERROR(MATCH(A40,'[1]liste reference'!$A$7:$A$904,0)),IF(ISERROR(MATCH(A40,'[1]liste reference'!$B$7:$B$904,0)),"",(MATCH(A40,'[1]liste reference'!$B$7:$B$904,0))),(MATCH(A40,'[1]liste reference'!$A$7:$A$904,0)))</f>
        <v/>
      </c>
      <c r="AA40" s="226"/>
      <c r="AB40" s="227"/>
      <c r="AC40" s="227"/>
      <c r="BC40" s="8" t="str">
        <f t="shared" si="7"/>
        <v/>
      </c>
    </row>
    <row r="41" spans="1:55" x14ac:dyDescent="0.2">
      <c r="A41" s="209" t="s">
        <v>52</v>
      </c>
      <c r="B41" s="210"/>
      <c r="C41" s="211"/>
      <c r="D41" s="212" t="str">
        <f>IF(ISERROR(VLOOKUP($A41,'[1]liste reference'!$A$7:$D$904,2,0)),IF(ISERROR(VLOOKUP($A41,'[1]liste reference'!$B$7:$D$904,1,0)),"",VLOOKUP($A41,'[1]liste reference'!$B$7:$D$904,1,0)),VLOOKUP($A41,'[1]liste reference'!$A$7:$D$904,2,0))</f>
        <v/>
      </c>
      <c r="E41" s="212">
        <f>IF(D41="",,VLOOKUP(D41,D$22:D40,1,0))</f>
        <v>0</v>
      </c>
      <c r="F41" s="213">
        <f t="shared" si="1"/>
        <v>0</v>
      </c>
      <c r="G41" s="214" t="str">
        <f>IF(A41="","",IF(ISERROR(VLOOKUP($A41,'[1]liste reference'!$A$7:$P$904,13,0)),IF(ISERROR(VLOOKUP($A41,'[1]liste reference'!$B$7:$P$904,12,0)),"    -",VLOOKUP($A41,'[1]liste reference'!$B$7:$P$904,12,0)),VLOOKUP($A41,'[1]liste reference'!$A$7:$P$904,13,0)))</f>
        <v/>
      </c>
      <c r="H41" s="215" t="str">
        <f>IF(A41="","x",IF(ISERROR(VLOOKUP($A41,'[1]liste reference'!$A$7:$P$904,14,0)),IF(ISERROR(VLOOKUP($A41,'[1]liste reference'!$B$7:$P$904,13,0)),"x",VLOOKUP($A41,'[1]liste reference'!$B$7:$P$904,13,0)),VLOOKUP($A41,'[1]liste reference'!$A$7:$P$904,14,0)))</f>
        <v>x</v>
      </c>
      <c r="I41" s="216" t="str">
        <f>IF(ISNUMBER(H41),IF(ISERROR(VLOOKUP($A41,'[1]liste reference'!$A$7:$P$904,3,0)),IF(ISERROR(VLOOKUP($A41,'[1]liste reference'!$B$7:$P$904,2,0)),"",VLOOKUP($A41,'[1]liste reference'!$B$7:$P$904,2,0)),VLOOKUP($A41,'[1]liste reference'!$A$7:$P$904,3,0)),"")</f>
        <v/>
      </c>
      <c r="J41" s="217" t="str">
        <f>IF(ISNUMBER(H41),IF(ISERROR(VLOOKUP($A41,'[1]liste reference'!$A$7:$P$904,4,0)),IF(ISERROR(VLOOKUP($A41,'[1]liste reference'!$B$7:$P$904,3,0)),"",VLOOKUP($A41,'[1]liste reference'!$B$7:$P$904,3,0)),VLOOKUP($A41,'[1]liste reference'!$A$7:$P$904,4,0)),"")</f>
        <v/>
      </c>
      <c r="K41" s="218" t="str">
        <f>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9"/>
      <c r="M41" s="219"/>
      <c r="N41" s="219"/>
      <c r="O41" s="220"/>
      <c r="P41" s="220" t="str">
        <f>IF($A41="NEWCOD",IF($AC41="","No",$AC41),IF(ISTEXT($E41),"DEJA SAISI !",IF($A41="","",IF(ISERROR(VLOOKUP($A41,'[1]liste reference'!A$1:S$65536,19,FALSE)),IF(ISERROR(VLOOKUP($A41,'[1]liste reference'!B$1:S$65536,19,FALSE)),"",VLOOKUP($A41,'[1]liste reference'!B$1:S$65536,19,FALSE)),VLOOKUP($A41,'[1]liste reference'!A$1:S$65536,19,FALSE)))))</f>
        <v/>
      </c>
      <c r="Q41" s="221" t="str">
        <f t="shared" si="2"/>
        <v/>
      </c>
      <c r="R41" s="222" t="str">
        <f t="shared" si="3"/>
        <v/>
      </c>
      <c r="S41" s="222">
        <f t="shared" si="4"/>
        <v>0</v>
      </c>
      <c r="T41" s="222">
        <f t="shared" si="5"/>
        <v>0</v>
      </c>
      <c r="U41" s="228">
        <f t="shared" si="6"/>
        <v>0</v>
      </c>
      <c r="V41" s="223">
        <v>0</v>
      </c>
      <c r="W41" s="224" t="s">
        <v>52</v>
      </c>
      <c r="Y41" s="225" t="str">
        <f>IF(A41="new.cod","NEWCOD",IF(AND((Z41=""),ISTEXT(A41)),A41,IF(Z41="","",INDEX('[1]liste reference'!$A$7:$A$904,Z41))))</f>
        <v/>
      </c>
      <c r="Z41" s="8" t="str">
        <f>IF(ISERROR(MATCH(A41,'[1]liste reference'!$A$7:$A$904,0)),IF(ISERROR(MATCH(A41,'[1]liste reference'!$B$7:$B$904,0)),"",(MATCH(A41,'[1]liste reference'!$B$7:$B$904,0))),(MATCH(A41,'[1]liste reference'!$A$7:$A$904,0)))</f>
        <v/>
      </c>
      <c r="AA41" s="226"/>
      <c r="AB41" s="227"/>
      <c r="AC41" s="227"/>
      <c r="BC41" s="8" t="str">
        <f t="shared" si="7"/>
        <v/>
      </c>
    </row>
    <row r="42" spans="1:55" x14ac:dyDescent="0.2">
      <c r="A42" s="209" t="s">
        <v>52</v>
      </c>
      <c r="B42" s="210"/>
      <c r="C42" s="211"/>
      <c r="D42" s="212" t="str">
        <f>IF(ISERROR(VLOOKUP($A42,'[1]liste reference'!$A$7:$D$904,2,0)),IF(ISERROR(VLOOKUP($A42,'[1]liste reference'!$B$7:$D$904,1,0)),"",VLOOKUP($A42,'[1]liste reference'!$B$7:$D$904,1,0)),VLOOKUP($A42,'[1]liste reference'!$A$7:$D$904,2,0))</f>
        <v/>
      </c>
      <c r="E42" s="212">
        <f>IF(D42="",,VLOOKUP(D42,D$22:D41,1,0))</f>
        <v>0</v>
      </c>
      <c r="F42" s="213">
        <f t="shared" si="1"/>
        <v>0</v>
      </c>
      <c r="G42" s="214" t="str">
        <f>IF(A42="","",IF(ISERROR(VLOOKUP($A42,'[1]liste reference'!$A$7:$P$904,13,0)),IF(ISERROR(VLOOKUP($A42,'[1]liste reference'!$B$7:$P$904,12,0)),"    -",VLOOKUP($A42,'[1]liste reference'!$B$7:$P$904,12,0)),VLOOKUP($A42,'[1]liste reference'!$A$7:$P$904,13,0)))</f>
        <v/>
      </c>
      <c r="H42" s="215" t="str">
        <f>IF(A42="","x",IF(ISERROR(VLOOKUP($A42,'[1]liste reference'!$A$7:$P$904,14,0)),IF(ISERROR(VLOOKUP($A42,'[1]liste reference'!$B$7:$P$904,13,0)),"x",VLOOKUP($A42,'[1]liste reference'!$B$7:$P$904,13,0)),VLOOKUP($A42,'[1]liste reference'!$A$7:$P$904,14,0)))</f>
        <v>x</v>
      </c>
      <c r="I42" s="216" t="str">
        <f>IF(ISNUMBER(H42),IF(ISERROR(VLOOKUP($A42,'[1]liste reference'!$A$7:$P$904,3,0)),IF(ISERROR(VLOOKUP($A42,'[1]liste reference'!$B$7:$P$904,2,0)),"",VLOOKUP($A42,'[1]liste reference'!$B$7:$P$904,2,0)),VLOOKUP($A42,'[1]liste reference'!$A$7:$P$904,3,0)),"")</f>
        <v/>
      </c>
      <c r="J42" s="217" t="str">
        <f>IF(ISNUMBER(H42),IF(ISERROR(VLOOKUP($A42,'[1]liste reference'!$A$7:$P$904,4,0)),IF(ISERROR(VLOOKUP($A42,'[1]liste reference'!$B$7:$P$904,3,0)),"",VLOOKUP($A42,'[1]liste reference'!$B$7:$P$904,3,0)),VLOOKUP($A42,'[1]liste reference'!$A$7:$P$904,4,0)),"")</f>
        <v/>
      </c>
      <c r="K42" s="218" t="str">
        <f>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9"/>
      <c r="M42" s="219"/>
      <c r="N42" s="219"/>
      <c r="O42" s="220"/>
      <c r="P42" s="220" t="str">
        <f>IF($A42="NEWCOD",IF($AC42="","No",$AC42),IF(ISTEXT($E42),"DEJA SAISI !",IF($A42="","",IF(ISERROR(VLOOKUP($A42,'[1]liste reference'!A$1:S$65536,19,FALSE)),IF(ISERROR(VLOOKUP($A42,'[1]liste reference'!B$1:S$65536,19,FALSE)),"",VLOOKUP($A42,'[1]liste reference'!B$1:S$65536,19,FALSE)),VLOOKUP($A42,'[1]liste reference'!A$1:S$65536,19,FALSE)))))</f>
        <v/>
      </c>
      <c r="Q42" s="221" t="str">
        <f t="shared" si="2"/>
        <v/>
      </c>
      <c r="R42" s="222" t="str">
        <f t="shared" si="3"/>
        <v/>
      </c>
      <c r="S42" s="222">
        <f t="shared" si="4"/>
        <v>0</v>
      </c>
      <c r="T42" s="222">
        <f t="shared" si="5"/>
        <v>0</v>
      </c>
      <c r="U42" s="228">
        <f t="shared" si="6"/>
        <v>0</v>
      </c>
      <c r="V42" s="223">
        <v>0</v>
      </c>
      <c r="W42" s="224" t="s">
        <v>52</v>
      </c>
      <c r="Y42" s="225" t="str">
        <f>IF(A42="new.cod","NEWCOD",IF(AND((Z42=""),ISTEXT(A42)),A42,IF(Z42="","",INDEX('[1]liste reference'!$A$7:$A$904,Z42))))</f>
        <v/>
      </c>
      <c r="Z42" s="8" t="str">
        <f>IF(ISERROR(MATCH(A42,'[1]liste reference'!$A$7:$A$904,0)),IF(ISERROR(MATCH(A42,'[1]liste reference'!$B$7:$B$904,0)),"",(MATCH(A42,'[1]liste reference'!$B$7:$B$904,0))),(MATCH(A42,'[1]liste reference'!$A$7:$A$904,0)))</f>
        <v/>
      </c>
      <c r="AA42" s="226"/>
      <c r="AB42" s="227"/>
      <c r="AC42" s="227"/>
      <c r="BC42" s="8" t="str">
        <f t="shared" si="7"/>
        <v/>
      </c>
    </row>
    <row r="43" spans="1:55" x14ac:dyDescent="0.2">
      <c r="A43" s="209" t="s">
        <v>52</v>
      </c>
      <c r="B43" s="210"/>
      <c r="C43" s="211"/>
      <c r="D43" s="212" t="str">
        <f>IF(ISERROR(VLOOKUP($A43,'[1]liste reference'!$A$7:$D$904,2,0)),IF(ISERROR(VLOOKUP($A43,'[1]liste reference'!$B$7:$D$904,1,0)),"",VLOOKUP($A43,'[1]liste reference'!$B$7:$D$904,1,0)),VLOOKUP($A43,'[1]liste reference'!$A$7:$D$904,2,0))</f>
        <v/>
      </c>
      <c r="E43" s="212">
        <f>IF(D43="",,VLOOKUP(D43,D$22:D42,1,0))</f>
        <v>0</v>
      </c>
      <c r="F43" s="213">
        <f t="shared" si="1"/>
        <v>0</v>
      </c>
      <c r="G43" s="214" t="str">
        <f>IF(A43="","",IF(ISERROR(VLOOKUP($A43,'[1]liste reference'!$A$7:$P$904,13,0)),IF(ISERROR(VLOOKUP($A43,'[1]liste reference'!$B$7:$P$904,12,0)),"    -",VLOOKUP($A43,'[1]liste reference'!$B$7:$P$904,12,0)),VLOOKUP($A43,'[1]liste reference'!$A$7:$P$904,13,0)))</f>
        <v/>
      </c>
      <c r="H43" s="215" t="str">
        <f>IF(A43="","x",IF(ISERROR(VLOOKUP($A43,'[1]liste reference'!$A$7:$P$904,14,0)),IF(ISERROR(VLOOKUP($A43,'[1]liste reference'!$B$7:$P$904,13,0)),"x",VLOOKUP($A43,'[1]liste reference'!$B$7:$P$904,13,0)),VLOOKUP($A43,'[1]liste reference'!$A$7:$P$904,14,0)))</f>
        <v>x</v>
      </c>
      <c r="I43" s="216" t="str">
        <f>IF(ISNUMBER(H43),IF(ISERROR(VLOOKUP($A43,'[1]liste reference'!$A$7:$P$904,3,0)),IF(ISERROR(VLOOKUP($A43,'[1]liste reference'!$B$7:$P$904,2,0)),"",VLOOKUP($A43,'[1]liste reference'!$B$7:$P$904,2,0)),VLOOKUP($A43,'[1]liste reference'!$A$7:$P$904,3,0)),"")</f>
        <v/>
      </c>
      <c r="J43" s="217" t="str">
        <f>IF(ISNUMBER(H43),IF(ISERROR(VLOOKUP($A43,'[1]liste reference'!$A$7:$P$904,4,0)),IF(ISERROR(VLOOKUP($A43,'[1]liste reference'!$B$7:$P$904,3,0)),"",VLOOKUP($A43,'[1]liste reference'!$B$7:$P$904,3,0)),VLOOKUP($A43,'[1]liste reference'!$A$7:$P$904,4,0)),"")</f>
        <v/>
      </c>
      <c r="K43" s="218" t="str">
        <f>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9"/>
      <c r="M43" s="219"/>
      <c r="N43" s="219"/>
      <c r="O43" s="220"/>
      <c r="P43" s="220" t="str">
        <f>IF($A43="NEWCOD",IF($AC43="","No",$AC43),IF(ISTEXT($E43),"DEJA SAISI !",IF($A43="","",IF(ISERROR(VLOOKUP($A43,'[1]liste reference'!A$1:S$65536,19,FALSE)),IF(ISERROR(VLOOKUP($A43,'[1]liste reference'!B$1:S$65536,19,FALSE)),"",VLOOKUP($A43,'[1]liste reference'!B$1:S$65536,19,FALSE)),VLOOKUP($A43,'[1]liste reference'!A$1:S$65536,19,FALSE)))))</f>
        <v/>
      </c>
      <c r="Q43" s="221" t="str">
        <f t="shared" si="2"/>
        <v/>
      </c>
      <c r="R43" s="222" t="str">
        <f t="shared" si="3"/>
        <v/>
      </c>
      <c r="S43" s="222">
        <f t="shared" si="4"/>
        <v>0</v>
      </c>
      <c r="T43" s="222">
        <f t="shared" si="5"/>
        <v>0</v>
      </c>
      <c r="U43" s="228">
        <f t="shared" si="6"/>
        <v>0</v>
      </c>
      <c r="V43" s="223">
        <v>0</v>
      </c>
      <c r="W43" s="224" t="s">
        <v>52</v>
      </c>
      <c r="Y43" s="225" t="str">
        <f>IF(A43="new.cod","NEWCOD",IF(AND((Z43=""),ISTEXT(A43)),A43,IF(Z43="","",INDEX('[1]liste reference'!$A$7:$A$904,Z43))))</f>
        <v/>
      </c>
      <c r="Z43" s="8" t="str">
        <f>IF(ISERROR(MATCH(A43,'[1]liste reference'!$A$7:$A$904,0)),IF(ISERROR(MATCH(A43,'[1]liste reference'!$B$7:$B$904,0)),"",(MATCH(A43,'[1]liste reference'!$B$7:$B$904,0))),(MATCH(A43,'[1]liste reference'!$A$7:$A$904,0)))</f>
        <v/>
      </c>
      <c r="AA43" s="226"/>
      <c r="AB43" s="227"/>
      <c r="AC43" s="227"/>
      <c r="BC43" s="8" t="str">
        <f t="shared" si="7"/>
        <v/>
      </c>
    </row>
    <row r="44" spans="1:55" x14ac:dyDescent="0.2">
      <c r="A44" s="209" t="s">
        <v>52</v>
      </c>
      <c r="B44" s="210"/>
      <c r="C44" s="211"/>
      <c r="D44" s="212" t="str">
        <f>IF(ISERROR(VLOOKUP($A44,'[1]liste reference'!$A$7:$D$904,2,0)),IF(ISERROR(VLOOKUP($A44,'[1]liste reference'!$B$7:$D$904,1,0)),"",VLOOKUP($A44,'[1]liste reference'!$B$7:$D$904,1,0)),VLOOKUP($A44,'[1]liste reference'!$A$7:$D$904,2,0))</f>
        <v/>
      </c>
      <c r="E44" s="212">
        <f>IF(D44="",,VLOOKUP(D44,D$22:D43,1,0))</f>
        <v>0</v>
      </c>
      <c r="F44" s="213">
        <f t="shared" si="1"/>
        <v>0</v>
      </c>
      <c r="G44" s="214" t="str">
        <f>IF(A44="","",IF(ISERROR(VLOOKUP($A44,'[1]liste reference'!$A$7:$P$904,13,0)),IF(ISERROR(VLOOKUP($A44,'[1]liste reference'!$B$7:$P$904,12,0)),"    -",VLOOKUP($A44,'[1]liste reference'!$B$7:$P$904,12,0)),VLOOKUP($A44,'[1]liste reference'!$A$7:$P$904,13,0)))</f>
        <v/>
      </c>
      <c r="H44" s="215" t="str">
        <f>IF(A44="","x",IF(ISERROR(VLOOKUP($A44,'[1]liste reference'!$A$7:$P$904,14,0)),IF(ISERROR(VLOOKUP($A44,'[1]liste reference'!$B$7:$P$904,13,0)),"x",VLOOKUP($A44,'[1]liste reference'!$B$7:$P$904,13,0)),VLOOKUP($A44,'[1]liste reference'!$A$7:$P$904,14,0)))</f>
        <v>x</v>
      </c>
      <c r="I44" s="216" t="str">
        <f>IF(ISNUMBER(H44),IF(ISERROR(VLOOKUP($A44,'[1]liste reference'!$A$7:$P$904,3,0)),IF(ISERROR(VLOOKUP($A44,'[1]liste reference'!$B$7:$P$904,2,0)),"",VLOOKUP($A44,'[1]liste reference'!$B$7:$P$904,2,0)),VLOOKUP($A44,'[1]liste reference'!$A$7:$P$904,3,0)),"")</f>
        <v/>
      </c>
      <c r="J44" s="217" t="str">
        <f>IF(ISNUMBER(H44),IF(ISERROR(VLOOKUP($A44,'[1]liste reference'!$A$7:$P$904,4,0)),IF(ISERROR(VLOOKUP($A44,'[1]liste reference'!$B$7:$P$904,3,0)),"",VLOOKUP($A44,'[1]liste reference'!$B$7:$P$904,3,0)),VLOOKUP($A44,'[1]liste reference'!$A$7:$P$904,4,0)),"")</f>
        <v/>
      </c>
      <c r="K44" s="218" t="str">
        <f>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9"/>
      <c r="M44" s="219"/>
      <c r="N44" s="219"/>
      <c r="O44" s="220"/>
      <c r="P44" s="220" t="str">
        <f>IF($A44="NEWCOD",IF($AC44="","No",$AC44),IF(ISTEXT($E44),"DEJA SAISI !",IF($A44="","",IF(ISERROR(VLOOKUP($A44,'[1]liste reference'!A$1:S$65536,19,FALSE)),IF(ISERROR(VLOOKUP($A44,'[1]liste reference'!B$1:S$65536,19,FALSE)),"",VLOOKUP($A44,'[1]liste reference'!B$1:S$65536,19,FALSE)),VLOOKUP($A44,'[1]liste reference'!A$1:S$65536,19,FALSE)))))</f>
        <v/>
      </c>
      <c r="Q44" s="221" t="str">
        <f t="shared" si="2"/>
        <v/>
      </c>
      <c r="R44" s="222" t="str">
        <f t="shared" si="3"/>
        <v/>
      </c>
      <c r="S44" s="222">
        <f t="shared" si="4"/>
        <v>0</v>
      </c>
      <c r="T44" s="222">
        <f t="shared" si="5"/>
        <v>0</v>
      </c>
      <c r="U44" s="228">
        <f t="shared" si="6"/>
        <v>0</v>
      </c>
      <c r="V44" s="223">
        <v>0</v>
      </c>
      <c r="W44" s="224" t="s">
        <v>52</v>
      </c>
      <c r="Y44" s="225" t="str">
        <f>IF(A44="new.cod","NEWCOD",IF(AND((Z44=""),ISTEXT(A44)),A44,IF(Z44="","",INDEX('[1]liste reference'!$A$7:$A$904,Z44))))</f>
        <v/>
      </c>
      <c r="Z44" s="8" t="str">
        <f>IF(ISERROR(MATCH(A44,'[1]liste reference'!$A$7:$A$904,0)),IF(ISERROR(MATCH(A44,'[1]liste reference'!$B$7:$B$904,0)),"",(MATCH(A44,'[1]liste reference'!$B$7:$B$904,0))),(MATCH(A44,'[1]liste reference'!$A$7:$A$904,0)))</f>
        <v/>
      </c>
      <c r="AA44" s="226"/>
      <c r="AB44" s="227"/>
      <c r="AC44" s="227"/>
      <c r="BC44" s="8" t="str">
        <f t="shared" si="7"/>
        <v/>
      </c>
    </row>
    <row r="45" spans="1:55" x14ac:dyDescent="0.2">
      <c r="A45" s="209" t="s">
        <v>52</v>
      </c>
      <c r="B45" s="210"/>
      <c r="C45" s="211"/>
      <c r="D45" s="212" t="str">
        <f>IF(ISERROR(VLOOKUP($A45,'[1]liste reference'!$A$7:$D$904,2,0)),IF(ISERROR(VLOOKUP($A45,'[1]liste reference'!$B$7:$D$904,1,0)),"",VLOOKUP($A45,'[1]liste reference'!$B$7:$D$904,1,0)),VLOOKUP($A45,'[1]liste reference'!$A$7:$D$904,2,0))</f>
        <v/>
      </c>
      <c r="E45" s="212">
        <f>IF(D45="",,VLOOKUP(D45,D$22:D44,1,0))</f>
        <v>0</v>
      </c>
      <c r="F45" s="213">
        <f t="shared" si="1"/>
        <v>0</v>
      </c>
      <c r="G45" s="214" t="str">
        <f>IF(A45="","",IF(ISERROR(VLOOKUP($A45,'[1]liste reference'!$A$7:$P$904,13,0)),IF(ISERROR(VLOOKUP($A45,'[1]liste reference'!$B$7:$P$904,12,0)),"    -",VLOOKUP($A45,'[1]liste reference'!$B$7:$P$904,12,0)),VLOOKUP($A45,'[1]liste reference'!$A$7:$P$904,13,0)))</f>
        <v/>
      </c>
      <c r="H45" s="215" t="str">
        <f>IF(A45="","x",IF(ISERROR(VLOOKUP($A45,'[1]liste reference'!$A$7:$P$904,14,0)),IF(ISERROR(VLOOKUP($A45,'[1]liste reference'!$B$7:$P$904,13,0)),"x",VLOOKUP($A45,'[1]liste reference'!$B$7:$P$904,13,0)),VLOOKUP($A45,'[1]liste reference'!$A$7:$P$904,14,0)))</f>
        <v>x</v>
      </c>
      <c r="I45" s="216" t="str">
        <f>IF(ISNUMBER(H45),IF(ISERROR(VLOOKUP($A45,'[1]liste reference'!$A$7:$P$904,3,0)),IF(ISERROR(VLOOKUP($A45,'[1]liste reference'!$B$7:$P$904,2,0)),"",VLOOKUP($A45,'[1]liste reference'!$B$7:$P$904,2,0)),VLOOKUP($A45,'[1]liste reference'!$A$7:$P$904,3,0)),"")</f>
        <v/>
      </c>
      <c r="J45" s="217" t="str">
        <f>IF(ISNUMBER(H45),IF(ISERROR(VLOOKUP($A45,'[1]liste reference'!$A$7:$P$904,4,0)),IF(ISERROR(VLOOKUP($A45,'[1]liste reference'!$B$7:$P$904,3,0)),"",VLOOKUP($A45,'[1]liste reference'!$B$7:$P$904,3,0)),VLOOKUP($A45,'[1]liste reference'!$A$7:$P$904,4,0)),"")</f>
        <v/>
      </c>
      <c r="K45" s="218" t="str">
        <f>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9"/>
      <c r="M45" s="219"/>
      <c r="N45" s="219"/>
      <c r="O45" s="220"/>
      <c r="P45" s="220" t="str">
        <f>IF($A45="NEWCOD",IF($AC45="","No",$AC45),IF(ISTEXT($E45),"DEJA SAISI !",IF($A45="","",IF(ISERROR(VLOOKUP($A45,'[1]liste reference'!A$1:S$65536,19,FALSE)),IF(ISERROR(VLOOKUP($A45,'[1]liste reference'!B$1:S$65536,19,FALSE)),"",VLOOKUP($A45,'[1]liste reference'!B$1:S$65536,19,FALSE)),VLOOKUP($A45,'[1]liste reference'!A$1:S$65536,19,FALSE)))))</f>
        <v/>
      </c>
      <c r="Q45" s="221" t="str">
        <f t="shared" si="2"/>
        <v/>
      </c>
      <c r="R45" s="222" t="str">
        <f t="shared" si="3"/>
        <v/>
      </c>
      <c r="S45" s="222">
        <f t="shared" si="4"/>
        <v>0</v>
      </c>
      <c r="T45" s="222">
        <f t="shared" si="5"/>
        <v>0</v>
      </c>
      <c r="U45" s="228">
        <f t="shared" si="6"/>
        <v>0</v>
      </c>
      <c r="V45" s="223">
        <v>0</v>
      </c>
      <c r="W45" s="224" t="s">
        <v>52</v>
      </c>
      <c r="Y45" s="225" t="str">
        <f>IF(A45="new.cod","NEWCOD",IF(AND((Z45=""),ISTEXT(A45)),A45,IF(Z45="","",INDEX('[1]liste reference'!$A$7:$A$904,Z45))))</f>
        <v/>
      </c>
      <c r="Z45" s="8" t="str">
        <f>IF(ISERROR(MATCH(A45,'[1]liste reference'!$A$7:$A$904,0)),IF(ISERROR(MATCH(A45,'[1]liste reference'!$B$7:$B$904,0)),"",(MATCH(A45,'[1]liste reference'!$B$7:$B$904,0))),(MATCH(A45,'[1]liste reference'!$A$7:$A$904,0)))</f>
        <v/>
      </c>
      <c r="AA45" s="226"/>
      <c r="AB45" s="227"/>
      <c r="AC45" s="227"/>
      <c r="BC45" s="8" t="str">
        <f t="shared" si="7"/>
        <v/>
      </c>
    </row>
    <row r="46" spans="1:55" x14ac:dyDescent="0.2">
      <c r="A46" s="209" t="s">
        <v>52</v>
      </c>
      <c r="B46" s="210"/>
      <c r="C46" s="211"/>
      <c r="D46" s="212" t="str">
        <f>IF(ISERROR(VLOOKUP($A46,'[1]liste reference'!$A$7:$D$904,2,0)),IF(ISERROR(VLOOKUP($A46,'[1]liste reference'!$B$7:$D$904,1,0)),"",VLOOKUP($A46,'[1]liste reference'!$B$7:$D$904,1,0)),VLOOKUP($A46,'[1]liste reference'!$A$7:$D$904,2,0))</f>
        <v/>
      </c>
      <c r="E46" s="212">
        <f>IF(D46="",,VLOOKUP(D46,D$22:D39,1,0))</f>
        <v>0</v>
      </c>
      <c r="F46" s="213">
        <f t="shared" si="1"/>
        <v>0</v>
      </c>
      <c r="G46" s="214" t="str">
        <f>IF(A46="","",IF(ISERROR(VLOOKUP($A46,'[1]liste reference'!$A$7:$P$904,13,0)),IF(ISERROR(VLOOKUP($A46,'[1]liste reference'!$B$7:$P$904,12,0)),"    -",VLOOKUP($A46,'[1]liste reference'!$B$7:$P$904,12,0)),VLOOKUP($A46,'[1]liste reference'!$A$7:$P$904,13,0)))</f>
        <v/>
      </c>
      <c r="H46" s="215" t="str">
        <f>IF(A46="","x",IF(ISERROR(VLOOKUP($A46,'[1]liste reference'!$A$7:$P$904,14,0)),IF(ISERROR(VLOOKUP($A46,'[1]liste reference'!$B$7:$P$904,13,0)),"x",VLOOKUP($A46,'[1]liste reference'!$B$7:$P$904,13,0)),VLOOKUP($A46,'[1]liste reference'!$A$7:$P$904,14,0)))</f>
        <v>x</v>
      </c>
      <c r="I46" s="216" t="str">
        <f>IF(ISNUMBER(H46),IF(ISERROR(VLOOKUP($A46,'[1]liste reference'!$A$7:$P$904,3,0)),IF(ISERROR(VLOOKUP($A46,'[1]liste reference'!$B$7:$P$904,2,0)),"",VLOOKUP($A46,'[1]liste reference'!$B$7:$P$904,2,0)),VLOOKUP($A46,'[1]liste reference'!$A$7:$P$904,3,0)),"")</f>
        <v/>
      </c>
      <c r="J46" s="217" t="str">
        <f>IF(ISNUMBER(H46),IF(ISERROR(VLOOKUP($A46,'[1]liste reference'!$A$7:$P$904,4,0)),IF(ISERROR(VLOOKUP($A46,'[1]liste reference'!$B$7:$P$904,3,0)),"",VLOOKUP($A46,'[1]liste reference'!$B$7:$P$904,3,0)),VLOOKUP($A46,'[1]liste reference'!$A$7:$P$904,4,0)),"")</f>
        <v/>
      </c>
      <c r="K46" s="218" t="str">
        <f>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9"/>
      <c r="M46" s="219"/>
      <c r="N46" s="219"/>
      <c r="O46" s="220"/>
      <c r="P46" s="220" t="str">
        <f>IF($A46="NEWCOD",IF($AC46="","No",$AC46),IF(ISTEXT($E46),"DEJA SAISI !",IF($A46="","",IF(ISERROR(VLOOKUP($A46,'[1]liste reference'!A$1:S$65536,19,FALSE)),IF(ISERROR(VLOOKUP($A46,'[1]liste reference'!B$1:S$65536,19,FALSE)),"",VLOOKUP($A46,'[1]liste reference'!B$1:S$65536,19,FALSE)),VLOOKUP($A46,'[1]liste reference'!A$1:S$65536,19,FALSE)))))</f>
        <v/>
      </c>
      <c r="Q46" s="221" t="str">
        <f t="shared" si="2"/>
        <v/>
      </c>
      <c r="R46" s="222" t="str">
        <f t="shared" si="3"/>
        <v/>
      </c>
      <c r="S46" s="222">
        <f t="shared" si="4"/>
        <v>0</v>
      </c>
      <c r="T46" s="222">
        <f t="shared" si="5"/>
        <v>0</v>
      </c>
      <c r="U46" s="228">
        <f t="shared" si="6"/>
        <v>0</v>
      </c>
      <c r="V46" s="223">
        <v>0</v>
      </c>
      <c r="W46" s="224" t="s">
        <v>52</v>
      </c>
      <c r="Y46" s="225" t="str">
        <f>IF(A46="new.cod","NEWCOD",IF(AND((Z46=""),ISTEXT(A46)),A46,IF(Z46="","",INDEX('[1]liste reference'!$A$7:$A$904,Z46))))</f>
        <v/>
      </c>
      <c r="Z46" s="8" t="str">
        <f>IF(ISERROR(MATCH(A46,'[1]liste reference'!$A$7:$A$904,0)),IF(ISERROR(MATCH(A46,'[1]liste reference'!$B$7:$B$904,0)),"",(MATCH(A46,'[1]liste reference'!$B$7:$B$904,0))),(MATCH(A46,'[1]liste reference'!$A$7:$A$904,0)))</f>
        <v/>
      </c>
      <c r="AA46" s="226"/>
      <c r="AB46" s="227"/>
      <c r="AC46" s="227"/>
      <c r="BC46" s="8" t="str">
        <f t="shared" si="7"/>
        <v/>
      </c>
    </row>
    <row r="47" spans="1:55" x14ac:dyDescent="0.2">
      <c r="A47" s="209" t="s">
        <v>52</v>
      </c>
      <c r="B47" s="210"/>
      <c r="C47" s="211"/>
      <c r="D47" s="212" t="str">
        <f>IF(ISERROR(VLOOKUP($A47,'[1]liste reference'!$A$7:$D$904,2,0)),IF(ISERROR(VLOOKUP($A47,'[1]liste reference'!$B$7:$D$904,1,0)),"",VLOOKUP($A47,'[1]liste reference'!$B$7:$D$904,1,0)),VLOOKUP($A47,'[1]liste reference'!$A$7:$D$904,2,0))</f>
        <v/>
      </c>
      <c r="E47" s="212">
        <f>IF(D47="",,VLOOKUP(D47,D$22:D39,1,0))</f>
        <v>0</v>
      </c>
      <c r="F47" s="213">
        <f t="shared" si="1"/>
        <v>0</v>
      </c>
      <c r="G47" s="214" t="str">
        <f>IF(A47="","",IF(ISERROR(VLOOKUP($A47,'[1]liste reference'!$A$7:$P$904,13,0)),IF(ISERROR(VLOOKUP($A47,'[1]liste reference'!$B$7:$P$904,12,0)),"    -",VLOOKUP($A47,'[1]liste reference'!$B$7:$P$904,12,0)),VLOOKUP($A47,'[1]liste reference'!$A$7:$P$904,13,0)))</f>
        <v/>
      </c>
      <c r="H47" s="215" t="str">
        <f>IF(A47="","x",IF(ISERROR(VLOOKUP($A47,'[1]liste reference'!$A$7:$P$904,14,0)),IF(ISERROR(VLOOKUP($A47,'[1]liste reference'!$B$7:$P$904,13,0)),"x",VLOOKUP($A47,'[1]liste reference'!$B$7:$P$904,13,0)),VLOOKUP($A47,'[1]liste reference'!$A$7:$P$904,14,0)))</f>
        <v>x</v>
      </c>
      <c r="I47" s="216" t="str">
        <f>IF(ISNUMBER(H47),IF(ISERROR(VLOOKUP($A47,'[1]liste reference'!$A$7:$P$904,3,0)),IF(ISERROR(VLOOKUP($A47,'[1]liste reference'!$B$7:$P$904,2,0)),"",VLOOKUP($A47,'[1]liste reference'!$B$7:$P$904,2,0)),VLOOKUP($A47,'[1]liste reference'!$A$7:$P$904,3,0)),"")</f>
        <v/>
      </c>
      <c r="J47" s="217" t="str">
        <f>IF(ISNUMBER(H47),IF(ISERROR(VLOOKUP($A47,'[1]liste reference'!$A$7:$P$904,4,0)),IF(ISERROR(VLOOKUP($A47,'[1]liste reference'!$B$7:$P$904,3,0)),"",VLOOKUP($A47,'[1]liste reference'!$B$7:$P$904,3,0)),VLOOKUP($A47,'[1]liste reference'!$A$7:$P$904,4,0)),"")</f>
        <v/>
      </c>
      <c r="K47" s="218" t="str">
        <f>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9"/>
      <c r="M47" s="219"/>
      <c r="N47" s="219"/>
      <c r="O47" s="220"/>
      <c r="P47" s="220" t="str">
        <f>IF($A47="NEWCOD",IF($AC47="","No",$AC47),IF(ISTEXT($E47),"DEJA SAISI !",IF($A47="","",IF(ISERROR(VLOOKUP($A47,'[1]liste reference'!A$1:S$65536,19,FALSE)),IF(ISERROR(VLOOKUP($A47,'[1]liste reference'!B$1:S$65536,19,FALSE)),"",VLOOKUP($A47,'[1]liste reference'!B$1:S$65536,19,FALSE)),VLOOKUP($A47,'[1]liste reference'!A$1:S$65536,19,FALSE)))))</f>
        <v/>
      </c>
      <c r="Q47" s="221" t="str">
        <f t="shared" si="2"/>
        <v/>
      </c>
      <c r="R47" s="222" t="str">
        <f t="shared" si="3"/>
        <v/>
      </c>
      <c r="S47" s="222">
        <f t="shared" si="4"/>
        <v>0</v>
      </c>
      <c r="T47" s="222">
        <f t="shared" si="5"/>
        <v>0</v>
      </c>
      <c r="U47" s="228">
        <f t="shared" si="6"/>
        <v>0</v>
      </c>
      <c r="V47" s="223">
        <v>0</v>
      </c>
      <c r="W47" s="224" t="s">
        <v>52</v>
      </c>
      <c r="Y47" s="225" t="str">
        <f>IF(A47="new.cod","NEWCOD",IF(AND((Z47=""),ISTEXT(A47)),A47,IF(Z47="","",INDEX('[1]liste reference'!$A$7:$A$904,Z47))))</f>
        <v/>
      </c>
      <c r="Z47" s="8" t="str">
        <f>IF(ISERROR(MATCH(A47,'[1]liste reference'!$A$7:$A$904,0)),IF(ISERROR(MATCH(A47,'[1]liste reference'!$B$7:$B$904,0)),"",(MATCH(A47,'[1]liste reference'!$B$7:$B$904,0))),(MATCH(A47,'[1]liste reference'!$A$7:$A$904,0)))</f>
        <v/>
      </c>
      <c r="AA47" s="226"/>
      <c r="AB47" s="227"/>
      <c r="AC47" s="227"/>
      <c r="BC47" s="8" t="str">
        <f t="shared" si="7"/>
        <v/>
      </c>
    </row>
    <row r="48" spans="1:55" x14ac:dyDescent="0.2">
      <c r="A48" s="209" t="s">
        <v>52</v>
      </c>
      <c r="B48" s="210"/>
      <c r="C48" s="211"/>
      <c r="D48" s="212" t="str">
        <f>IF(ISERROR(VLOOKUP($A48,'[1]liste reference'!$A$7:$D$904,2,0)),IF(ISERROR(VLOOKUP($A48,'[1]liste reference'!$B$7:$D$904,1,0)),"",VLOOKUP($A48,'[1]liste reference'!$B$7:$D$904,1,0)),VLOOKUP($A48,'[1]liste reference'!$A$7:$D$904,2,0))</f>
        <v/>
      </c>
      <c r="E48" s="212">
        <f>IF(D48="",,VLOOKUP(D48,D$22:D40,1,0))</f>
        <v>0</v>
      </c>
      <c r="F48" s="213">
        <f t="shared" si="1"/>
        <v>0</v>
      </c>
      <c r="G48" s="214" t="str">
        <f>IF(A48="","",IF(ISERROR(VLOOKUP($A48,'[1]liste reference'!$A$7:$P$904,13,0)),IF(ISERROR(VLOOKUP($A48,'[1]liste reference'!$B$7:$P$904,12,0)),"    -",VLOOKUP($A48,'[1]liste reference'!$B$7:$P$904,12,0)),VLOOKUP($A48,'[1]liste reference'!$A$7:$P$904,13,0)))</f>
        <v/>
      </c>
      <c r="H48" s="215" t="str">
        <f>IF(A48="","x",IF(ISERROR(VLOOKUP($A48,'[1]liste reference'!$A$7:$P$904,14,0)),IF(ISERROR(VLOOKUP($A48,'[1]liste reference'!$B$7:$P$904,13,0)),"x",VLOOKUP($A48,'[1]liste reference'!$B$7:$P$904,13,0)),VLOOKUP($A48,'[1]liste reference'!$A$7:$P$904,14,0)))</f>
        <v>x</v>
      </c>
      <c r="I48" s="216" t="str">
        <f>IF(ISNUMBER(H48),IF(ISERROR(VLOOKUP($A48,'[1]liste reference'!$A$7:$P$904,3,0)),IF(ISERROR(VLOOKUP($A48,'[1]liste reference'!$B$7:$P$904,2,0)),"",VLOOKUP($A48,'[1]liste reference'!$B$7:$P$904,2,0)),VLOOKUP($A48,'[1]liste reference'!$A$7:$P$904,3,0)),"")</f>
        <v/>
      </c>
      <c r="J48" s="217" t="str">
        <f>IF(ISNUMBER(H48),IF(ISERROR(VLOOKUP($A48,'[1]liste reference'!$A$7:$P$904,4,0)),IF(ISERROR(VLOOKUP($A48,'[1]liste reference'!$B$7:$P$904,3,0)),"",VLOOKUP($A48,'[1]liste reference'!$B$7:$P$904,3,0)),VLOOKUP($A48,'[1]liste reference'!$A$7:$P$904,4,0)),"")</f>
        <v/>
      </c>
      <c r="K48" s="218" t="str">
        <f>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9"/>
      <c r="M48" s="219"/>
      <c r="N48" s="219"/>
      <c r="O48" s="220"/>
      <c r="P48" s="220" t="str">
        <f>IF($A48="NEWCOD",IF($AC48="","No",$AC48),IF(ISTEXT($E48),"DEJA SAISI !",IF($A48="","",IF(ISERROR(VLOOKUP($A48,'[1]liste reference'!A$1:S$65536,19,FALSE)),IF(ISERROR(VLOOKUP($A48,'[1]liste reference'!B$1:S$65536,19,FALSE)),"",VLOOKUP($A48,'[1]liste reference'!B$1:S$65536,19,FALSE)),VLOOKUP($A48,'[1]liste reference'!A$1:S$65536,19,FALSE)))))</f>
        <v/>
      </c>
      <c r="Q48" s="221" t="str">
        <f t="shared" si="2"/>
        <v/>
      </c>
      <c r="R48" s="222" t="str">
        <f t="shared" si="3"/>
        <v/>
      </c>
      <c r="S48" s="222">
        <f t="shared" si="4"/>
        <v>0</v>
      </c>
      <c r="T48" s="222">
        <f t="shared" si="5"/>
        <v>0</v>
      </c>
      <c r="U48" s="228">
        <f t="shared" si="6"/>
        <v>0</v>
      </c>
      <c r="V48" s="223">
        <v>0</v>
      </c>
      <c r="W48" s="224" t="s">
        <v>52</v>
      </c>
      <c r="Y48" s="225" t="str">
        <f>IF(A48="new.cod","NEWCOD",IF(AND((Z48=""),ISTEXT(A48)),A48,IF(Z48="","",INDEX('[1]liste reference'!$A$7:$A$904,Z48))))</f>
        <v/>
      </c>
      <c r="Z48" s="8" t="str">
        <f>IF(ISERROR(MATCH(A48,'[1]liste reference'!$A$7:$A$904,0)),IF(ISERROR(MATCH(A48,'[1]liste reference'!$B$7:$B$904,0)),"",(MATCH(A48,'[1]liste reference'!$B$7:$B$904,0))),(MATCH(A48,'[1]liste reference'!$A$7:$A$904,0)))</f>
        <v/>
      </c>
      <c r="AA48" s="226"/>
      <c r="AB48" s="227"/>
      <c r="AC48" s="227"/>
      <c r="BC48" s="8" t="str">
        <f t="shared" si="7"/>
        <v/>
      </c>
    </row>
    <row r="49" spans="1:55" x14ac:dyDescent="0.2">
      <c r="A49" s="209" t="s">
        <v>52</v>
      </c>
      <c r="B49" s="210"/>
      <c r="C49" s="211"/>
      <c r="D49" s="212" t="str">
        <f>IF(ISERROR(VLOOKUP($A49,'[1]liste reference'!$A$7:$D$904,2,0)),IF(ISERROR(VLOOKUP($A49,'[1]liste reference'!$B$7:$D$904,1,0)),"",VLOOKUP($A49,'[1]liste reference'!$B$7:$D$904,1,0)),VLOOKUP($A49,'[1]liste reference'!$A$7:$D$904,2,0))</f>
        <v/>
      </c>
      <c r="E49" s="212">
        <f>IF(D49="",,VLOOKUP(D49,D$22:D48,1,0))</f>
        <v>0</v>
      </c>
      <c r="F49" s="213">
        <f t="shared" si="1"/>
        <v>0</v>
      </c>
      <c r="G49" s="214" t="str">
        <f>IF(A49="","",IF(ISERROR(VLOOKUP($A49,'[1]liste reference'!$A$7:$P$904,13,0)),IF(ISERROR(VLOOKUP($A49,'[1]liste reference'!$B$7:$P$904,12,0)),"    -",VLOOKUP($A49,'[1]liste reference'!$B$7:$P$904,12,0)),VLOOKUP($A49,'[1]liste reference'!$A$7:$P$904,13,0)))</f>
        <v/>
      </c>
      <c r="H49" s="215" t="str">
        <f>IF(A49="","x",IF(ISERROR(VLOOKUP($A49,'[1]liste reference'!$A$7:$P$904,14,0)),IF(ISERROR(VLOOKUP($A49,'[1]liste reference'!$B$7:$P$904,13,0)),"x",VLOOKUP($A49,'[1]liste reference'!$B$7:$P$904,13,0)),VLOOKUP($A49,'[1]liste reference'!$A$7:$P$904,14,0)))</f>
        <v>x</v>
      </c>
      <c r="I49" s="216" t="str">
        <f>IF(ISNUMBER(H49),IF(ISERROR(VLOOKUP($A49,'[1]liste reference'!$A$7:$P$904,3,0)),IF(ISERROR(VLOOKUP($A49,'[1]liste reference'!$B$7:$P$904,2,0)),"",VLOOKUP($A49,'[1]liste reference'!$B$7:$P$904,2,0)),VLOOKUP($A49,'[1]liste reference'!$A$7:$P$904,3,0)),"")</f>
        <v/>
      </c>
      <c r="J49" s="217" t="str">
        <f>IF(ISNUMBER(H49),IF(ISERROR(VLOOKUP($A49,'[1]liste reference'!$A$7:$P$904,4,0)),IF(ISERROR(VLOOKUP($A49,'[1]liste reference'!$B$7:$P$904,3,0)),"",VLOOKUP($A49,'[1]liste reference'!$B$7:$P$904,3,0)),VLOOKUP($A49,'[1]liste reference'!$A$7:$P$904,4,0)),"")</f>
        <v/>
      </c>
      <c r="K49" s="218" t="str">
        <f>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9"/>
      <c r="M49" s="219"/>
      <c r="N49" s="219"/>
      <c r="O49" s="220"/>
      <c r="P49" s="220" t="str">
        <f>IF($A49="NEWCOD",IF($AC49="","No",$AC49),IF(ISTEXT($E49),"DEJA SAISI !",IF($A49="","",IF(ISERROR(VLOOKUP($A49,'[1]liste reference'!A$1:S$65536,19,FALSE)),IF(ISERROR(VLOOKUP($A49,'[1]liste reference'!B$1:S$65536,19,FALSE)),"",VLOOKUP($A49,'[1]liste reference'!B$1:S$65536,19,FALSE)),VLOOKUP($A49,'[1]liste reference'!A$1:S$65536,19,FALSE)))))</f>
        <v/>
      </c>
      <c r="Q49" s="221" t="str">
        <f t="shared" si="2"/>
        <v/>
      </c>
      <c r="R49" s="222" t="str">
        <f t="shared" si="3"/>
        <v/>
      </c>
      <c r="S49" s="222">
        <f t="shared" si="4"/>
        <v>0</v>
      </c>
      <c r="T49" s="222">
        <f t="shared" si="5"/>
        <v>0</v>
      </c>
      <c r="U49" s="228">
        <f t="shared" si="6"/>
        <v>0</v>
      </c>
      <c r="V49" s="223">
        <v>0</v>
      </c>
      <c r="W49" s="224" t="s">
        <v>52</v>
      </c>
      <c r="Y49" s="225" t="str">
        <f>IF(A49="new.cod","NEWCOD",IF(AND((Z49=""),ISTEXT(A49)),A49,IF(Z49="","",INDEX('[1]liste reference'!$A$7:$A$904,Z49))))</f>
        <v/>
      </c>
      <c r="Z49" s="8" t="str">
        <f>IF(ISERROR(MATCH(A49,'[1]liste reference'!$A$7:$A$904,0)),IF(ISERROR(MATCH(A49,'[1]liste reference'!$B$7:$B$904,0)),"",(MATCH(A49,'[1]liste reference'!$B$7:$B$904,0))),(MATCH(A49,'[1]liste reference'!$A$7:$A$904,0)))</f>
        <v/>
      </c>
      <c r="AA49" s="226"/>
      <c r="AB49" s="227"/>
      <c r="AC49" s="227"/>
      <c r="BC49" s="8" t="str">
        <f t="shared" si="7"/>
        <v/>
      </c>
    </row>
    <row r="50" spans="1:55" x14ac:dyDescent="0.2">
      <c r="A50" s="209" t="s">
        <v>52</v>
      </c>
      <c r="B50" s="210"/>
      <c r="C50" s="211"/>
      <c r="D50" s="212" t="str">
        <f>IF(ISERROR(VLOOKUP($A50,'[1]liste reference'!$A$7:$D$904,2,0)),IF(ISERROR(VLOOKUP($A50,'[1]liste reference'!$B$7:$D$904,1,0)),"",VLOOKUP($A50,'[1]liste reference'!$B$7:$D$904,1,0)),VLOOKUP($A50,'[1]liste reference'!$A$7:$D$904,2,0))</f>
        <v/>
      </c>
      <c r="E50" s="212">
        <f>IF(D50="",,VLOOKUP(D50,D$22:D49,1,0))</f>
        <v>0</v>
      </c>
      <c r="F50" s="213">
        <f t="shared" si="1"/>
        <v>0</v>
      </c>
      <c r="G50" s="214" t="str">
        <f>IF(A50="","",IF(ISERROR(VLOOKUP($A50,'[1]liste reference'!$A$7:$P$904,13,0)),IF(ISERROR(VLOOKUP($A50,'[1]liste reference'!$B$7:$P$904,12,0)),"    -",VLOOKUP($A50,'[1]liste reference'!$B$7:$P$904,12,0)),VLOOKUP($A50,'[1]liste reference'!$A$7:$P$904,13,0)))</f>
        <v/>
      </c>
      <c r="H50" s="215" t="str">
        <f>IF(A50="","x",IF(ISERROR(VLOOKUP($A50,'[1]liste reference'!$A$7:$P$904,14,0)),IF(ISERROR(VLOOKUP($A50,'[1]liste reference'!$B$7:$P$904,13,0)),"x",VLOOKUP($A50,'[1]liste reference'!$B$7:$P$904,13,0)),VLOOKUP($A50,'[1]liste reference'!$A$7:$P$904,14,0)))</f>
        <v>x</v>
      </c>
      <c r="I50" s="216" t="str">
        <f>IF(ISNUMBER(H50),IF(ISERROR(VLOOKUP($A50,'[1]liste reference'!$A$7:$P$904,3,0)),IF(ISERROR(VLOOKUP($A50,'[1]liste reference'!$B$7:$P$904,2,0)),"",VLOOKUP($A50,'[1]liste reference'!$B$7:$P$904,2,0)),VLOOKUP($A50,'[1]liste reference'!$A$7:$P$904,3,0)),"")</f>
        <v/>
      </c>
      <c r="J50" s="217" t="str">
        <f>IF(ISNUMBER(H50),IF(ISERROR(VLOOKUP($A50,'[1]liste reference'!$A$7:$P$904,4,0)),IF(ISERROR(VLOOKUP($A50,'[1]liste reference'!$B$7:$P$904,3,0)),"",VLOOKUP($A50,'[1]liste reference'!$B$7:$P$904,3,0)),VLOOKUP($A50,'[1]liste reference'!$A$7:$P$904,4,0)),"")</f>
        <v/>
      </c>
      <c r="K50" s="218" t="str">
        <f>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9"/>
      <c r="M50" s="219"/>
      <c r="N50" s="219"/>
      <c r="O50" s="220"/>
      <c r="P50" s="220" t="str">
        <f>IF($A50="NEWCOD",IF($AC50="","No",$AC50),IF(ISTEXT($E50),"DEJA SAISI !",IF($A50="","",IF(ISERROR(VLOOKUP($A50,'[1]liste reference'!A$1:S$65536,19,FALSE)),IF(ISERROR(VLOOKUP($A50,'[1]liste reference'!B$1:S$65536,19,FALSE)),"",VLOOKUP($A50,'[1]liste reference'!B$1:S$65536,19,FALSE)),VLOOKUP($A50,'[1]liste reference'!A$1:S$65536,19,FALSE)))))</f>
        <v/>
      </c>
      <c r="Q50" s="221" t="str">
        <f t="shared" si="2"/>
        <v/>
      </c>
      <c r="R50" s="222" t="str">
        <f t="shared" si="3"/>
        <v/>
      </c>
      <c r="S50" s="222">
        <f t="shared" si="4"/>
        <v>0</v>
      </c>
      <c r="T50" s="222">
        <f t="shared" si="5"/>
        <v>0</v>
      </c>
      <c r="U50" s="228">
        <f t="shared" si="6"/>
        <v>0</v>
      </c>
      <c r="V50" s="223">
        <v>0</v>
      </c>
      <c r="W50" s="224" t="s">
        <v>52</v>
      </c>
      <c r="Y50" s="225" t="str">
        <f>IF(A50="new.cod","NEWCOD",IF(AND((Z50=""),ISTEXT(A50)),A50,IF(Z50="","",INDEX('[1]liste reference'!$A$7:$A$904,Z50))))</f>
        <v/>
      </c>
      <c r="Z50" s="8" t="str">
        <f>IF(ISERROR(MATCH(A50,'[1]liste reference'!$A$7:$A$904,0)),IF(ISERROR(MATCH(A50,'[1]liste reference'!$B$7:$B$904,0)),"",(MATCH(A50,'[1]liste reference'!$B$7:$B$904,0))),(MATCH(A50,'[1]liste reference'!$A$7:$A$904,0)))</f>
        <v/>
      </c>
      <c r="AA50" s="226"/>
      <c r="AB50" s="227"/>
      <c r="AC50" s="227"/>
      <c r="BC50" s="8" t="str">
        <f t="shared" si="7"/>
        <v/>
      </c>
    </row>
    <row r="51" spans="1:55" x14ac:dyDescent="0.2">
      <c r="A51" s="209" t="s">
        <v>52</v>
      </c>
      <c r="B51" s="210"/>
      <c r="C51" s="211"/>
      <c r="D51" s="212" t="str">
        <f>IF(ISERROR(VLOOKUP($A51,'[1]liste reference'!$A$7:$D$904,2,0)),IF(ISERROR(VLOOKUP($A51,'[1]liste reference'!$B$7:$D$904,1,0)),"",VLOOKUP($A51,'[1]liste reference'!$B$7:$D$904,1,0)),VLOOKUP($A51,'[1]liste reference'!$A$7:$D$904,2,0))</f>
        <v/>
      </c>
      <c r="E51" s="212">
        <f>IF(D51="",,VLOOKUP(D51,D$22:D50,1,0))</f>
        <v>0</v>
      </c>
      <c r="F51" s="213">
        <f t="shared" si="1"/>
        <v>0</v>
      </c>
      <c r="G51" s="214" t="str">
        <f>IF(A51="","",IF(ISERROR(VLOOKUP($A51,'[1]liste reference'!$A$7:$P$904,13,0)),IF(ISERROR(VLOOKUP($A51,'[1]liste reference'!$B$7:$P$904,12,0)),"    -",VLOOKUP($A51,'[1]liste reference'!$B$7:$P$904,12,0)),VLOOKUP($A51,'[1]liste reference'!$A$7:$P$904,13,0)))</f>
        <v/>
      </c>
      <c r="H51" s="215" t="str">
        <f>IF(A51="","x",IF(ISERROR(VLOOKUP($A51,'[1]liste reference'!$A$7:$P$904,14,0)),IF(ISERROR(VLOOKUP($A51,'[1]liste reference'!$B$7:$P$904,13,0)),"x",VLOOKUP($A51,'[1]liste reference'!$B$7:$P$904,13,0)),VLOOKUP($A51,'[1]liste reference'!$A$7:$P$904,14,0)))</f>
        <v>x</v>
      </c>
      <c r="I51" s="216" t="str">
        <f>IF(ISNUMBER(H51),IF(ISERROR(VLOOKUP($A51,'[1]liste reference'!$A$7:$P$904,3,0)),IF(ISERROR(VLOOKUP($A51,'[1]liste reference'!$B$7:$P$904,2,0)),"",VLOOKUP($A51,'[1]liste reference'!$B$7:$P$904,2,0)),VLOOKUP($A51,'[1]liste reference'!$A$7:$P$904,3,0)),"")</f>
        <v/>
      </c>
      <c r="J51" s="217" t="str">
        <f>IF(ISNUMBER(H51),IF(ISERROR(VLOOKUP($A51,'[1]liste reference'!$A$7:$P$904,4,0)),IF(ISERROR(VLOOKUP($A51,'[1]liste reference'!$B$7:$P$904,3,0)),"",VLOOKUP($A51,'[1]liste reference'!$B$7:$P$904,3,0)),VLOOKUP($A51,'[1]liste reference'!$A$7:$P$904,4,0)),"")</f>
        <v/>
      </c>
      <c r="K51" s="218" t="str">
        <f>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9"/>
      <c r="M51" s="219"/>
      <c r="N51" s="219"/>
      <c r="O51" s="220"/>
      <c r="P51" s="220" t="str">
        <f>IF($A51="NEWCOD",IF($AC51="","No",$AC51),IF(ISTEXT($E51),"DEJA SAISI !",IF($A51="","",IF(ISERROR(VLOOKUP($A51,'[1]liste reference'!A$1:S$65536,19,FALSE)),IF(ISERROR(VLOOKUP($A51,'[1]liste reference'!B$1:S$65536,19,FALSE)),"",VLOOKUP($A51,'[1]liste reference'!B$1:S$65536,19,FALSE)),VLOOKUP($A51,'[1]liste reference'!A$1:S$65536,19,FALSE)))))</f>
        <v/>
      </c>
      <c r="Q51" s="221" t="str">
        <f t="shared" si="2"/>
        <v/>
      </c>
      <c r="R51" s="222" t="str">
        <f t="shared" si="3"/>
        <v/>
      </c>
      <c r="S51" s="222">
        <f t="shared" si="4"/>
        <v>0</v>
      </c>
      <c r="T51" s="222">
        <f t="shared" si="5"/>
        <v>0</v>
      </c>
      <c r="U51" s="228">
        <f t="shared" si="6"/>
        <v>0</v>
      </c>
      <c r="V51" s="223">
        <v>0</v>
      </c>
      <c r="W51" s="224" t="s">
        <v>52</v>
      </c>
      <c r="Y51" s="225" t="str">
        <f>IF(A51="new.cod","NEWCOD",IF(AND((Z51=""),ISTEXT(A51)),A51,IF(Z51="","",INDEX('[1]liste reference'!$A$7:$A$904,Z51))))</f>
        <v/>
      </c>
      <c r="Z51" s="8" t="str">
        <f>IF(ISERROR(MATCH(A51,'[1]liste reference'!$A$7:$A$904,0)),IF(ISERROR(MATCH(A51,'[1]liste reference'!$B$7:$B$904,0)),"",(MATCH(A51,'[1]liste reference'!$B$7:$B$904,0))),(MATCH(A51,'[1]liste reference'!$A$7:$A$904,0)))</f>
        <v/>
      </c>
      <c r="AA51" s="226"/>
      <c r="AB51" s="227"/>
      <c r="AC51" s="227"/>
      <c r="BC51" s="8" t="str">
        <f t="shared" si="7"/>
        <v/>
      </c>
    </row>
    <row r="52" spans="1:55" x14ac:dyDescent="0.2">
      <c r="A52" s="209" t="s">
        <v>52</v>
      </c>
      <c r="B52" s="210"/>
      <c r="C52" s="211"/>
      <c r="D52" s="212" t="str">
        <f>IF(ISERROR(VLOOKUP($A52,'[1]liste reference'!$A$7:$D$904,2,0)),IF(ISERROR(VLOOKUP($A52,'[1]liste reference'!$B$7:$D$904,1,0)),"",VLOOKUP($A52,'[1]liste reference'!$B$7:$D$904,1,0)),VLOOKUP($A52,'[1]liste reference'!$A$7:$D$904,2,0))</f>
        <v/>
      </c>
      <c r="E52" s="212">
        <f>IF(D52="",,VLOOKUP(D52,D$22:D51,1,0))</f>
        <v>0</v>
      </c>
      <c r="F52" s="213">
        <f t="shared" si="1"/>
        <v>0</v>
      </c>
      <c r="G52" s="214" t="str">
        <f>IF(A52="","",IF(ISERROR(VLOOKUP($A52,'[1]liste reference'!$A$7:$P$904,13,0)),IF(ISERROR(VLOOKUP($A52,'[1]liste reference'!$B$7:$P$904,12,0)),"    -",VLOOKUP($A52,'[1]liste reference'!$B$7:$P$904,12,0)),VLOOKUP($A52,'[1]liste reference'!$A$7:$P$904,13,0)))</f>
        <v/>
      </c>
      <c r="H52" s="215" t="str">
        <f>IF(A52="","x",IF(ISERROR(VLOOKUP($A52,'[1]liste reference'!$A$7:$P$904,14,0)),IF(ISERROR(VLOOKUP($A52,'[1]liste reference'!$B$7:$P$904,13,0)),"x",VLOOKUP($A52,'[1]liste reference'!$B$7:$P$904,13,0)),VLOOKUP($A52,'[1]liste reference'!$A$7:$P$904,14,0)))</f>
        <v>x</v>
      </c>
      <c r="I52" s="216" t="str">
        <f>IF(ISNUMBER(H52),IF(ISERROR(VLOOKUP($A52,'[1]liste reference'!$A$7:$P$904,3,0)),IF(ISERROR(VLOOKUP($A52,'[1]liste reference'!$B$7:$P$904,2,0)),"",VLOOKUP($A52,'[1]liste reference'!$B$7:$P$904,2,0)),VLOOKUP($A52,'[1]liste reference'!$A$7:$P$904,3,0)),"")</f>
        <v/>
      </c>
      <c r="J52" s="217" t="str">
        <f>IF(ISNUMBER(H52),IF(ISERROR(VLOOKUP($A52,'[1]liste reference'!$A$7:$P$904,4,0)),IF(ISERROR(VLOOKUP($A52,'[1]liste reference'!$B$7:$P$904,3,0)),"",VLOOKUP($A52,'[1]liste reference'!$B$7:$P$904,3,0)),VLOOKUP($A52,'[1]liste reference'!$A$7:$P$904,4,0)),"")</f>
        <v/>
      </c>
      <c r="K52" s="218" t="str">
        <f>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9"/>
      <c r="M52" s="219"/>
      <c r="N52" s="219"/>
      <c r="O52" s="220"/>
      <c r="P52" s="220" t="str">
        <f>IF($A52="NEWCOD",IF($AC52="","No",$AC52),IF(ISTEXT($E52),"DEJA SAISI !",IF($A52="","",IF(ISERROR(VLOOKUP($A52,'[1]liste reference'!A$1:S$65536,19,FALSE)),IF(ISERROR(VLOOKUP($A52,'[1]liste reference'!B$1:S$65536,19,FALSE)),"",VLOOKUP($A52,'[1]liste reference'!B$1:S$65536,19,FALSE)),VLOOKUP($A52,'[1]liste reference'!A$1:S$65536,19,FALSE)))))</f>
        <v/>
      </c>
      <c r="Q52" s="221" t="str">
        <f t="shared" si="2"/>
        <v/>
      </c>
      <c r="R52" s="222" t="str">
        <f t="shared" si="3"/>
        <v/>
      </c>
      <c r="S52" s="222">
        <f t="shared" si="4"/>
        <v>0</v>
      </c>
      <c r="T52" s="222">
        <f t="shared" si="5"/>
        <v>0</v>
      </c>
      <c r="U52" s="228">
        <f t="shared" si="6"/>
        <v>0</v>
      </c>
      <c r="V52" s="223">
        <v>0</v>
      </c>
      <c r="W52" s="224" t="s">
        <v>52</v>
      </c>
      <c r="Y52" s="225" t="str">
        <f>IF(A52="new.cod","NEWCOD",IF(AND((Z52=""),ISTEXT(A52)),A52,IF(Z52="","",INDEX('[1]liste reference'!$A$7:$A$904,Z52))))</f>
        <v/>
      </c>
      <c r="Z52" s="8" t="str">
        <f>IF(ISERROR(MATCH(A52,'[1]liste reference'!$A$7:$A$904,0)),IF(ISERROR(MATCH(A52,'[1]liste reference'!$B$7:$B$904,0)),"",(MATCH(A52,'[1]liste reference'!$B$7:$B$904,0))),(MATCH(A52,'[1]liste reference'!$A$7:$A$904,0)))</f>
        <v/>
      </c>
      <c r="AA52" s="226"/>
      <c r="AB52" s="227"/>
      <c r="AC52" s="227"/>
      <c r="BC52" s="8" t="str">
        <f t="shared" si="7"/>
        <v/>
      </c>
    </row>
    <row r="53" spans="1:55" x14ac:dyDescent="0.2">
      <c r="A53" s="209" t="s">
        <v>52</v>
      </c>
      <c r="B53" s="210"/>
      <c r="C53" s="211"/>
      <c r="D53" s="212" t="str">
        <f>IF(ISERROR(VLOOKUP($A53,'[1]liste reference'!$A$7:$D$904,2,0)),IF(ISERROR(VLOOKUP($A53,'[1]liste reference'!$B$7:$D$904,1,0)),"",VLOOKUP($A53,'[1]liste reference'!$B$7:$D$904,1,0)),VLOOKUP($A53,'[1]liste reference'!$A$7:$D$904,2,0))</f>
        <v/>
      </c>
      <c r="E53" s="212">
        <f>IF(D53="",,VLOOKUP(D53,D$22:D52,1,0))</f>
        <v>0</v>
      </c>
      <c r="F53" s="213">
        <f t="shared" si="1"/>
        <v>0</v>
      </c>
      <c r="G53" s="214" t="str">
        <f>IF(A53="","",IF(ISERROR(VLOOKUP($A53,'[1]liste reference'!$A$7:$P$904,13,0)),IF(ISERROR(VLOOKUP($A53,'[1]liste reference'!$B$7:$P$904,12,0)),"    -",VLOOKUP($A53,'[1]liste reference'!$B$7:$P$904,12,0)),VLOOKUP($A53,'[1]liste reference'!$A$7:$P$904,13,0)))</f>
        <v/>
      </c>
      <c r="H53" s="215" t="str">
        <f>IF(A53="","x",IF(ISERROR(VLOOKUP($A53,'[1]liste reference'!$A$7:$P$904,14,0)),IF(ISERROR(VLOOKUP($A53,'[1]liste reference'!$B$7:$P$904,13,0)),"x",VLOOKUP($A53,'[1]liste reference'!$B$7:$P$904,13,0)),VLOOKUP($A53,'[1]liste reference'!$A$7:$P$904,14,0)))</f>
        <v>x</v>
      </c>
      <c r="I53" s="216" t="str">
        <f>IF(ISNUMBER(H53),IF(ISERROR(VLOOKUP($A53,'[1]liste reference'!$A$7:$P$904,3,0)),IF(ISERROR(VLOOKUP($A53,'[1]liste reference'!$B$7:$P$904,2,0)),"",VLOOKUP($A53,'[1]liste reference'!$B$7:$P$904,2,0)),VLOOKUP($A53,'[1]liste reference'!$A$7:$P$904,3,0)),"")</f>
        <v/>
      </c>
      <c r="J53" s="217" t="str">
        <f>IF(ISNUMBER(H53),IF(ISERROR(VLOOKUP($A53,'[1]liste reference'!$A$7:$P$904,4,0)),IF(ISERROR(VLOOKUP($A53,'[1]liste reference'!$B$7:$P$904,3,0)),"",VLOOKUP($A53,'[1]liste reference'!$B$7:$P$904,3,0)),VLOOKUP($A53,'[1]liste reference'!$A$7:$P$904,4,0)),"")</f>
        <v/>
      </c>
      <c r="K53" s="218" t="str">
        <f>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9"/>
      <c r="M53" s="219"/>
      <c r="N53" s="219"/>
      <c r="O53" s="220"/>
      <c r="P53" s="220" t="str">
        <f>IF($A53="NEWCOD",IF($AC53="","No",$AC53),IF(ISTEXT($E53),"DEJA SAISI !",IF($A53="","",IF(ISERROR(VLOOKUP($A53,'[1]liste reference'!A$1:S$65536,19,FALSE)),IF(ISERROR(VLOOKUP($A53,'[1]liste reference'!B$1:S$65536,19,FALSE)),"",VLOOKUP($A53,'[1]liste reference'!B$1:S$65536,19,FALSE)),VLOOKUP($A53,'[1]liste reference'!A$1:S$65536,19,FALSE)))))</f>
        <v/>
      </c>
      <c r="Q53" s="221" t="str">
        <f t="shared" si="2"/>
        <v/>
      </c>
      <c r="R53" s="222" t="str">
        <f t="shared" si="3"/>
        <v/>
      </c>
      <c r="S53" s="222">
        <f t="shared" si="4"/>
        <v>0</v>
      </c>
      <c r="T53" s="222">
        <f t="shared" si="5"/>
        <v>0</v>
      </c>
      <c r="U53" s="228">
        <f t="shared" si="6"/>
        <v>0</v>
      </c>
      <c r="V53" s="223">
        <v>0</v>
      </c>
      <c r="W53" s="224" t="s">
        <v>52</v>
      </c>
      <c r="Y53" s="225" t="str">
        <f>IF(A53="new.cod","NEWCOD",IF(AND((Z53=""),ISTEXT(A53)),A53,IF(Z53="","",INDEX('[1]liste reference'!$A$7:$A$904,Z53))))</f>
        <v/>
      </c>
      <c r="Z53" s="8" t="str">
        <f>IF(ISERROR(MATCH(A53,'[1]liste reference'!$A$7:$A$904,0)),IF(ISERROR(MATCH(A53,'[1]liste reference'!$B$7:$B$904,0)),"",(MATCH(A53,'[1]liste reference'!$B$7:$B$904,0))),(MATCH(A53,'[1]liste reference'!$A$7:$A$904,0)))</f>
        <v/>
      </c>
      <c r="AA53" s="226"/>
      <c r="AB53" s="227"/>
      <c r="AC53" s="227"/>
      <c r="BC53" s="8" t="str">
        <f t="shared" si="7"/>
        <v/>
      </c>
    </row>
    <row r="54" spans="1:55" x14ac:dyDescent="0.2">
      <c r="A54" s="209" t="s">
        <v>52</v>
      </c>
      <c r="B54" s="210"/>
      <c r="C54" s="211"/>
      <c r="D54" s="212" t="str">
        <f>IF(ISERROR(VLOOKUP($A54,'[1]liste reference'!$A$7:$D$904,2,0)),IF(ISERROR(VLOOKUP($A54,'[1]liste reference'!$B$7:$D$904,1,0)),"",VLOOKUP($A54,'[1]liste reference'!$B$7:$D$904,1,0)),VLOOKUP($A54,'[1]liste reference'!$A$7:$D$904,2,0))</f>
        <v/>
      </c>
      <c r="E54" s="212">
        <f>IF(D54="",,VLOOKUP(D54,D$22:D53,1,0))</f>
        <v>0</v>
      </c>
      <c r="F54" s="213">
        <f t="shared" si="1"/>
        <v>0</v>
      </c>
      <c r="G54" s="214" t="str">
        <f>IF(A54="","",IF(ISERROR(VLOOKUP($A54,'[1]liste reference'!$A$7:$P$904,13,0)),IF(ISERROR(VLOOKUP($A54,'[1]liste reference'!$B$7:$P$904,12,0)),"    -",VLOOKUP($A54,'[1]liste reference'!$B$7:$P$904,12,0)),VLOOKUP($A54,'[1]liste reference'!$A$7:$P$904,13,0)))</f>
        <v/>
      </c>
      <c r="H54" s="215" t="str">
        <f>IF(A54="","x",IF(ISERROR(VLOOKUP($A54,'[1]liste reference'!$A$7:$P$904,14,0)),IF(ISERROR(VLOOKUP($A54,'[1]liste reference'!$B$7:$P$904,13,0)),"x",VLOOKUP($A54,'[1]liste reference'!$B$7:$P$904,13,0)),VLOOKUP($A54,'[1]liste reference'!$A$7:$P$904,14,0)))</f>
        <v>x</v>
      </c>
      <c r="I54" s="216" t="str">
        <f>IF(ISNUMBER(H54),IF(ISERROR(VLOOKUP($A54,'[1]liste reference'!$A$7:$P$904,3,0)),IF(ISERROR(VLOOKUP($A54,'[1]liste reference'!$B$7:$P$904,2,0)),"",VLOOKUP($A54,'[1]liste reference'!$B$7:$P$904,2,0)),VLOOKUP($A54,'[1]liste reference'!$A$7:$P$904,3,0)),"")</f>
        <v/>
      </c>
      <c r="J54" s="217" t="str">
        <f>IF(ISNUMBER(H54),IF(ISERROR(VLOOKUP($A54,'[1]liste reference'!$A$7:$P$904,4,0)),IF(ISERROR(VLOOKUP($A54,'[1]liste reference'!$B$7:$P$904,3,0)),"",VLOOKUP($A54,'[1]liste reference'!$B$7:$P$904,3,0)),VLOOKUP($A54,'[1]liste reference'!$A$7:$P$904,4,0)),"")</f>
        <v/>
      </c>
      <c r="K54" s="218" t="str">
        <f>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9"/>
      <c r="M54" s="219"/>
      <c r="N54" s="219"/>
      <c r="O54" s="220"/>
      <c r="P54" s="220" t="str">
        <f>IF($A54="NEWCOD",IF($AC54="","No",$AC54),IF(ISTEXT($E54),"DEJA SAISI !",IF($A54="","",IF(ISERROR(VLOOKUP($A54,'[1]liste reference'!A$1:S$65536,19,FALSE)),IF(ISERROR(VLOOKUP($A54,'[1]liste reference'!B$1:S$65536,19,FALSE)),"",VLOOKUP($A54,'[1]liste reference'!B$1:S$65536,19,FALSE)),VLOOKUP($A54,'[1]liste reference'!A$1:S$65536,19,FALSE)))))</f>
        <v/>
      </c>
      <c r="Q54" s="221" t="str">
        <f t="shared" si="2"/>
        <v/>
      </c>
      <c r="R54" s="222" t="str">
        <f t="shared" si="3"/>
        <v/>
      </c>
      <c r="S54" s="222">
        <f t="shared" si="4"/>
        <v>0</v>
      </c>
      <c r="T54" s="222">
        <f t="shared" si="5"/>
        <v>0</v>
      </c>
      <c r="U54" s="228">
        <f t="shared" si="6"/>
        <v>0</v>
      </c>
      <c r="V54" s="223">
        <v>0</v>
      </c>
      <c r="W54" s="224" t="s">
        <v>52</v>
      </c>
      <c r="Y54" s="225" t="str">
        <f>IF(A54="new.cod","NEWCOD",IF(AND((Z54=""),ISTEXT(A54)),A54,IF(Z54="","",INDEX('[1]liste reference'!$A$7:$A$904,Z54))))</f>
        <v/>
      </c>
      <c r="Z54" s="8" t="str">
        <f>IF(ISERROR(MATCH(A54,'[1]liste reference'!$A$7:$A$904,0)),IF(ISERROR(MATCH(A54,'[1]liste reference'!$B$7:$B$904,0)),"",(MATCH(A54,'[1]liste reference'!$B$7:$B$904,0))),(MATCH(A54,'[1]liste reference'!$A$7:$A$904,0)))</f>
        <v/>
      </c>
      <c r="AA54" s="226"/>
      <c r="AB54" s="227"/>
      <c r="AC54" s="227"/>
      <c r="BC54" s="8" t="str">
        <f t="shared" si="7"/>
        <v/>
      </c>
    </row>
    <row r="55" spans="1:55" x14ac:dyDescent="0.2">
      <c r="A55" s="209" t="s">
        <v>52</v>
      </c>
      <c r="B55" s="210"/>
      <c r="C55" s="211"/>
      <c r="D55" s="212" t="str">
        <f>IF(ISERROR(VLOOKUP($A55,'[1]liste reference'!$A$7:$D$904,2,0)),IF(ISERROR(VLOOKUP($A55,'[1]liste reference'!$B$7:$D$904,1,0)),"",VLOOKUP($A55,'[1]liste reference'!$B$7:$D$904,1,0)),VLOOKUP($A55,'[1]liste reference'!$A$7:$D$904,2,0))</f>
        <v/>
      </c>
      <c r="E55" s="212">
        <f>IF(D55="",,VLOOKUP(D55,D$22:D54,1,0))</f>
        <v>0</v>
      </c>
      <c r="F55" s="213">
        <f t="shared" si="1"/>
        <v>0</v>
      </c>
      <c r="G55" s="214" t="str">
        <f>IF(A55="","",IF(ISERROR(VLOOKUP($A55,'[1]liste reference'!$A$7:$P$904,13,0)),IF(ISERROR(VLOOKUP($A55,'[1]liste reference'!$B$7:$P$904,12,0)),"    -",VLOOKUP($A55,'[1]liste reference'!$B$7:$P$904,12,0)),VLOOKUP($A55,'[1]liste reference'!$A$7:$P$904,13,0)))</f>
        <v/>
      </c>
      <c r="H55" s="215" t="str">
        <f>IF(A55="","x",IF(ISERROR(VLOOKUP($A55,'[1]liste reference'!$A$7:$P$904,14,0)),IF(ISERROR(VLOOKUP($A55,'[1]liste reference'!$B$7:$P$904,13,0)),"x",VLOOKUP($A55,'[1]liste reference'!$B$7:$P$904,13,0)),VLOOKUP($A55,'[1]liste reference'!$A$7:$P$904,14,0)))</f>
        <v>x</v>
      </c>
      <c r="I55" s="216" t="str">
        <f>IF(ISNUMBER(H55),IF(ISERROR(VLOOKUP($A55,'[1]liste reference'!$A$7:$P$904,3,0)),IF(ISERROR(VLOOKUP($A55,'[1]liste reference'!$B$7:$P$904,2,0)),"",VLOOKUP($A55,'[1]liste reference'!$B$7:$P$904,2,0)),VLOOKUP($A55,'[1]liste reference'!$A$7:$P$904,3,0)),"")</f>
        <v/>
      </c>
      <c r="J55" s="217" t="str">
        <f>IF(ISNUMBER(H55),IF(ISERROR(VLOOKUP($A55,'[1]liste reference'!$A$7:$P$904,4,0)),IF(ISERROR(VLOOKUP($A55,'[1]liste reference'!$B$7:$P$904,3,0)),"",VLOOKUP($A55,'[1]liste reference'!$B$7:$P$904,3,0)),VLOOKUP($A55,'[1]liste reference'!$A$7:$P$904,4,0)),"")</f>
        <v/>
      </c>
      <c r="K55" s="218" t="str">
        <f>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9"/>
      <c r="M55" s="219"/>
      <c r="N55" s="219"/>
      <c r="O55" s="220"/>
      <c r="P55" s="220" t="str">
        <f>IF($A55="NEWCOD",IF($AC55="","No",$AC55),IF(ISTEXT($E55),"DEJA SAISI !",IF($A55="","",IF(ISERROR(VLOOKUP($A55,'[1]liste reference'!A$1:S$65536,19,FALSE)),IF(ISERROR(VLOOKUP($A55,'[1]liste reference'!B$1:S$65536,19,FALSE)),"",VLOOKUP($A55,'[1]liste reference'!B$1:S$65536,19,FALSE)),VLOOKUP($A55,'[1]liste reference'!A$1:S$65536,19,FALSE)))))</f>
        <v/>
      </c>
      <c r="Q55" s="221" t="str">
        <f t="shared" si="2"/>
        <v/>
      </c>
      <c r="R55" s="222" t="str">
        <f t="shared" si="3"/>
        <v/>
      </c>
      <c r="S55" s="222">
        <f t="shared" si="4"/>
        <v>0</v>
      </c>
      <c r="T55" s="222">
        <f t="shared" si="5"/>
        <v>0</v>
      </c>
      <c r="U55" s="228">
        <f t="shared" si="6"/>
        <v>0</v>
      </c>
      <c r="V55" s="223">
        <v>0</v>
      </c>
      <c r="W55" s="224" t="s">
        <v>52</v>
      </c>
      <c r="Y55" s="225" t="str">
        <f>IF(A55="new.cod","NEWCOD",IF(AND((Z55=""),ISTEXT(A55)),A55,IF(Z55="","",INDEX('[1]liste reference'!$A$7:$A$904,Z55))))</f>
        <v/>
      </c>
      <c r="Z55" s="8" t="str">
        <f>IF(ISERROR(MATCH(A55,'[1]liste reference'!$A$7:$A$904,0)),IF(ISERROR(MATCH(A55,'[1]liste reference'!$B$7:$B$904,0)),"",(MATCH(A55,'[1]liste reference'!$B$7:$B$904,0))),(MATCH(A55,'[1]liste reference'!$A$7:$A$904,0)))</f>
        <v/>
      </c>
      <c r="AA55" s="226"/>
      <c r="AB55" s="227"/>
      <c r="AC55" s="227"/>
      <c r="BC55" s="8" t="str">
        <f t="shared" si="7"/>
        <v/>
      </c>
    </row>
    <row r="56" spans="1:55" x14ac:dyDescent="0.2">
      <c r="A56" s="209" t="s">
        <v>52</v>
      </c>
      <c r="B56" s="210"/>
      <c r="C56" s="211"/>
      <c r="D56" s="212" t="str">
        <f>IF(ISERROR(VLOOKUP($A56,'[1]liste reference'!$A$7:$D$904,2,0)),IF(ISERROR(VLOOKUP($A56,'[1]liste reference'!$B$7:$D$904,1,0)),"",VLOOKUP($A56,'[1]liste reference'!$B$7:$D$904,1,0)),VLOOKUP($A56,'[1]liste reference'!$A$7:$D$904,2,0))</f>
        <v/>
      </c>
      <c r="E56" s="212">
        <f>IF(D56="",,VLOOKUP(D56,D$22:D55,1,0))</f>
        <v>0</v>
      </c>
      <c r="F56" s="213">
        <f t="shared" si="1"/>
        <v>0</v>
      </c>
      <c r="G56" s="214" t="str">
        <f>IF(A56="","",IF(ISERROR(VLOOKUP($A56,'[1]liste reference'!$A$7:$P$904,13,0)),IF(ISERROR(VLOOKUP($A56,'[1]liste reference'!$B$7:$P$904,12,0)),"    -",VLOOKUP($A56,'[1]liste reference'!$B$7:$P$904,12,0)),VLOOKUP($A56,'[1]liste reference'!$A$7:$P$904,13,0)))</f>
        <v/>
      </c>
      <c r="H56" s="215" t="str">
        <f>IF(A56="","x",IF(ISERROR(VLOOKUP($A56,'[1]liste reference'!$A$7:$P$904,14,0)),IF(ISERROR(VLOOKUP($A56,'[1]liste reference'!$B$7:$P$904,13,0)),"x",VLOOKUP($A56,'[1]liste reference'!$B$7:$P$904,13,0)),VLOOKUP($A56,'[1]liste reference'!$A$7:$P$904,14,0)))</f>
        <v>x</v>
      </c>
      <c r="I56" s="216" t="str">
        <f>IF(ISNUMBER(H56),IF(ISERROR(VLOOKUP($A56,'[1]liste reference'!$A$7:$P$904,3,0)),IF(ISERROR(VLOOKUP($A56,'[1]liste reference'!$B$7:$P$904,2,0)),"",VLOOKUP($A56,'[1]liste reference'!$B$7:$P$904,2,0)),VLOOKUP($A56,'[1]liste reference'!$A$7:$P$904,3,0)),"")</f>
        <v/>
      </c>
      <c r="J56" s="217" t="str">
        <f>IF(ISNUMBER(H56),IF(ISERROR(VLOOKUP($A56,'[1]liste reference'!$A$7:$P$904,4,0)),IF(ISERROR(VLOOKUP($A56,'[1]liste reference'!$B$7:$P$904,3,0)),"",VLOOKUP($A56,'[1]liste reference'!$B$7:$P$904,3,0)),VLOOKUP($A56,'[1]liste reference'!$A$7:$P$904,4,0)),"")</f>
        <v/>
      </c>
      <c r="K56" s="218" t="str">
        <f>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9"/>
      <c r="M56" s="219"/>
      <c r="N56" s="219"/>
      <c r="O56" s="220"/>
      <c r="P56" s="220" t="str">
        <f>IF($A56="NEWCOD",IF($AC56="","No",$AC56),IF(ISTEXT($E56),"DEJA SAISI !",IF($A56="","",IF(ISERROR(VLOOKUP($A56,'[1]liste reference'!A$1:S$65536,19,FALSE)),IF(ISERROR(VLOOKUP($A56,'[1]liste reference'!B$1:S$65536,19,FALSE)),"",VLOOKUP($A56,'[1]liste reference'!B$1:S$65536,19,FALSE)),VLOOKUP($A56,'[1]liste reference'!A$1:S$65536,19,FALSE)))))</f>
        <v/>
      </c>
      <c r="Q56" s="221" t="str">
        <f t="shared" si="2"/>
        <v/>
      </c>
      <c r="R56" s="222" t="str">
        <f t="shared" si="3"/>
        <v/>
      </c>
      <c r="S56" s="222">
        <f t="shared" si="4"/>
        <v>0</v>
      </c>
      <c r="T56" s="222">
        <f t="shared" si="5"/>
        <v>0</v>
      </c>
      <c r="U56" s="228">
        <f t="shared" si="6"/>
        <v>0</v>
      </c>
      <c r="V56" s="223">
        <v>0</v>
      </c>
      <c r="W56" s="224" t="s">
        <v>52</v>
      </c>
      <c r="Y56" s="225" t="str">
        <f>IF(A56="new.cod","NEWCOD",IF(AND((Z56=""),ISTEXT(A56)),A56,IF(Z56="","",INDEX('[1]liste reference'!$A$7:$A$904,Z56))))</f>
        <v/>
      </c>
      <c r="Z56" s="8" t="str">
        <f>IF(ISERROR(MATCH(A56,'[1]liste reference'!$A$7:$A$904,0)),IF(ISERROR(MATCH(A56,'[1]liste reference'!$B$7:$B$904,0)),"",(MATCH(A56,'[1]liste reference'!$B$7:$B$904,0))),(MATCH(A56,'[1]liste reference'!$A$7:$A$904,0)))</f>
        <v/>
      </c>
      <c r="AA56" s="226"/>
      <c r="AB56" s="227"/>
      <c r="AC56" s="227"/>
      <c r="BC56" s="8" t="str">
        <f t="shared" si="7"/>
        <v/>
      </c>
    </row>
    <row r="57" spans="1:55" x14ac:dyDescent="0.2">
      <c r="A57" s="209" t="s">
        <v>52</v>
      </c>
      <c r="B57" s="210"/>
      <c r="C57" s="211"/>
      <c r="D57" s="212" t="str">
        <f>IF(ISERROR(VLOOKUP($A57,'[1]liste reference'!$A$7:$D$904,2,0)),IF(ISERROR(VLOOKUP($A57,'[1]liste reference'!$B$7:$D$904,1,0)),"",VLOOKUP($A57,'[1]liste reference'!$B$7:$D$904,1,0)),VLOOKUP($A57,'[1]liste reference'!$A$7:$D$904,2,0))</f>
        <v/>
      </c>
      <c r="E57" s="212">
        <f>IF(D57="",,VLOOKUP(D57,D$21:D56,1,0))</f>
        <v>0</v>
      </c>
      <c r="F57" s="213">
        <f t="shared" si="1"/>
        <v>0</v>
      </c>
      <c r="G57" s="214" t="str">
        <f>IF(A57="","",IF(ISERROR(VLOOKUP($A57,'[1]liste reference'!$A$7:$P$904,13,0)),IF(ISERROR(VLOOKUP($A57,'[1]liste reference'!$B$7:$P$904,12,0)),"    -",VLOOKUP($A57,'[1]liste reference'!$B$7:$P$904,12,0)),VLOOKUP($A57,'[1]liste reference'!$A$7:$P$904,13,0)))</f>
        <v/>
      </c>
      <c r="H57" s="215" t="str">
        <f>IF(A57="","x",IF(ISERROR(VLOOKUP($A57,'[1]liste reference'!$A$7:$P$904,14,0)),IF(ISERROR(VLOOKUP($A57,'[1]liste reference'!$B$7:$P$904,13,0)),"x",VLOOKUP($A57,'[1]liste reference'!$B$7:$P$904,13,0)),VLOOKUP($A57,'[1]liste reference'!$A$7:$P$904,14,0)))</f>
        <v>x</v>
      </c>
      <c r="I57" s="216" t="str">
        <f>IF(ISNUMBER(H57),IF(ISERROR(VLOOKUP($A57,'[1]liste reference'!$A$7:$P$904,3,0)),IF(ISERROR(VLOOKUP($A57,'[1]liste reference'!$B$7:$P$904,2,0)),"",VLOOKUP($A57,'[1]liste reference'!$B$7:$P$904,2,0)),VLOOKUP($A57,'[1]liste reference'!$A$7:$P$904,3,0)),"")</f>
        <v/>
      </c>
      <c r="J57" s="217" t="str">
        <f>IF(ISNUMBER(H57),IF(ISERROR(VLOOKUP($A57,'[1]liste reference'!$A$7:$P$904,4,0)),IF(ISERROR(VLOOKUP($A57,'[1]liste reference'!$B$7:$P$904,3,0)),"",VLOOKUP($A57,'[1]liste reference'!$B$7:$P$904,3,0)),VLOOKUP($A57,'[1]liste reference'!$A$7:$P$904,4,0)),"")</f>
        <v/>
      </c>
      <c r="K57" s="218" t="str">
        <f>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9"/>
      <c r="M57" s="219"/>
      <c r="N57" s="219"/>
      <c r="O57" s="220"/>
      <c r="P57" s="220" t="str">
        <f>IF($A57="NEWCOD",IF($AC57="","No",$AC57),IF(ISTEXT($E57),"DEJA SAISI !",IF($A57="","",IF(ISERROR(VLOOKUP($A57,'[1]liste reference'!A$1:S$65536,19,FALSE)),IF(ISERROR(VLOOKUP($A57,'[1]liste reference'!B$1:S$65536,19,FALSE)),"",VLOOKUP($A57,'[1]liste reference'!B$1:S$65536,19,FALSE)),VLOOKUP($A57,'[1]liste reference'!A$1:S$65536,19,FALSE)))))</f>
        <v/>
      </c>
      <c r="Q57" s="221" t="str">
        <f t="shared" si="2"/>
        <v/>
      </c>
      <c r="R57" s="222" t="str">
        <f t="shared" si="3"/>
        <v/>
      </c>
      <c r="S57" s="222">
        <f t="shared" si="4"/>
        <v>0</v>
      </c>
      <c r="T57" s="222">
        <f t="shared" si="5"/>
        <v>0</v>
      </c>
      <c r="U57" s="228">
        <f t="shared" si="6"/>
        <v>0</v>
      </c>
      <c r="V57" s="223">
        <v>0</v>
      </c>
      <c r="W57" s="224" t="s">
        <v>52</v>
      </c>
      <c r="X57" s="230"/>
      <c r="Y57" s="225" t="str">
        <f>IF(A57="new.cod","NEWCOD",IF(AND((Z57=""),ISTEXT(A57)),A57,IF(Z57="","",INDEX('[1]liste reference'!$A$7:$A$904,Z57))))</f>
        <v/>
      </c>
      <c r="Z57" s="8" t="str">
        <f>IF(ISERROR(MATCH(A57,'[1]liste reference'!$A$7:$A$904,0)),IF(ISERROR(MATCH(A57,'[1]liste reference'!$B$7:$B$904,0)),"",(MATCH(A57,'[1]liste reference'!$B$7:$B$904,0))),(MATCH(A57,'[1]liste reference'!$A$7:$A$904,0)))</f>
        <v/>
      </c>
      <c r="AA57" s="226"/>
      <c r="AB57" s="227"/>
      <c r="AC57" s="227"/>
      <c r="BC57" s="8" t="str">
        <f t="shared" si="7"/>
        <v/>
      </c>
    </row>
    <row r="58" spans="1:55" x14ac:dyDescent="0.2">
      <c r="A58" s="209" t="s">
        <v>52</v>
      </c>
      <c r="B58" s="210"/>
      <c r="C58" s="211"/>
      <c r="D58" s="212" t="str">
        <f>IF(ISERROR(VLOOKUP($A58,'[1]liste reference'!$A$7:$D$904,2,0)),IF(ISERROR(VLOOKUP($A58,'[1]liste reference'!$B$7:$D$904,1,0)),"",VLOOKUP($A58,'[1]liste reference'!$B$7:$D$904,1,0)),VLOOKUP($A58,'[1]liste reference'!$A$7:$D$904,2,0))</f>
        <v/>
      </c>
      <c r="E58" s="212">
        <f>IF(D58="",,VLOOKUP(D58,D$22:D57,1,0))</f>
        <v>0</v>
      </c>
      <c r="F58" s="213">
        <f t="shared" si="1"/>
        <v>0</v>
      </c>
      <c r="G58" s="214" t="str">
        <f>IF(A58="","",IF(ISERROR(VLOOKUP($A58,'[1]liste reference'!$A$7:$P$904,13,0)),IF(ISERROR(VLOOKUP($A58,'[1]liste reference'!$B$7:$P$904,12,0)),"    -",VLOOKUP($A58,'[1]liste reference'!$B$7:$P$904,12,0)),VLOOKUP($A58,'[1]liste reference'!$A$7:$P$904,13,0)))</f>
        <v/>
      </c>
      <c r="H58" s="215" t="str">
        <f>IF(A58="","x",IF(ISERROR(VLOOKUP($A58,'[1]liste reference'!$A$7:$P$904,14,0)),IF(ISERROR(VLOOKUP($A58,'[1]liste reference'!$B$7:$P$904,13,0)),"x",VLOOKUP($A58,'[1]liste reference'!$B$7:$P$904,13,0)),VLOOKUP($A58,'[1]liste reference'!$A$7:$P$904,14,0)))</f>
        <v>x</v>
      </c>
      <c r="I58" s="216" t="str">
        <f>IF(ISNUMBER(H58),IF(ISERROR(VLOOKUP($A58,'[1]liste reference'!$A$7:$P$904,3,0)),IF(ISERROR(VLOOKUP($A58,'[1]liste reference'!$B$7:$P$904,2,0)),"",VLOOKUP($A58,'[1]liste reference'!$B$7:$P$904,2,0)),VLOOKUP($A58,'[1]liste reference'!$A$7:$P$904,3,0)),"")</f>
        <v/>
      </c>
      <c r="J58" s="217" t="str">
        <f>IF(ISNUMBER(H58),IF(ISERROR(VLOOKUP($A58,'[1]liste reference'!$A$7:$P$904,4,0)),IF(ISERROR(VLOOKUP($A58,'[1]liste reference'!$B$7:$P$904,3,0)),"",VLOOKUP($A58,'[1]liste reference'!$B$7:$P$904,3,0)),VLOOKUP($A58,'[1]liste reference'!$A$7:$P$904,4,0)),"")</f>
        <v/>
      </c>
      <c r="K58" s="218" t="str">
        <f>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9"/>
      <c r="M58" s="219"/>
      <c r="N58" s="219"/>
      <c r="O58" s="220"/>
      <c r="P58" s="220" t="str">
        <f>IF($A58="NEWCOD",IF($AC58="","No",$AC58),IF(ISTEXT($E58),"DEJA SAISI !",IF($A58="","",IF(ISERROR(VLOOKUP($A58,'[1]liste reference'!A$1:S$65536,19,FALSE)),IF(ISERROR(VLOOKUP($A58,'[1]liste reference'!B$1:S$65536,19,FALSE)),"",VLOOKUP($A58,'[1]liste reference'!B$1:S$65536,19,FALSE)),VLOOKUP($A58,'[1]liste reference'!A$1:S$65536,19,FALSE)))))</f>
        <v/>
      </c>
      <c r="Q58" s="221" t="str">
        <f t="shared" si="2"/>
        <v/>
      </c>
      <c r="R58" s="222" t="str">
        <f t="shared" si="3"/>
        <v/>
      </c>
      <c r="S58" s="222">
        <f t="shared" si="4"/>
        <v>0</v>
      </c>
      <c r="T58" s="222">
        <f t="shared" si="5"/>
        <v>0</v>
      </c>
      <c r="U58" s="228">
        <f t="shared" si="6"/>
        <v>0</v>
      </c>
      <c r="V58" s="223">
        <v>0</v>
      </c>
      <c r="W58" s="224" t="s">
        <v>52</v>
      </c>
      <c r="Y58" s="225" t="str">
        <f>IF(A58="new.cod","NEWCOD",IF(AND((Z58=""),ISTEXT(A58)),A58,IF(Z58="","",INDEX('[1]liste reference'!$A$7:$A$904,Z58))))</f>
        <v/>
      </c>
      <c r="Z58" s="8" t="str">
        <f>IF(ISERROR(MATCH(A58,'[1]liste reference'!$A$7:$A$904,0)),IF(ISERROR(MATCH(A58,'[1]liste reference'!$B$7:$B$904,0)),"",(MATCH(A58,'[1]liste reference'!$B$7:$B$904,0))),(MATCH(A58,'[1]liste reference'!$A$7:$A$904,0)))</f>
        <v/>
      </c>
      <c r="AA58" s="226"/>
      <c r="AB58" s="227"/>
      <c r="AC58" s="227"/>
      <c r="BC58" s="8" t="str">
        <f t="shared" si="7"/>
        <v/>
      </c>
    </row>
    <row r="59" spans="1:55" x14ac:dyDescent="0.2">
      <c r="A59" s="209" t="s">
        <v>52</v>
      </c>
      <c r="B59" s="210"/>
      <c r="C59" s="211"/>
      <c r="D59" s="212" t="str">
        <f>IF(ISERROR(VLOOKUP($A59,'[1]liste reference'!$A$7:$D$904,2,0)),IF(ISERROR(VLOOKUP($A59,'[1]liste reference'!$B$7:$D$904,1,0)),"",VLOOKUP($A59,'[1]liste reference'!$B$7:$D$904,1,0)),VLOOKUP($A59,'[1]liste reference'!$A$7:$D$904,2,0))</f>
        <v/>
      </c>
      <c r="E59" s="212">
        <f>IF(D59="",,VLOOKUP(D59,D$22:D58,1,0))</f>
        <v>0</v>
      </c>
      <c r="F59" s="213">
        <f t="shared" si="1"/>
        <v>0</v>
      </c>
      <c r="G59" s="214" t="str">
        <f>IF(A59="","",IF(ISERROR(VLOOKUP($A59,'[1]liste reference'!$A$7:$P$904,13,0)),IF(ISERROR(VLOOKUP($A59,'[1]liste reference'!$B$7:$P$904,12,0)),"    -",VLOOKUP($A59,'[1]liste reference'!$B$7:$P$904,12,0)),VLOOKUP($A59,'[1]liste reference'!$A$7:$P$904,13,0)))</f>
        <v/>
      </c>
      <c r="H59" s="215" t="str">
        <f>IF(A59="","x",IF(ISERROR(VLOOKUP($A59,'[1]liste reference'!$A$7:$P$904,14,0)),IF(ISERROR(VLOOKUP($A59,'[1]liste reference'!$B$7:$P$904,13,0)),"x",VLOOKUP($A59,'[1]liste reference'!$B$7:$P$904,13,0)),VLOOKUP($A59,'[1]liste reference'!$A$7:$P$904,14,0)))</f>
        <v>x</v>
      </c>
      <c r="I59" s="216" t="str">
        <f>IF(ISNUMBER(H59),IF(ISERROR(VLOOKUP($A59,'[1]liste reference'!$A$7:$P$904,3,0)),IF(ISERROR(VLOOKUP($A59,'[1]liste reference'!$B$7:$P$904,2,0)),"",VLOOKUP($A59,'[1]liste reference'!$B$7:$P$904,2,0)),VLOOKUP($A59,'[1]liste reference'!$A$7:$P$904,3,0)),"")</f>
        <v/>
      </c>
      <c r="J59" s="217" t="str">
        <f>IF(ISNUMBER(H59),IF(ISERROR(VLOOKUP($A59,'[1]liste reference'!$A$7:$P$904,4,0)),IF(ISERROR(VLOOKUP($A59,'[1]liste reference'!$B$7:$P$904,3,0)),"",VLOOKUP($A59,'[1]liste reference'!$B$7:$P$904,3,0)),VLOOKUP($A59,'[1]liste reference'!$A$7:$P$904,4,0)),"")</f>
        <v/>
      </c>
      <c r="K59" s="218" t="str">
        <f>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8"/>
      <c r="M59" s="218"/>
      <c r="N59" s="218"/>
      <c r="O59" s="231"/>
      <c r="P59" s="231" t="str">
        <f>IF($A59="NEWCOD",IF($AC59="","No",$AC59),IF(ISTEXT($E59),"DEJA SAISI !",IF($A59="","",IF(ISERROR(VLOOKUP($A59,'[1]liste reference'!A$1:S$65536,19,FALSE)),IF(ISERROR(VLOOKUP($A59,'[1]liste reference'!B$1:S$65536,19,FALSE)),"",VLOOKUP($A59,'[1]liste reference'!B$1:S$65536,19,FALSE)),VLOOKUP($A59,'[1]liste reference'!A$1:S$65536,19,FALSE)))))</f>
        <v/>
      </c>
      <c r="Q59" s="221" t="str">
        <f t="shared" si="2"/>
        <v/>
      </c>
      <c r="R59" s="222" t="str">
        <f t="shared" si="3"/>
        <v/>
      </c>
      <c r="S59" s="222">
        <f t="shared" si="4"/>
        <v>0</v>
      </c>
      <c r="T59" s="222">
        <f t="shared" si="5"/>
        <v>0</v>
      </c>
      <c r="U59" s="228">
        <f t="shared" si="6"/>
        <v>0</v>
      </c>
      <c r="V59" s="223">
        <v>0</v>
      </c>
      <c r="W59" s="224" t="s">
        <v>52</v>
      </c>
      <c r="Y59" s="225" t="str">
        <f>IF(A59="new.cod","NEWCOD",IF(AND((Z59=""),ISTEXT(A59)),A59,IF(Z59="","",INDEX('[1]liste reference'!$A$7:$A$904,Z59))))</f>
        <v/>
      </c>
      <c r="Z59" s="8" t="str">
        <f>IF(ISERROR(MATCH(A59,'[1]liste reference'!$A$7:$A$904,0)),IF(ISERROR(MATCH(A59,'[1]liste reference'!$B$7:$B$904,0)),"",(MATCH(A59,'[1]liste reference'!$B$7:$B$904,0))),(MATCH(A59,'[1]liste reference'!$A$7:$A$904,0)))</f>
        <v/>
      </c>
      <c r="AA59" s="226"/>
      <c r="AB59" s="227"/>
      <c r="AC59" s="227"/>
      <c r="BC59" s="8" t="str">
        <f t="shared" si="7"/>
        <v/>
      </c>
    </row>
    <row r="60" spans="1:55" x14ac:dyDescent="0.2">
      <c r="A60" s="209" t="s">
        <v>52</v>
      </c>
      <c r="B60" s="210"/>
      <c r="C60" s="211"/>
      <c r="D60" s="212" t="str">
        <f>IF(ISERROR(VLOOKUP($A60,'[1]liste reference'!$A$7:$D$904,2,0)),IF(ISERROR(VLOOKUP($A60,'[1]liste reference'!$B$7:$D$904,1,0)),"",VLOOKUP($A60,'[1]liste reference'!$B$7:$D$904,1,0)),VLOOKUP($A60,'[1]liste reference'!$A$7:$D$904,2,0))</f>
        <v/>
      </c>
      <c r="E60" s="212">
        <f>IF(D60="",,VLOOKUP(D60,D$22:D59,1,0))</f>
        <v>0</v>
      </c>
      <c r="F60" s="213">
        <f t="shared" si="1"/>
        <v>0</v>
      </c>
      <c r="G60" s="214" t="str">
        <f>IF(A60="","",IF(ISERROR(VLOOKUP($A60,'[1]liste reference'!$A$7:$P$904,13,0)),IF(ISERROR(VLOOKUP($A60,'[1]liste reference'!$B$7:$P$904,12,0)),"    -",VLOOKUP($A60,'[1]liste reference'!$B$7:$P$904,12,0)),VLOOKUP($A60,'[1]liste reference'!$A$7:$P$904,13,0)))</f>
        <v/>
      </c>
      <c r="H60" s="215" t="str">
        <f>IF(A60="","x",IF(ISERROR(VLOOKUP($A60,'[1]liste reference'!$A$7:$P$904,14,0)),IF(ISERROR(VLOOKUP($A60,'[1]liste reference'!$B$7:$P$904,13,0)),"x",VLOOKUP($A60,'[1]liste reference'!$B$7:$P$904,13,0)),VLOOKUP($A60,'[1]liste reference'!$A$7:$P$904,14,0)))</f>
        <v>x</v>
      </c>
      <c r="I60" s="216" t="str">
        <f>IF(ISNUMBER(H60),IF(ISERROR(VLOOKUP($A60,'[1]liste reference'!$A$7:$P$904,3,0)),IF(ISERROR(VLOOKUP($A60,'[1]liste reference'!$B$7:$P$904,2,0)),"",VLOOKUP($A60,'[1]liste reference'!$B$7:$P$904,2,0)),VLOOKUP($A60,'[1]liste reference'!$A$7:$P$904,3,0)),"")</f>
        <v/>
      </c>
      <c r="J60" s="217" t="str">
        <f>IF(ISNUMBER(H60),IF(ISERROR(VLOOKUP($A60,'[1]liste reference'!$A$7:$P$904,4,0)),IF(ISERROR(VLOOKUP($A60,'[1]liste reference'!$B$7:$P$904,3,0)),"",VLOOKUP($A60,'[1]liste reference'!$B$7:$P$904,3,0)),VLOOKUP($A60,'[1]liste reference'!$A$7:$P$904,4,0)),"")</f>
        <v/>
      </c>
      <c r="K60" s="218" t="str">
        <f>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8"/>
      <c r="M60" s="218"/>
      <c r="N60" s="218"/>
      <c r="O60" s="231"/>
      <c r="P60" s="231" t="str">
        <f>IF($A60="NEWCOD",IF($AC60="","No",$AC60),IF(ISTEXT($E60),"DEJA SAISI !",IF($A60="","",IF(ISERROR(VLOOKUP($A60,'[1]liste reference'!A$1:S$65536,19,FALSE)),IF(ISERROR(VLOOKUP($A60,'[1]liste reference'!B$1:S$65536,19,FALSE)),"",VLOOKUP($A60,'[1]liste reference'!B$1:S$65536,19,FALSE)),VLOOKUP($A60,'[1]liste reference'!A$1:S$65536,19,FALSE)))))</f>
        <v/>
      </c>
      <c r="Q60" s="221" t="str">
        <f t="shared" si="2"/>
        <v/>
      </c>
      <c r="R60" s="222" t="str">
        <f t="shared" si="3"/>
        <v/>
      </c>
      <c r="S60" s="222">
        <f t="shared" si="4"/>
        <v>0</v>
      </c>
      <c r="T60" s="222">
        <f t="shared" si="5"/>
        <v>0</v>
      </c>
      <c r="U60" s="228">
        <f t="shared" si="6"/>
        <v>0</v>
      </c>
      <c r="V60" s="223">
        <v>0</v>
      </c>
      <c r="W60" s="224" t="s">
        <v>52</v>
      </c>
      <c r="Y60" s="225" t="str">
        <f>IF(A60="new.cod","NEWCOD",IF(AND((Z60=""),ISTEXT(A60)),A60,IF(Z60="","",INDEX('[1]liste reference'!$A$7:$A$904,Z60))))</f>
        <v/>
      </c>
      <c r="Z60" s="8" t="str">
        <f>IF(ISERROR(MATCH(A60,'[1]liste reference'!$A$7:$A$904,0)),IF(ISERROR(MATCH(A60,'[1]liste reference'!$B$7:$B$904,0)),"",(MATCH(A60,'[1]liste reference'!$B$7:$B$904,0))),(MATCH(A60,'[1]liste reference'!$A$7:$A$904,0)))</f>
        <v/>
      </c>
      <c r="AA60" s="226"/>
      <c r="AB60" s="227"/>
      <c r="AC60" s="227"/>
      <c r="BC60" s="8" t="str">
        <f t="shared" si="7"/>
        <v/>
      </c>
    </row>
    <row r="61" spans="1:55" x14ac:dyDescent="0.2">
      <c r="A61" s="209" t="s">
        <v>52</v>
      </c>
      <c r="B61" s="210"/>
      <c r="C61" s="211"/>
      <c r="D61" s="212" t="str">
        <f>IF(ISERROR(VLOOKUP($A61,'[1]liste reference'!$A$7:$D$904,2,0)),IF(ISERROR(VLOOKUP($A61,'[1]liste reference'!$B$7:$D$904,1,0)),"",VLOOKUP($A61,'[1]liste reference'!$B$7:$D$904,1,0)),VLOOKUP($A61,'[1]liste reference'!$A$7:$D$904,2,0))</f>
        <v/>
      </c>
      <c r="E61" s="212">
        <f>IF(D61="",,VLOOKUP(D61,D$22:D60,1,0))</f>
        <v>0</v>
      </c>
      <c r="F61" s="213">
        <f t="shared" si="1"/>
        <v>0</v>
      </c>
      <c r="G61" s="214" t="str">
        <f>IF(A61="","",IF(ISERROR(VLOOKUP($A61,'[1]liste reference'!$A$7:$P$904,13,0)),IF(ISERROR(VLOOKUP($A61,'[1]liste reference'!$B$7:$P$904,12,0)),"    -",VLOOKUP($A61,'[1]liste reference'!$B$7:$P$904,12,0)),VLOOKUP($A61,'[1]liste reference'!$A$7:$P$904,13,0)))</f>
        <v/>
      </c>
      <c r="H61" s="215" t="str">
        <f>IF(A61="","x",IF(ISERROR(VLOOKUP($A61,'[1]liste reference'!$A$7:$P$904,14,0)),IF(ISERROR(VLOOKUP($A61,'[1]liste reference'!$B$7:$P$904,13,0)),"x",VLOOKUP($A61,'[1]liste reference'!$B$7:$P$904,13,0)),VLOOKUP($A61,'[1]liste reference'!$A$7:$P$904,14,0)))</f>
        <v>x</v>
      </c>
      <c r="I61" s="216" t="str">
        <f>IF(ISNUMBER(H61),IF(ISERROR(VLOOKUP($A61,'[1]liste reference'!$A$7:$P$904,3,0)),IF(ISERROR(VLOOKUP($A61,'[1]liste reference'!$B$7:$P$904,2,0)),"",VLOOKUP($A61,'[1]liste reference'!$B$7:$P$904,2,0)),VLOOKUP($A61,'[1]liste reference'!$A$7:$P$904,3,0)),"")</f>
        <v/>
      </c>
      <c r="J61" s="217" t="str">
        <f>IF(ISNUMBER(H61),IF(ISERROR(VLOOKUP($A61,'[1]liste reference'!$A$7:$P$904,4,0)),IF(ISERROR(VLOOKUP($A61,'[1]liste reference'!$B$7:$P$904,3,0)),"",VLOOKUP($A61,'[1]liste reference'!$B$7:$P$904,3,0)),VLOOKUP($A61,'[1]liste reference'!$A$7:$P$904,4,0)),"")</f>
        <v/>
      </c>
      <c r="K61" s="218" t="str">
        <f>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9"/>
      <c r="M61" s="219"/>
      <c r="N61" s="219"/>
      <c r="O61" s="220"/>
      <c r="P61" s="220" t="str">
        <f>IF($A61="NEWCOD",IF($AC61="","No",$AC61),IF(ISTEXT($E61),"DEJA SAISI !",IF($A61="","",IF(ISERROR(VLOOKUP($A61,'[1]liste reference'!A$1:S$65536,19,FALSE)),IF(ISERROR(VLOOKUP($A61,'[1]liste reference'!B$1:S$65536,19,FALSE)),"",VLOOKUP($A61,'[1]liste reference'!B$1:S$65536,19,FALSE)),VLOOKUP($A61,'[1]liste reference'!A$1:S$65536,19,FALSE)))))</f>
        <v/>
      </c>
      <c r="Q61" s="221" t="str">
        <f t="shared" si="2"/>
        <v/>
      </c>
      <c r="R61" s="222" t="str">
        <f t="shared" si="3"/>
        <v/>
      </c>
      <c r="S61" s="222">
        <f t="shared" si="4"/>
        <v>0</v>
      </c>
      <c r="T61" s="222">
        <f t="shared" si="5"/>
        <v>0</v>
      </c>
      <c r="U61" s="228">
        <f t="shared" si="6"/>
        <v>0</v>
      </c>
      <c r="V61" s="223">
        <v>0</v>
      </c>
      <c r="W61" s="224" t="s">
        <v>52</v>
      </c>
      <c r="Y61" s="225" t="str">
        <f>IF(A61="new.cod","NEWCOD",IF(AND((Z61=""),ISTEXT(A61)),A61,IF(Z61="","",INDEX('[1]liste reference'!$A$7:$A$904,Z61))))</f>
        <v/>
      </c>
      <c r="Z61" s="8" t="str">
        <f>IF(ISERROR(MATCH(A61,'[1]liste reference'!$A$7:$A$904,0)),IF(ISERROR(MATCH(A61,'[1]liste reference'!$B$7:$B$904,0)),"",(MATCH(A61,'[1]liste reference'!$B$7:$B$904,0))),(MATCH(A61,'[1]liste reference'!$A$7:$A$904,0)))</f>
        <v/>
      </c>
      <c r="AA61" s="226"/>
      <c r="AB61" s="227"/>
      <c r="AC61" s="227"/>
      <c r="BC61" s="8" t="str">
        <f t="shared" si="7"/>
        <v/>
      </c>
    </row>
    <row r="62" spans="1:55" x14ac:dyDescent="0.2">
      <c r="A62" s="209" t="s">
        <v>52</v>
      </c>
      <c r="B62" s="210"/>
      <c r="C62" s="211"/>
      <c r="D62" s="212" t="str">
        <f>IF(ISERROR(VLOOKUP($A62,'[1]liste reference'!$A$7:$D$904,2,0)),IF(ISERROR(VLOOKUP($A62,'[1]liste reference'!$B$7:$D$904,1,0)),"",VLOOKUP($A62,'[1]liste reference'!$B$7:$D$904,1,0)),VLOOKUP($A62,'[1]liste reference'!$A$7:$D$904,2,0))</f>
        <v/>
      </c>
      <c r="E62" s="212">
        <f>IF(D62="",,VLOOKUP(D62,D$22:D61,1,0))</f>
        <v>0</v>
      </c>
      <c r="F62" s="213">
        <f t="shared" si="1"/>
        <v>0</v>
      </c>
      <c r="G62" s="214" t="str">
        <f>IF(A62="","",IF(ISERROR(VLOOKUP($A62,'[1]liste reference'!$A$7:$P$904,13,0)),IF(ISERROR(VLOOKUP($A62,'[1]liste reference'!$B$7:$P$904,12,0)),"    -",VLOOKUP($A62,'[1]liste reference'!$B$7:$P$904,12,0)),VLOOKUP($A62,'[1]liste reference'!$A$7:$P$904,13,0)))</f>
        <v/>
      </c>
      <c r="H62" s="215" t="str">
        <f>IF(A62="","x",IF(ISERROR(VLOOKUP($A62,'[1]liste reference'!$A$7:$P$904,14,0)),IF(ISERROR(VLOOKUP($A62,'[1]liste reference'!$B$7:$P$904,13,0)),"x",VLOOKUP($A62,'[1]liste reference'!$B$7:$P$904,13,0)),VLOOKUP($A62,'[1]liste reference'!$A$7:$P$904,14,0)))</f>
        <v>x</v>
      </c>
      <c r="I62" s="216" t="str">
        <f>IF(ISNUMBER(H62),IF(ISERROR(VLOOKUP($A62,'[1]liste reference'!$A$7:$P$904,3,0)),IF(ISERROR(VLOOKUP($A62,'[1]liste reference'!$B$7:$P$904,2,0)),"",VLOOKUP($A62,'[1]liste reference'!$B$7:$P$904,2,0)),VLOOKUP($A62,'[1]liste reference'!$A$7:$P$904,3,0)),"")</f>
        <v/>
      </c>
      <c r="J62" s="217" t="str">
        <f>IF(ISNUMBER(H62),IF(ISERROR(VLOOKUP($A62,'[1]liste reference'!$A$7:$P$904,4,0)),IF(ISERROR(VLOOKUP($A62,'[1]liste reference'!$B$7:$P$904,3,0)),"",VLOOKUP($A62,'[1]liste reference'!$B$7:$P$904,3,0)),VLOOKUP($A62,'[1]liste reference'!$A$7:$P$904,4,0)),"")</f>
        <v/>
      </c>
      <c r="K62" s="218" t="str">
        <f>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9"/>
      <c r="M62" s="219"/>
      <c r="N62" s="219"/>
      <c r="O62" s="220"/>
      <c r="P62" s="220" t="str">
        <f>IF($A62="NEWCOD",IF($AC62="","No",$AC62),IF(ISTEXT($E62),"DEJA SAISI !",IF($A62="","",IF(ISERROR(VLOOKUP($A62,'[1]liste reference'!A$1:S$65536,19,FALSE)),IF(ISERROR(VLOOKUP($A62,'[1]liste reference'!B$1:S$65536,19,FALSE)),"",VLOOKUP($A62,'[1]liste reference'!B$1:S$65536,19,FALSE)),VLOOKUP($A62,'[1]liste reference'!A$1:S$65536,19,FALSE)))))</f>
        <v/>
      </c>
      <c r="Q62" s="221" t="str">
        <f t="shared" si="2"/>
        <v/>
      </c>
      <c r="R62" s="222" t="str">
        <f t="shared" si="3"/>
        <v/>
      </c>
      <c r="S62" s="222">
        <f t="shared" si="4"/>
        <v>0</v>
      </c>
      <c r="T62" s="222">
        <f t="shared" si="5"/>
        <v>0</v>
      </c>
      <c r="U62" s="228">
        <f t="shared" si="6"/>
        <v>0</v>
      </c>
      <c r="V62" s="223">
        <v>0</v>
      </c>
      <c r="W62" s="224" t="s">
        <v>52</v>
      </c>
      <c r="X62" s="224"/>
      <c r="Y62" s="225" t="str">
        <f>IF(A62="new.cod","NEWCOD",IF(AND((Z62=""),ISTEXT(A62)),A62,IF(Z62="","",INDEX('[1]liste reference'!$A$7:$A$904,Z62))))</f>
        <v/>
      </c>
      <c r="Z62" s="8" t="str">
        <f>IF(ISERROR(MATCH(A62,'[1]liste reference'!$A$7:$A$904,0)),IF(ISERROR(MATCH(A62,'[1]liste reference'!$B$7:$B$904,0)),"",(MATCH(A62,'[1]liste reference'!$B$7:$B$904,0))),(MATCH(A62,'[1]liste reference'!$A$7:$A$904,0)))</f>
        <v/>
      </c>
      <c r="AA62" s="226"/>
      <c r="AB62" s="227"/>
      <c r="AC62" s="227"/>
      <c r="BC62" s="8" t="str">
        <f t="shared" si="7"/>
        <v/>
      </c>
    </row>
    <row r="63" spans="1:55" x14ac:dyDescent="0.2">
      <c r="A63" s="209" t="s">
        <v>52</v>
      </c>
      <c r="B63" s="210"/>
      <c r="C63" s="211"/>
      <c r="D63" s="212" t="str">
        <f>IF(ISERROR(VLOOKUP($A63,'[1]liste reference'!$A$7:$D$904,2,0)),IF(ISERROR(VLOOKUP($A63,'[1]liste reference'!$B$7:$D$904,1,0)),"",VLOOKUP($A63,'[1]liste reference'!$B$7:$D$904,1,0)),VLOOKUP($A63,'[1]liste reference'!$A$7:$D$904,2,0))</f>
        <v/>
      </c>
      <c r="E63" s="212">
        <f>IF(D63="",,VLOOKUP(D63,D$22:D62,1,0))</f>
        <v>0</v>
      </c>
      <c r="F63" s="213">
        <f t="shared" si="1"/>
        <v>0</v>
      </c>
      <c r="G63" s="214" t="str">
        <f>IF(A63="","",IF(ISERROR(VLOOKUP($A63,'[1]liste reference'!$A$7:$P$904,13,0)),IF(ISERROR(VLOOKUP($A63,'[1]liste reference'!$B$7:$P$904,12,0)),"    -",VLOOKUP($A63,'[1]liste reference'!$B$7:$P$904,12,0)),VLOOKUP($A63,'[1]liste reference'!$A$7:$P$904,13,0)))</f>
        <v/>
      </c>
      <c r="H63" s="215" t="str">
        <f>IF(A63="","x",IF(ISERROR(VLOOKUP($A63,'[1]liste reference'!$A$7:$P$904,14,0)),IF(ISERROR(VLOOKUP($A63,'[1]liste reference'!$B$7:$P$904,13,0)),"x",VLOOKUP($A63,'[1]liste reference'!$B$7:$P$904,13,0)),VLOOKUP($A63,'[1]liste reference'!$A$7:$P$904,14,0)))</f>
        <v>x</v>
      </c>
      <c r="I63" s="216" t="str">
        <f>IF(ISNUMBER(H63),IF(ISERROR(VLOOKUP($A63,'[1]liste reference'!$A$7:$P$904,3,0)),IF(ISERROR(VLOOKUP($A63,'[1]liste reference'!$B$7:$P$904,2,0)),"",VLOOKUP($A63,'[1]liste reference'!$B$7:$P$904,2,0)),VLOOKUP($A63,'[1]liste reference'!$A$7:$P$904,3,0)),"")</f>
        <v/>
      </c>
      <c r="J63" s="217" t="str">
        <f>IF(ISNUMBER(H63),IF(ISERROR(VLOOKUP($A63,'[1]liste reference'!$A$7:$P$904,4,0)),IF(ISERROR(VLOOKUP($A63,'[1]liste reference'!$B$7:$P$904,3,0)),"",VLOOKUP($A63,'[1]liste reference'!$B$7:$P$904,3,0)),VLOOKUP($A63,'[1]liste reference'!$A$7:$P$904,4,0)),"")</f>
        <v/>
      </c>
      <c r="K63" s="218" t="str">
        <f>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9"/>
      <c r="M63" s="219"/>
      <c r="N63" s="219"/>
      <c r="O63" s="220"/>
      <c r="P63" s="220" t="str">
        <f>IF($A63="NEWCOD",IF($AC63="","No",$AC63),IF(ISTEXT($E63),"DEJA SAISI !",IF($A63="","",IF(ISERROR(VLOOKUP($A63,'[1]liste reference'!A$1:S$65536,19,FALSE)),IF(ISERROR(VLOOKUP($A63,'[1]liste reference'!B$1:S$65536,19,FALSE)),"",VLOOKUP($A63,'[1]liste reference'!B$1:S$65536,19,FALSE)),VLOOKUP($A63,'[1]liste reference'!A$1:S$65536,19,FALSE)))))</f>
        <v/>
      </c>
      <c r="Q63" s="221" t="str">
        <f t="shared" si="2"/>
        <v/>
      </c>
      <c r="R63" s="222" t="str">
        <f t="shared" si="3"/>
        <v/>
      </c>
      <c r="S63" s="222">
        <f t="shared" si="4"/>
        <v>0</v>
      </c>
      <c r="T63" s="222">
        <f t="shared" si="5"/>
        <v>0</v>
      </c>
      <c r="U63" s="228">
        <f t="shared" si="6"/>
        <v>0</v>
      </c>
      <c r="V63" s="223">
        <v>0</v>
      </c>
      <c r="W63" s="224" t="s">
        <v>52</v>
      </c>
      <c r="Y63" s="225" t="str">
        <f>IF(A63="new.cod","NEWCOD",IF(AND((Z63=""),ISTEXT(A63)),A63,IF(Z63="","",INDEX('[1]liste reference'!$A$7:$A$904,Z63))))</f>
        <v/>
      </c>
      <c r="Z63" s="8" t="str">
        <f>IF(ISERROR(MATCH(A63,'[1]liste reference'!$A$7:$A$904,0)),IF(ISERROR(MATCH(A63,'[1]liste reference'!$B$7:$B$904,0)),"",(MATCH(A63,'[1]liste reference'!$B$7:$B$904,0))),(MATCH(A63,'[1]liste reference'!$A$7:$A$904,0)))</f>
        <v/>
      </c>
      <c r="AA63" s="226"/>
      <c r="AB63" s="227"/>
      <c r="AC63" s="227"/>
      <c r="BC63" s="8" t="str">
        <f t="shared" si="7"/>
        <v/>
      </c>
    </row>
    <row r="64" spans="1:55" ht="12.75" hidden="1" customHeight="1" x14ac:dyDescent="0.2">
      <c r="A64" s="209" t="s">
        <v>52</v>
      </c>
      <c r="B64" s="210"/>
      <c r="C64" s="211"/>
      <c r="D64" s="212" t="str">
        <f>IF(ISERROR(VLOOKUP($A64,'[1]liste reference'!$A$7:$D$904,2,0)),IF(ISERROR(VLOOKUP($A64,'[1]liste reference'!$B$7:$D$904,1,0)),"",VLOOKUP($A64,'[1]liste reference'!$B$7:$D$904,1,0)),VLOOKUP($A64,'[1]liste reference'!$A$7:$D$904,2,0))</f>
        <v/>
      </c>
      <c r="E64" s="212">
        <f>IF(D64="",,VLOOKUP(D64,D$22:D52,1,0))</f>
        <v>0</v>
      </c>
      <c r="F64" s="213">
        <f t="shared" si="1"/>
        <v>0</v>
      </c>
      <c r="G64" s="214" t="str">
        <f>IF(A64="","",IF(ISERROR(VLOOKUP($A64,'[1]liste reference'!$A$7:$P$904,13,0)),IF(ISERROR(VLOOKUP($A64,'[1]liste reference'!$B$7:$P$904,12,0)),"    -",VLOOKUP($A64,'[1]liste reference'!$B$7:$P$904,12,0)),VLOOKUP($A64,'[1]liste reference'!$A$7:$P$904,13,0)))</f>
        <v/>
      </c>
      <c r="H64" s="215" t="str">
        <f>IF(A64="","x",IF(ISERROR(VLOOKUP($A64,'[1]liste reference'!$A$7:$P$904,14,0)),IF(ISERROR(VLOOKUP($A64,'[1]liste reference'!$B$7:$P$904,13,0)),"x",VLOOKUP($A64,'[1]liste reference'!$B$7:$P$904,13,0)),VLOOKUP($A64,'[1]liste reference'!$A$7:$P$904,14,0)))</f>
        <v>x</v>
      </c>
      <c r="I64" s="216" t="str">
        <f>IF(ISNUMBER(H64),IF(ISERROR(VLOOKUP($A64,'[1]liste reference'!$A$7:$P$904,3,0)),IF(ISERROR(VLOOKUP($A64,'[1]liste reference'!$B$7:$P$904,2,0)),"",VLOOKUP($A64,'[1]liste reference'!$B$7:$P$904,2,0)),VLOOKUP($A64,'[1]liste reference'!$A$7:$P$904,3,0)),"")</f>
        <v/>
      </c>
      <c r="J64" s="217" t="str">
        <f>IF(ISNUMBER(H64),IF(ISERROR(VLOOKUP($A64,'[1]liste reference'!$A$7:$P$904,4,0)),IF(ISERROR(VLOOKUP($A64,'[1]liste reference'!$B$7:$P$904,3,0)),"",VLOOKUP($A64,'[1]liste reference'!$B$7:$P$904,3,0)),VLOOKUP($A64,'[1]liste reference'!$A$7:$P$904,4,0)),"")</f>
        <v/>
      </c>
      <c r="K64" s="218" t="str">
        <f>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9"/>
      <c r="M64" s="219"/>
      <c r="N64" s="219"/>
      <c r="O64" s="220"/>
      <c r="P64" s="220" t="str">
        <f>IF($A64="NEWCOD",IF($AC64="","No",$AC64),IF(ISTEXT($E64),"DEJA SAISI !",IF($A64="","",IF(ISERROR(VLOOKUP($A64,'[1]liste reference'!A$1:S$65536,19,FALSE)),IF(ISERROR(VLOOKUP($A64,'[1]liste reference'!B$1:S$65536,19,FALSE)),"",VLOOKUP($A64,'[1]liste reference'!B$1:S$65536,19,FALSE)),VLOOKUP($A64,'[1]liste reference'!A$1:S$65536,19,FALSE)))))</f>
        <v/>
      </c>
      <c r="Q64" s="221" t="str">
        <f t="shared" si="2"/>
        <v/>
      </c>
      <c r="R64" s="222" t="str">
        <f t="shared" si="3"/>
        <v/>
      </c>
      <c r="S64" s="222">
        <f t="shared" si="4"/>
        <v>0</v>
      </c>
      <c r="T64" s="222">
        <f t="shared" si="5"/>
        <v>0</v>
      </c>
      <c r="U64" s="228">
        <f t="shared" si="6"/>
        <v>0</v>
      </c>
      <c r="V64" s="223">
        <v>0</v>
      </c>
      <c r="W64" s="224" t="s">
        <v>52</v>
      </c>
      <c r="Y64" s="225" t="str">
        <f>IF(A64="new.cod","NEWCOD",IF(AND((Z64=""),ISTEXT(A64)),A64,IF(Z64="","",INDEX('[1]liste reference'!$A$7:$A$904,Z64))))</f>
        <v/>
      </c>
      <c r="Z64" s="8" t="str">
        <f>IF(ISERROR(MATCH(A64,'[1]liste reference'!$A$7:$A$904,0)),IF(ISERROR(MATCH(A64,'[1]liste reference'!$B$7:$B$904,0)),"",(MATCH(A64,'[1]liste reference'!$B$7:$B$904,0))),(MATCH(A64,'[1]liste reference'!$A$7:$A$904,0)))</f>
        <v/>
      </c>
      <c r="AA64" s="226"/>
      <c r="AB64" s="227"/>
      <c r="AC64" s="227"/>
      <c r="BC64" s="8" t="str">
        <f t="shared" si="7"/>
        <v/>
      </c>
    </row>
    <row r="65" spans="1:55" hidden="1" x14ac:dyDescent="0.2">
      <c r="A65" s="209" t="s">
        <v>52</v>
      </c>
      <c r="B65" s="210"/>
      <c r="C65" s="211"/>
      <c r="D65" s="212" t="str">
        <f>IF(ISERROR(VLOOKUP($A65,'[1]liste reference'!$A$7:$D$904,2,0)),IF(ISERROR(VLOOKUP($A65,'[1]liste reference'!$B$7:$D$904,1,0)),"",VLOOKUP($A65,'[1]liste reference'!$B$7:$D$904,1,0)),VLOOKUP($A65,'[1]liste reference'!$A$7:$D$904,2,0))</f>
        <v/>
      </c>
      <c r="E65" s="212">
        <f>IF(D65="",,VLOOKUP(D65,D$22:D53,1,0))</f>
        <v>0</v>
      </c>
      <c r="F65" s="213">
        <f t="shared" si="1"/>
        <v>0</v>
      </c>
      <c r="G65" s="214" t="str">
        <f>IF(A65="","",IF(ISERROR(VLOOKUP($A65,'[1]liste reference'!$A$7:$P$904,13,0)),IF(ISERROR(VLOOKUP($A65,'[1]liste reference'!$B$7:$P$904,12,0)),"    -",VLOOKUP($A65,'[1]liste reference'!$B$7:$P$904,12,0)),VLOOKUP($A65,'[1]liste reference'!$A$7:$P$904,13,0)))</f>
        <v/>
      </c>
      <c r="H65" s="215" t="str">
        <f>IF(A65="","x",IF(ISERROR(VLOOKUP($A65,'[1]liste reference'!$A$7:$P$904,14,0)),IF(ISERROR(VLOOKUP($A65,'[1]liste reference'!$B$7:$P$904,13,0)),"x",VLOOKUP($A65,'[1]liste reference'!$B$7:$P$904,13,0)),VLOOKUP($A65,'[1]liste reference'!$A$7:$P$904,14,0)))</f>
        <v>x</v>
      </c>
      <c r="I65" s="216" t="str">
        <f>IF(ISNUMBER(H65),IF(ISERROR(VLOOKUP($A65,'[1]liste reference'!$A$7:$P$904,3,0)),IF(ISERROR(VLOOKUP($A65,'[1]liste reference'!$B$7:$P$904,2,0)),"",VLOOKUP($A65,'[1]liste reference'!$B$7:$P$904,2,0)),VLOOKUP($A65,'[1]liste reference'!$A$7:$P$904,3,0)),"")</f>
        <v/>
      </c>
      <c r="J65" s="217" t="str">
        <f>IF(ISNUMBER(H65),IF(ISERROR(VLOOKUP($A65,'[1]liste reference'!$A$7:$P$904,4,0)),IF(ISERROR(VLOOKUP($A65,'[1]liste reference'!$B$7:$P$904,3,0)),"",VLOOKUP($A65,'[1]liste reference'!$B$7:$P$904,3,0)),VLOOKUP($A65,'[1]liste reference'!$A$7:$P$904,4,0)),"")</f>
        <v/>
      </c>
      <c r="K65" s="218" t="str">
        <f>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9"/>
      <c r="M65" s="219"/>
      <c r="N65" s="219"/>
      <c r="O65" s="220"/>
      <c r="P65" s="220" t="str">
        <f>IF($A65="NEWCOD",IF($AC65="","No",$AC65),IF(ISTEXT($E65),"DEJA SAISI !",IF($A65="","",IF(ISERROR(VLOOKUP($A65,'[1]liste reference'!A$1:S$65536,19,FALSE)),IF(ISERROR(VLOOKUP($A65,'[1]liste reference'!B$1:S$65536,19,FALSE)),"",VLOOKUP($A65,'[1]liste reference'!B$1:S$65536,19,FALSE)),VLOOKUP($A65,'[1]liste reference'!A$1:S$65536,19,FALSE)))))</f>
        <v/>
      </c>
      <c r="Q65" s="221" t="str">
        <f t="shared" si="2"/>
        <v/>
      </c>
      <c r="R65" s="222" t="str">
        <f t="shared" si="3"/>
        <v/>
      </c>
      <c r="S65" s="222">
        <f t="shared" si="4"/>
        <v>0</v>
      </c>
      <c r="T65" s="222">
        <f t="shared" si="5"/>
        <v>0</v>
      </c>
      <c r="U65" s="228">
        <f t="shared" si="6"/>
        <v>0</v>
      </c>
      <c r="V65" s="223">
        <v>0</v>
      </c>
      <c r="W65" s="224" t="s">
        <v>52</v>
      </c>
      <c r="Y65" s="225" t="str">
        <f>IF(A65="new.cod","NEWCOD",IF(AND((Z65=""),ISTEXT(A65)),A65,IF(Z65="","",INDEX('[1]liste reference'!$A$7:$A$904,Z65))))</f>
        <v/>
      </c>
      <c r="Z65" s="8" t="str">
        <f>IF(ISERROR(MATCH(A65,'[1]liste reference'!$A$7:$A$904,0)),IF(ISERROR(MATCH(A65,'[1]liste reference'!$B$7:$B$904,0)),"",(MATCH(A65,'[1]liste reference'!$B$7:$B$904,0))),(MATCH(A65,'[1]liste reference'!$A$7:$A$904,0)))</f>
        <v/>
      </c>
      <c r="AA65" s="226"/>
      <c r="AB65" s="227"/>
      <c r="AC65" s="227"/>
      <c r="BC65" s="8" t="str">
        <f t="shared" si="7"/>
        <v/>
      </c>
    </row>
    <row r="66" spans="1:55" hidden="1" x14ac:dyDescent="0.2">
      <c r="A66" s="209" t="s">
        <v>52</v>
      </c>
      <c r="B66" s="210"/>
      <c r="C66" s="211"/>
      <c r="D66" s="212" t="str">
        <f>IF(ISERROR(VLOOKUP($A66,'[1]liste reference'!$A$7:$D$904,2,0)),IF(ISERROR(VLOOKUP($A66,'[1]liste reference'!$B$7:$D$904,1,0)),"",VLOOKUP($A66,'[1]liste reference'!$B$7:$D$904,1,0)),VLOOKUP($A66,'[1]liste reference'!$A$7:$D$904,2,0))</f>
        <v/>
      </c>
      <c r="E66" s="212">
        <f>IF(D66="",,VLOOKUP(D66,D$22:D51,1,0))</f>
        <v>0</v>
      </c>
      <c r="F66" s="213">
        <f t="shared" si="1"/>
        <v>0</v>
      </c>
      <c r="G66" s="214" t="str">
        <f>IF(A66="","",IF(ISERROR(VLOOKUP($A66,'[1]liste reference'!$A$7:$P$904,13,0)),IF(ISERROR(VLOOKUP($A66,'[1]liste reference'!$B$7:$P$904,12,0)),"    -",VLOOKUP($A66,'[1]liste reference'!$B$7:$P$904,12,0)),VLOOKUP($A66,'[1]liste reference'!$A$7:$P$904,13,0)))</f>
        <v/>
      </c>
      <c r="H66" s="215" t="str">
        <f>IF(A66="","x",IF(ISERROR(VLOOKUP($A66,'[1]liste reference'!$A$7:$P$904,14,0)),IF(ISERROR(VLOOKUP($A66,'[1]liste reference'!$B$7:$P$904,13,0)),"x",VLOOKUP($A66,'[1]liste reference'!$B$7:$P$904,13,0)),VLOOKUP($A66,'[1]liste reference'!$A$7:$P$904,14,0)))</f>
        <v>x</v>
      </c>
      <c r="I66" s="216" t="str">
        <f>IF(ISNUMBER(H66),IF(ISERROR(VLOOKUP($A66,'[1]liste reference'!$A$7:$P$904,3,0)),IF(ISERROR(VLOOKUP($A66,'[1]liste reference'!$B$7:$P$904,2,0)),"",VLOOKUP($A66,'[1]liste reference'!$B$7:$P$904,2,0)),VLOOKUP($A66,'[1]liste reference'!$A$7:$P$904,3,0)),"")</f>
        <v/>
      </c>
      <c r="J66" s="217" t="str">
        <f>IF(ISNUMBER(H66),IF(ISERROR(VLOOKUP($A66,'[1]liste reference'!$A$7:$P$904,4,0)),IF(ISERROR(VLOOKUP($A66,'[1]liste reference'!$B$7:$P$904,3,0)),"",VLOOKUP($A66,'[1]liste reference'!$B$7:$P$904,3,0)),VLOOKUP($A66,'[1]liste reference'!$A$7:$P$904,4,0)),"")</f>
        <v/>
      </c>
      <c r="K66" s="218" t="str">
        <f>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9"/>
      <c r="M66" s="219"/>
      <c r="N66" s="219"/>
      <c r="O66" s="220"/>
      <c r="P66" s="220" t="str">
        <f>IF($A66="NEWCOD",IF($AC66="","No",$AC66),IF(ISTEXT($E66),"DEJA SAISI !",IF($A66="","",IF(ISERROR(VLOOKUP($A66,'[1]liste reference'!A$1:S$65536,19,FALSE)),IF(ISERROR(VLOOKUP($A66,'[1]liste reference'!B$1:S$65536,19,FALSE)),"",VLOOKUP($A66,'[1]liste reference'!B$1:S$65536,19,FALSE)),VLOOKUP($A66,'[1]liste reference'!A$1:S$65536,19,FALSE)))))</f>
        <v/>
      </c>
      <c r="Q66" s="221" t="str">
        <f t="shared" si="2"/>
        <v/>
      </c>
      <c r="R66" s="222" t="str">
        <f t="shared" si="3"/>
        <v/>
      </c>
      <c r="S66" s="222">
        <f t="shared" si="4"/>
        <v>0</v>
      </c>
      <c r="T66" s="222">
        <f t="shared" si="5"/>
        <v>0</v>
      </c>
      <c r="U66" s="228">
        <f t="shared" si="6"/>
        <v>0</v>
      </c>
      <c r="V66" s="223">
        <v>0</v>
      </c>
      <c r="W66" s="224" t="s">
        <v>52</v>
      </c>
      <c r="Y66" s="225" t="str">
        <f>IF(A66="new.cod","NEWCOD",IF(AND((Z66=""),ISTEXT(A66)),A66,IF(Z66="","",INDEX('[1]liste reference'!$A$7:$A$904,Z66))))</f>
        <v/>
      </c>
      <c r="Z66" s="8" t="str">
        <f>IF(ISERROR(MATCH(A66,'[1]liste reference'!$A$7:$A$904,0)),IF(ISERROR(MATCH(A66,'[1]liste reference'!$B$7:$B$904,0)),"",(MATCH(A66,'[1]liste reference'!$B$7:$B$904,0))),(MATCH(A66,'[1]liste reference'!$A$7:$A$904,0)))</f>
        <v/>
      </c>
      <c r="AA66" s="226"/>
      <c r="AB66" s="227"/>
      <c r="AC66" s="227"/>
      <c r="BC66" s="8" t="str">
        <f t="shared" si="7"/>
        <v/>
      </c>
    </row>
    <row r="67" spans="1:55" hidden="1" x14ac:dyDescent="0.2">
      <c r="A67" s="209"/>
      <c r="B67" s="210"/>
      <c r="C67" s="211"/>
      <c r="D67" s="212" t="str">
        <f>IF(ISERROR(VLOOKUP($A67,'[1]liste reference'!$A$7:$D$904,2,0)),IF(ISERROR(VLOOKUP($A67,'[1]liste reference'!$B$7:$D$904,1,0)),"",VLOOKUP($A67,'[1]liste reference'!$B$7:$D$904,1,0)),VLOOKUP($A67,'[1]liste reference'!$A$7:$D$904,2,0))</f>
        <v/>
      </c>
      <c r="E67" s="212">
        <f>IF(D67="",,VLOOKUP(D67,D$22:D52,1,0))</f>
        <v>0</v>
      </c>
      <c r="F67" s="213">
        <f t="shared" si="1"/>
        <v>0</v>
      </c>
      <c r="G67" s="214" t="str">
        <f>IF(A67="","",IF(ISERROR(VLOOKUP($A67,'[1]liste reference'!$A$7:$P$904,13,0)),IF(ISERROR(VLOOKUP($A67,'[1]liste reference'!$B$7:$P$904,12,0)),"    -",VLOOKUP($A67,'[1]liste reference'!$B$7:$P$904,12,0)),VLOOKUP($A67,'[1]liste reference'!$A$7:$P$904,13,0)))</f>
        <v/>
      </c>
      <c r="H67" s="215" t="str">
        <f>IF(A67="","x",IF(ISERROR(VLOOKUP($A67,'[1]liste reference'!$A$7:$P$904,14,0)),IF(ISERROR(VLOOKUP($A67,'[1]liste reference'!$B$7:$P$904,13,0)),"x",VLOOKUP($A67,'[1]liste reference'!$B$7:$P$904,13,0)),VLOOKUP($A67,'[1]liste reference'!$A$7:$P$904,14,0)))</f>
        <v>x</v>
      </c>
      <c r="I67" s="216" t="str">
        <f>IF(ISNUMBER(H67),IF(ISERROR(VLOOKUP($A67,'[1]liste reference'!$A$7:$P$904,3,0)),IF(ISERROR(VLOOKUP($A67,'[1]liste reference'!$B$7:$P$904,2,0)),"",VLOOKUP($A67,'[1]liste reference'!$B$7:$P$904,2,0)),VLOOKUP($A67,'[1]liste reference'!$A$7:$P$904,3,0)),"")</f>
        <v/>
      </c>
      <c r="J67" s="217" t="str">
        <f>IF(ISNUMBER(H67),IF(ISERROR(VLOOKUP($A67,'[1]liste reference'!$A$7:$P$904,4,0)),IF(ISERROR(VLOOKUP($A67,'[1]liste reference'!$B$7:$P$904,3,0)),"",VLOOKUP($A67,'[1]liste reference'!$B$7:$P$904,3,0)),VLOOKUP($A67,'[1]liste reference'!$A$7:$P$904,4,0)),"")</f>
        <v/>
      </c>
      <c r="K67" s="218" t="str">
        <f>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9"/>
      <c r="M67" s="219"/>
      <c r="N67" s="219"/>
      <c r="O67" s="220"/>
      <c r="P67" s="220" t="str">
        <f>IF($A67="NEWCOD",IF($AC67="","No",$AC67),IF(ISTEXT($E67),"DEJA SAISI !",IF($A67="","",IF(ISERROR(VLOOKUP($A67,'[1]liste reference'!A$1:S$65536,19,FALSE)),IF(ISERROR(VLOOKUP($A67,'[1]liste reference'!B$1:S$65536,19,FALSE)),"",VLOOKUP($A67,'[1]liste reference'!B$1:S$65536,19,FALSE)),VLOOKUP($A67,'[1]liste reference'!A$1:S$65536,19,FALSE)))))</f>
        <v/>
      </c>
      <c r="Q67" s="221" t="str">
        <f t="shared" si="2"/>
        <v/>
      </c>
      <c r="R67" s="222" t="str">
        <f t="shared" si="3"/>
        <v/>
      </c>
      <c r="S67" s="222">
        <f t="shared" si="4"/>
        <v>0</v>
      </c>
      <c r="T67" s="222">
        <f t="shared" si="5"/>
        <v>0</v>
      </c>
      <c r="U67" s="228">
        <f t="shared" si="6"/>
        <v>0</v>
      </c>
      <c r="V67" s="223">
        <v>0</v>
      </c>
      <c r="W67" s="224" t="s">
        <v>52</v>
      </c>
      <c r="Y67" s="225" t="str">
        <f>IF(A67="new.cod","NEWCOD",IF(AND((Z67=""),ISTEXT(A67)),A67,IF(Z67="","",INDEX('[1]liste reference'!$A$7:$A$904,Z67))))</f>
        <v/>
      </c>
      <c r="Z67" s="8" t="str">
        <f>IF(ISERROR(MATCH(A67,'[1]liste reference'!$A$7:$A$904,0)),IF(ISERROR(MATCH(A67,'[1]liste reference'!$B$7:$B$904,0)),"",(MATCH(A67,'[1]liste reference'!$B$7:$B$904,0))),(MATCH(A67,'[1]liste reference'!$A$7:$A$904,0)))</f>
        <v/>
      </c>
      <c r="AA67" s="226"/>
      <c r="AB67" s="227"/>
      <c r="AC67" s="227"/>
      <c r="BC67" s="8" t="str">
        <f t="shared" si="7"/>
        <v/>
      </c>
    </row>
    <row r="68" spans="1:55" hidden="1" x14ac:dyDescent="0.2">
      <c r="A68" s="209"/>
      <c r="B68" s="210"/>
      <c r="C68" s="211"/>
      <c r="D68" s="212" t="str">
        <f>IF(ISERROR(VLOOKUP($A68,'[1]liste reference'!$A$7:$D$904,2,0)),IF(ISERROR(VLOOKUP($A68,'[1]liste reference'!$B$7:$D$904,1,0)),"",VLOOKUP($A68,'[1]liste reference'!$B$7:$D$904,1,0)),VLOOKUP($A68,'[1]liste reference'!$A$7:$D$904,2,0))</f>
        <v/>
      </c>
      <c r="E68" s="212">
        <f>IF(D68="",,VLOOKUP(D68,D$22:D53,1,0))</f>
        <v>0</v>
      </c>
      <c r="F68" s="213">
        <f t="shared" si="1"/>
        <v>0</v>
      </c>
      <c r="G68" s="214" t="str">
        <f>IF(A68="","",IF(ISERROR(VLOOKUP($A68,'[1]liste reference'!$A$7:$P$904,13,0)),IF(ISERROR(VLOOKUP($A68,'[1]liste reference'!$B$7:$P$904,12,0)),"    -",VLOOKUP($A68,'[1]liste reference'!$B$7:$P$904,12,0)),VLOOKUP($A68,'[1]liste reference'!$A$7:$P$904,13,0)))</f>
        <v/>
      </c>
      <c r="H68" s="215" t="str">
        <f>IF(A68="","x",IF(ISERROR(VLOOKUP($A68,'[1]liste reference'!$A$7:$P$904,14,0)),IF(ISERROR(VLOOKUP($A68,'[1]liste reference'!$B$7:$P$904,13,0)),"x",VLOOKUP($A68,'[1]liste reference'!$B$7:$P$904,13,0)),VLOOKUP($A68,'[1]liste reference'!$A$7:$P$904,14,0)))</f>
        <v>x</v>
      </c>
      <c r="I68" s="216" t="str">
        <f>IF(ISNUMBER(H68),IF(ISERROR(VLOOKUP($A68,'[1]liste reference'!$A$7:$P$904,3,0)),IF(ISERROR(VLOOKUP($A68,'[1]liste reference'!$B$7:$P$904,2,0)),"",VLOOKUP($A68,'[1]liste reference'!$B$7:$P$904,2,0)),VLOOKUP($A68,'[1]liste reference'!$A$7:$P$904,3,0)),"")</f>
        <v/>
      </c>
      <c r="J68" s="217" t="str">
        <f>IF(ISNUMBER(H68),IF(ISERROR(VLOOKUP($A68,'[1]liste reference'!$A$7:$P$904,4,0)),IF(ISERROR(VLOOKUP($A68,'[1]liste reference'!$B$7:$P$904,3,0)),"",VLOOKUP($A68,'[1]liste reference'!$B$7:$P$904,3,0)),VLOOKUP($A68,'[1]liste reference'!$A$7:$P$904,4,0)),"")</f>
        <v/>
      </c>
      <c r="K68" s="218" t="str">
        <f>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9"/>
      <c r="M68" s="219"/>
      <c r="N68" s="219"/>
      <c r="O68" s="220"/>
      <c r="P68" s="220" t="str">
        <f>IF($A68="NEWCOD",IF($AC68="","No",$AC68),IF(ISTEXT($E68),"DEJA SAISI !",IF($A68="","",IF(ISERROR(VLOOKUP($A68,'[1]liste reference'!A$1:S$65536,19,FALSE)),IF(ISERROR(VLOOKUP($A68,'[1]liste reference'!B$1:S$65536,19,FALSE)),"",VLOOKUP($A68,'[1]liste reference'!B$1:S$65536,19,FALSE)),VLOOKUP($A68,'[1]liste reference'!A$1:S$65536,19,FALSE)))))</f>
        <v/>
      </c>
      <c r="Q68" s="221" t="str">
        <f t="shared" si="2"/>
        <v/>
      </c>
      <c r="R68" s="222" t="str">
        <f t="shared" si="3"/>
        <v/>
      </c>
      <c r="S68" s="222">
        <f t="shared" si="4"/>
        <v>0</v>
      </c>
      <c r="T68" s="222">
        <f t="shared" si="5"/>
        <v>0</v>
      </c>
      <c r="U68" s="228">
        <f t="shared" si="6"/>
        <v>0</v>
      </c>
      <c r="V68" s="223">
        <v>0</v>
      </c>
      <c r="W68" s="224" t="s">
        <v>52</v>
      </c>
      <c r="Y68" s="225" t="str">
        <f>IF(A68="new.cod","NEWCOD",IF(AND((Z68=""),ISTEXT(A68)),A68,IF(Z68="","",INDEX('[1]liste reference'!$A$7:$A$904,Z68))))</f>
        <v/>
      </c>
      <c r="Z68" s="8" t="str">
        <f>IF(ISERROR(MATCH(A68,'[1]liste reference'!$A$7:$A$904,0)),IF(ISERROR(MATCH(A68,'[1]liste reference'!$B$7:$B$904,0)),"",(MATCH(A68,'[1]liste reference'!$B$7:$B$904,0))),(MATCH(A68,'[1]liste reference'!$A$7:$A$904,0)))</f>
        <v/>
      </c>
      <c r="AA68" s="226"/>
      <c r="AB68" s="227"/>
      <c r="AC68" s="227"/>
      <c r="BC68" s="8" t="str">
        <f t="shared" si="7"/>
        <v/>
      </c>
    </row>
    <row r="69" spans="1:55" hidden="1" x14ac:dyDescent="0.2">
      <c r="A69" s="209" t="s">
        <v>52</v>
      </c>
      <c r="B69" s="210"/>
      <c r="C69" s="211"/>
      <c r="D69" s="212" t="str">
        <f>IF(ISERROR(VLOOKUP($A69,'[1]liste reference'!$A$7:$D$904,2,0)),IF(ISERROR(VLOOKUP($A69,'[1]liste reference'!$B$7:$D$904,1,0)),"",VLOOKUP($A69,'[1]liste reference'!$B$7:$D$904,1,0)),VLOOKUP($A69,'[1]liste reference'!$A$7:$D$904,2,0))</f>
        <v/>
      </c>
      <c r="E69" s="212">
        <f>IF(D69="",,VLOOKUP(D69,D$22:D54,1,0))</f>
        <v>0</v>
      </c>
      <c r="F69" s="213">
        <f t="shared" si="1"/>
        <v>0</v>
      </c>
      <c r="G69" s="214" t="str">
        <f>IF(A69="","",IF(ISERROR(VLOOKUP($A69,'[1]liste reference'!$A$7:$P$904,13,0)),IF(ISERROR(VLOOKUP($A69,'[1]liste reference'!$B$7:$P$904,12,0)),"    -",VLOOKUP($A69,'[1]liste reference'!$B$7:$P$904,12,0)),VLOOKUP($A69,'[1]liste reference'!$A$7:$P$904,13,0)))</f>
        <v/>
      </c>
      <c r="H69" s="215" t="str">
        <f>IF(A69="","x",IF(ISERROR(VLOOKUP($A69,'[1]liste reference'!$A$7:$P$904,14,0)),IF(ISERROR(VLOOKUP($A69,'[1]liste reference'!$B$7:$P$904,13,0)),"x",VLOOKUP($A69,'[1]liste reference'!$B$7:$P$904,13,0)),VLOOKUP($A69,'[1]liste reference'!$A$7:$P$904,14,0)))</f>
        <v>x</v>
      </c>
      <c r="I69" s="216" t="str">
        <f>IF(ISNUMBER(H69),IF(ISERROR(VLOOKUP($A69,'[1]liste reference'!$A$7:$P$904,3,0)),IF(ISERROR(VLOOKUP($A69,'[1]liste reference'!$B$7:$P$904,2,0)),"",VLOOKUP($A69,'[1]liste reference'!$B$7:$P$904,2,0)),VLOOKUP($A69,'[1]liste reference'!$A$7:$P$904,3,0)),"")</f>
        <v/>
      </c>
      <c r="J69" s="217" t="str">
        <f>IF(ISNUMBER(H69),IF(ISERROR(VLOOKUP($A69,'[1]liste reference'!$A$7:$P$904,4,0)),IF(ISERROR(VLOOKUP($A69,'[1]liste reference'!$B$7:$P$904,3,0)),"",VLOOKUP($A69,'[1]liste reference'!$B$7:$P$904,3,0)),VLOOKUP($A69,'[1]liste reference'!$A$7:$P$904,4,0)),"")</f>
        <v/>
      </c>
      <c r="K69" s="218" t="str">
        <f>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9"/>
      <c r="M69" s="219"/>
      <c r="N69" s="219"/>
      <c r="O69" s="220"/>
      <c r="P69" s="220" t="str">
        <f>IF($A69="NEWCOD",IF($AC69="","No",$AC69),IF(ISTEXT($E69),"DEJA SAISI !",IF($A69="","",IF(ISERROR(VLOOKUP($A69,'[1]liste reference'!A$1:S$65536,19,FALSE)),IF(ISERROR(VLOOKUP($A69,'[1]liste reference'!B$1:S$65536,19,FALSE)),"",VLOOKUP($A69,'[1]liste reference'!B$1:S$65536,19,FALSE)),VLOOKUP($A69,'[1]liste reference'!A$1:S$65536,19,FALSE)))))</f>
        <v/>
      </c>
      <c r="Q69" s="221" t="str">
        <f t="shared" si="2"/>
        <v/>
      </c>
      <c r="R69" s="222" t="str">
        <f t="shared" si="3"/>
        <v/>
      </c>
      <c r="S69" s="222">
        <f t="shared" si="4"/>
        <v>0</v>
      </c>
      <c r="T69" s="222">
        <f t="shared" si="5"/>
        <v>0</v>
      </c>
      <c r="U69" s="228">
        <f t="shared" si="6"/>
        <v>0</v>
      </c>
      <c r="V69" s="223">
        <v>0</v>
      </c>
      <c r="W69" s="224" t="s">
        <v>52</v>
      </c>
      <c r="Y69" s="225" t="str">
        <f>IF(A69="new.cod","NEWCOD",IF(AND((Z69=""),ISTEXT(A69)),A69,IF(Z69="","",INDEX('[1]liste reference'!$A$7:$A$904,Z69))))</f>
        <v/>
      </c>
      <c r="Z69" s="8" t="str">
        <f>IF(ISERROR(MATCH(A69,'[1]liste reference'!$A$7:$A$904,0)),IF(ISERROR(MATCH(A69,'[1]liste reference'!$B$7:$B$904,0)),"",(MATCH(A69,'[1]liste reference'!$B$7:$B$904,0))),(MATCH(A69,'[1]liste reference'!$A$7:$A$904,0)))</f>
        <v/>
      </c>
      <c r="AA69" s="226"/>
      <c r="AB69" s="227"/>
      <c r="AC69" s="227"/>
      <c r="BC69" s="8" t="str">
        <f t="shared" si="7"/>
        <v/>
      </c>
    </row>
    <row r="70" spans="1:55" hidden="1" x14ac:dyDescent="0.2">
      <c r="A70" s="209" t="s">
        <v>52</v>
      </c>
      <c r="B70" s="210"/>
      <c r="C70" s="211"/>
      <c r="D70" s="212" t="str">
        <f>IF(ISERROR(VLOOKUP($A70,'[1]liste reference'!$A$7:$D$904,2,0)),IF(ISERROR(VLOOKUP($A70,'[1]liste reference'!$B$7:$D$904,1,0)),"",VLOOKUP($A70,'[1]liste reference'!$B$7:$D$904,1,0)),VLOOKUP($A70,'[1]liste reference'!$A$7:$D$904,2,0))</f>
        <v/>
      </c>
      <c r="E70" s="212">
        <f>IF(D70="",,VLOOKUP(D70,D$22:D55,1,0))</f>
        <v>0</v>
      </c>
      <c r="F70" s="213">
        <f t="shared" si="1"/>
        <v>0</v>
      </c>
      <c r="G70" s="214" t="str">
        <f>IF(A70="","",IF(ISERROR(VLOOKUP($A70,'[1]liste reference'!$A$7:$P$904,13,0)),IF(ISERROR(VLOOKUP($A70,'[1]liste reference'!$B$7:$P$904,12,0)),"    -",VLOOKUP($A70,'[1]liste reference'!$B$7:$P$904,12,0)),VLOOKUP($A70,'[1]liste reference'!$A$7:$P$904,13,0)))</f>
        <v/>
      </c>
      <c r="H70" s="215" t="str">
        <f>IF(A70="","x",IF(ISERROR(VLOOKUP($A70,'[1]liste reference'!$A$7:$P$904,14,0)),IF(ISERROR(VLOOKUP($A70,'[1]liste reference'!$B$7:$P$904,13,0)),"x",VLOOKUP($A70,'[1]liste reference'!$B$7:$P$904,13,0)),VLOOKUP($A70,'[1]liste reference'!$A$7:$P$904,14,0)))</f>
        <v>x</v>
      </c>
      <c r="I70" s="216" t="str">
        <f>IF(ISNUMBER(H70),IF(ISERROR(VLOOKUP($A70,'[1]liste reference'!$A$7:$P$904,3,0)),IF(ISERROR(VLOOKUP($A70,'[1]liste reference'!$B$7:$P$904,2,0)),"",VLOOKUP($A70,'[1]liste reference'!$B$7:$P$904,2,0)),VLOOKUP($A70,'[1]liste reference'!$A$7:$P$904,3,0)),"")</f>
        <v/>
      </c>
      <c r="J70" s="217" t="str">
        <f>IF(ISNUMBER(H70),IF(ISERROR(VLOOKUP($A70,'[1]liste reference'!$A$7:$P$904,4,0)),IF(ISERROR(VLOOKUP($A70,'[1]liste reference'!$B$7:$P$904,3,0)),"",VLOOKUP($A70,'[1]liste reference'!$B$7:$P$904,3,0)),VLOOKUP($A70,'[1]liste reference'!$A$7:$P$904,4,0)),"")</f>
        <v/>
      </c>
      <c r="K70" s="218" t="str">
        <f>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9"/>
      <c r="M70" s="219"/>
      <c r="N70" s="219"/>
      <c r="O70" s="220"/>
      <c r="P70" s="220" t="str">
        <f>IF($A70="NEWCOD",IF($AC70="","No",$AC70),IF(ISTEXT($E70),"DEJA SAISI !",IF($A70="","",IF(ISERROR(VLOOKUP($A70,'[1]liste reference'!A$1:S$65536,19,FALSE)),IF(ISERROR(VLOOKUP($A70,'[1]liste reference'!B$1:S$65536,19,FALSE)),"",VLOOKUP($A70,'[1]liste reference'!B$1:S$65536,19,FALSE)),VLOOKUP($A70,'[1]liste reference'!A$1:S$65536,19,FALSE)))))</f>
        <v/>
      </c>
      <c r="Q70" s="221" t="str">
        <f t="shared" si="2"/>
        <v/>
      </c>
      <c r="R70" s="222" t="str">
        <f t="shared" si="3"/>
        <v/>
      </c>
      <c r="S70" s="222">
        <f t="shared" si="4"/>
        <v>0</v>
      </c>
      <c r="T70" s="222">
        <f t="shared" si="5"/>
        <v>0</v>
      </c>
      <c r="U70" s="228">
        <f t="shared" si="6"/>
        <v>0</v>
      </c>
      <c r="V70" s="223">
        <v>0</v>
      </c>
      <c r="W70" s="224" t="s">
        <v>52</v>
      </c>
      <c r="Y70" s="225" t="str">
        <f>IF(A70="new.cod","NEWCOD",IF(AND((Z70=""),ISTEXT(A70)),A70,IF(Z70="","",INDEX('[1]liste reference'!$A$7:$A$904,Z70))))</f>
        <v/>
      </c>
      <c r="Z70" s="8" t="str">
        <f>IF(ISERROR(MATCH(A70,'[1]liste reference'!$A$7:$A$904,0)),IF(ISERROR(MATCH(A70,'[1]liste reference'!$B$7:$B$904,0)),"",(MATCH(A70,'[1]liste reference'!$B$7:$B$904,0))),(MATCH(A70,'[1]liste reference'!$A$7:$A$904,0)))</f>
        <v/>
      </c>
      <c r="AA70" s="226"/>
      <c r="AB70" s="227"/>
      <c r="AC70" s="227"/>
      <c r="BC70" s="8" t="str">
        <f t="shared" si="7"/>
        <v/>
      </c>
    </row>
    <row r="71" spans="1:55" hidden="1" x14ac:dyDescent="0.2">
      <c r="A71" s="209" t="s">
        <v>52</v>
      </c>
      <c r="B71" s="210"/>
      <c r="C71" s="211"/>
      <c r="D71" s="212" t="str">
        <f>IF(ISERROR(VLOOKUP($A71,'[1]liste reference'!$A$7:$D$904,2,0)),IF(ISERROR(VLOOKUP($A71,'[1]liste reference'!$B$7:$D$904,1,0)),"",VLOOKUP($A71,'[1]liste reference'!$B$7:$D$904,1,0)),VLOOKUP($A71,'[1]liste reference'!$A$7:$D$904,2,0))</f>
        <v/>
      </c>
      <c r="E71" s="212">
        <f>IF(D71="",,VLOOKUP(D71,D$22:D56,1,0))</f>
        <v>0</v>
      </c>
      <c r="F71" s="213">
        <f t="shared" si="1"/>
        <v>0</v>
      </c>
      <c r="G71" s="214" t="str">
        <f>IF(A71="","",IF(ISERROR(VLOOKUP($A71,'[1]liste reference'!$A$7:$P$904,13,0)),IF(ISERROR(VLOOKUP($A71,'[1]liste reference'!$B$7:$P$904,12,0)),"    -",VLOOKUP($A71,'[1]liste reference'!$B$7:$P$904,12,0)),VLOOKUP($A71,'[1]liste reference'!$A$7:$P$904,13,0)))</f>
        <v/>
      </c>
      <c r="H71" s="215" t="str">
        <f>IF(A71="","x",IF(ISERROR(VLOOKUP($A71,'[1]liste reference'!$A$7:$P$904,14,0)),IF(ISERROR(VLOOKUP($A71,'[1]liste reference'!$B$7:$P$904,13,0)),"x",VLOOKUP($A71,'[1]liste reference'!$B$7:$P$904,13,0)),VLOOKUP($A71,'[1]liste reference'!$A$7:$P$904,14,0)))</f>
        <v>x</v>
      </c>
      <c r="I71" s="216" t="str">
        <f>IF(ISNUMBER(H71),IF(ISERROR(VLOOKUP($A71,'[1]liste reference'!$A$7:$P$904,3,0)),IF(ISERROR(VLOOKUP($A71,'[1]liste reference'!$B$7:$P$904,2,0)),"",VLOOKUP($A71,'[1]liste reference'!$B$7:$P$904,2,0)),VLOOKUP($A71,'[1]liste reference'!$A$7:$P$904,3,0)),"")</f>
        <v/>
      </c>
      <c r="J71" s="217" t="str">
        <f>IF(ISNUMBER(H71),IF(ISERROR(VLOOKUP($A71,'[1]liste reference'!$A$7:$P$904,4,0)),IF(ISERROR(VLOOKUP($A71,'[1]liste reference'!$B$7:$P$904,3,0)),"",VLOOKUP($A71,'[1]liste reference'!$B$7:$P$904,3,0)),VLOOKUP($A71,'[1]liste reference'!$A$7:$P$904,4,0)),"")</f>
        <v/>
      </c>
      <c r="K71" s="218" t="str">
        <f>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9"/>
      <c r="M71" s="219"/>
      <c r="N71" s="219"/>
      <c r="O71" s="220"/>
      <c r="P71" s="220" t="str">
        <f>IF($A71="NEWCOD",IF($AC71="","No",$AC71),IF(ISTEXT($E71),"DEJA SAISI !",IF($A71="","",IF(ISERROR(VLOOKUP($A71,'[1]liste reference'!A$1:S$65536,19,FALSE)),IF(ISERROR(VLOOKUP($A71,'[1]liste reference'!B$1:S$65536,19,FALSE)),"",VLOOKUP($A71,'[1]liste reference'!B$1:S$65536,19,FALSE)),VLOOKUP($A71,'[1]liste reference'!A$1:S$65536,19,FALSE)))))</f>
        <v/>
      </c>
      <c r="Q71" s="221" t="str">
        <f t="shared" si="2"/>
        <v/>
      </c>
      <c r="R71" s="222" t="str">
        <f t="shared" si="3"/>
        <v/>
      </c>
      <c r="S71" s="222">
        <f t="shared" si="4"/>
        <v>0</v>
      </c>
      <c r="T71" s="222">
        <f t="shared" si="5"/>
        <v>0</v>
      </c>
      <c r="U71" s="228">
        <f t="shared" si="6"/>
        <v>0</v>
      </c>
      <c r="V71" s="223">
        <v>0</v>
      </c>
      <c r="W71" s="224" t="s">
        <v>52</v>
      </c>
      <c r="Y71" s="225" t="str">
        <f>IF(A71="new.cod","NEWCOD",IF(AND((Z71=""),ISTEXT(A71)),A71,IF(Z71="","",INDEX('[1]liste reference'!$A$7:$A$904,Z71))))</f>
        <v/>
      </c>
      <c r="Z71" s="8" t="str">
        <f>IF(ISERROR(MATCH(A71,'[1]liste reference'!$A$7:$A$904,0)),IF(ISERROR(MATCH(A71,'[1]liste reference'!$B$7:$B$904,0)),"",(MATCH(A71,'[1]liste reference'!$B$7:$B$904,0))),(MATCH(A71,'[1]liste reference'!$A$7:$A$904,0)))</f>
        <v/>
      </c>
      <c r="AA71" s="226"/>
      <c r="AB71" s="227"/>
      <c r="AC71" s="227"/>
      <c r="BC71" s="8" t="str">
        <f t="shared" si="7"/>
        <v/>
      </c>
    </row>
    <row r="72" spans="1:55" hidden="1" x14ac:dyDescent="0.2">
      <c r="A72" s="209" t="s">
        <v>52</v>
      </c>
      <c r="B72" s="210"/>
      <c r="C72" s="211"/>
      <c r="D72" s="212" t="str">
        <f>IF(ISERROR(VLOOKUP($A72,'[1]liste reference'!$A$7:$D$904,2,0)),IF(ISERROR(VLOOKUP($A72,'[1]liste reference'!$B$7:$D$904,1,0)),"",VLOOKUP($A72,'[1]liste reference'!$B$7:$D$904,1,0)),VLOOKUP($A72,'[1]liste reference'!$A$7:$D$904,2,0))</f>
        <v/>
      </c>
      <c r="E72" s="212">
        <f>IF(D72="",,VLOOKUP(D72,D$22:D57,1,0))</f>
        <v>0</v>
      </c>
      <c r="F72" s="213">
        <f t="shared" si="1"/>
        <v>0</v>
      </c>
      <c r="G72" s="214" t="str">
        <f>IF(A72="","",IF(ISERROR(VLOOKUP($A72,'[1]liste reference'!$A$7:$P$904,13,0)),IF(ISERROR(VLOOKUP($A72,'[1]liste reference'!$B$7:$P$904,12,0)),"    -",VLOOKUP($A72,'[1]liste reference'!$B$7:$P$904,12,0)),VLOOKUP($A72,'[1]liste reference'!$A$7:$P$904,13,0)))</f>
        <v/>
      </c>
      <c r="H72" s="215" t="str">
        <f>IF(A72="","x",IF(ISERROR(VLOOKUP($A72,'[1]liste reference'!$A$7:$P$904,14,0)),IF(ISERROR(VLOOKUP($A72,'[1]liste reference'!$B$7:$P$904,13,0)),"x",VLOOKUP($A72,'[1]liste reference'!$B$7:$P$904,13,0)),VLOOKUP($A72,'[1]liste reference'!$A$7:$P$904,14,0)))</f>
        <v>x</v>
      </c>
      <c r="I72" s="216" t="str">
        <f>IF(ISNUMBER(H72),IF(ISERROR(VLOOKUP($A72,'[1]liste reference'!$A$7:$P$904,3,0)),IF(ISERROR(VLOOKUP($A72,'[1]liste reference'!$B$7:$P$904,2,0)),"",VLOOKUP($A72,'[1]liste reference'!$B$7:$P$904,2,0)),VLOOKUP($A72,'[1]liste reference'!$A$7:$P$904,3,0)),"")</f>
        <v/>
      </c>
      <c r="J72" s="217" t="str">
        <f>IF(ISNUMBER(H72),IF(ISERROR(VLOOKUP($A72,'[1]liste reference'!$A$7:$P$904,4,0)),IF(ISERROR(VLOOKUP($A72,'[1]liste reference'!$B$7:$P$904,3,0)),"",VLOOKUP($A72,'[1]liste reference'!$B$7:$P$904,3,0)),VLOOKUP($A72,'[1]liste reference'!$A$7:$P$904,4,0)),"")</f>
        <v/>
      </c>
      <c r="K72" s="218" t="str">
        <f>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9"/>
      <c r="M72" s="219"/>
      <c r="N72" s="219"/>
      <c r="O72" s="220"/>
      <c r="P72" s="220" t="str">
        <f>IF($A72="NEWCOD",IF($AC72="","No",$AC72),IF(ISTEXT($E72),"DEJA SAISI !",IF($A72="","",IF(ISERROR(VLOOKUP($A72,'[1]liste reference'!A$1:S$65536,19,FALSE)),IF(ISERROR(VLOOKUP($A72,'[1]liste reference'!B$1:S$65536,19,FALSE)),"",VLOOKUP($A72,'[1]liste reference'!B$1:S$65536,19,FALSE)),VLOOKUP($A72,'[1]liste reference'!A$1:S$65536,19,FALSE)))))</f>
        <v/>
      </c>
      <c r="Q72" s="221" t="str">
        <f t="shared" si="2"/>
        <v/>
      </c>
      <c r="R72" s="222" t="str">
        <f t="shared" si="3"/>
        <v/>
      </c>
      <c r="S72" s="222">
        <f t="shared" si="4"/>
        <v>0</v>
      </c>
      <c r="T72" s="222">
        <f t="shared" si="5"/>
        <v>0</v>
      </c>
      <c r="U72" s="228">
        <f t="shared" si="6"/>
        <v>0</v>
      </c>
      <c r="V72" s="223">
        <v>0</v>
      </c>
      <c r="W72" s="224" t="s">
        <v>52</v>
      </c>
      <c r="Y72" s="225" t="str">
        <f>IF(A72="new.cod","NEWCOD",IF(AND((Z72=""),ISTEXT(A72)),A72,IF(Z72="","",INDEX('[1]liste reference'!$A$7:$A$904,Z72))))</f>
        <v/>
      </c>
      <c r="Z72" s="8" t="str">
        <f>IF(ISERROR(MATCH(A72,'[1]liste reference'!$A$7:$A$904,0)),IF(ISERROR(MATCH(A72,'[1]liste reference'!$B$7:$B$904,0)),"",(MATCH(A72,'[1]liste reference'!$B$7:$B$904,0))),(MATCH(A72,'[1]liste reference'!$A$7:$A$904,0)))</f>
        <v/>
      </c>
      <c r="AA72" s="226"/>
      <c r="AB72" s="227"/>
      <c r="AC72" s="227"/>
      <c r="BC72" s="8" t="str">
        <f t="shared" si="7"/>
        <v/>
      </c>
    </row>
    <row r="73" spans="1:55" hidden="1" x14ac:dyDescent="0.2">
      <c r="A73" s="209" t="s">
        <v>52</v>
      </c>
      <c r="B73" s="210"/>
      <c r="C73" s="211"/>
      <c r="D73" s="212" t="str">
        <f>IF(ISERROR(VLOOKUP($A73,'[1]liste reference'!$A$7:$D$904,2,0)),IF(ISERROR(VLOOKUP($A73,'[1]liste reference'!$B$7:$D$904,1,0)),"",VLOOKUP($A73,'[1]liste reference'!$B$7:$D$904,1,0)),VLOOKUP($A73,'[1]liste reference'!$A$7:$D$904,2,0))</f>
        <v/>
      </c>
      <c r="E73" s="212">
        <f>IF(D73="",,VLOOKUP(D73,D$22:D57,1,0))</f>
        <v>0</v>
      </c>
      <c r="F73" s="213">
        <f t="shared" si="1"/>
        <v>0</v>
      </c>
      <c r="G73" s="214" t="str">
        <f>IF(A73="","",IF(ISERROR(VLOOKUP($A73,'[1]liste reference'!$A$7:$P$904,13,0)),IF(ISERROR(VLOOKUP($A73,'[1]liste reference'!$B$7:$P$904,12,0)),"    -",VLOOKUP($A73,'[1]liste reference'!$B$7:$P$904,12,0)),VLOOKUP($A73,'[1]liste reference'!$A$7:$P$904,13,0)))</f>
        <v/>
      </c>
      <c r="H73" s="215" t="str">
        <f>IF(A73="","x",IF(ISERROR(VLOOKUP($A73,'[1]liste reference'!$A$7:$P$904,14,0)),IF(ISERROR(VLOOKUP($A73,'[1]liste reference'!$B$7:$P$904,13,0)),"x",VLOOKUP($A73,'[1]liste reference'!$B$7:$P$904,13,0)),VLOOKUP($A73,'[1]liste reference'!$A$7:$P$904,14,0)))</f>
        <v>x</v>
      </c>
      <c r="I73" s="216" t="str">
        <f>IF(ISNUMBER(H73),IF(ISERROR(VLOOKUP($A73,'[1]liste reference'!$A$7:$P$904,3,0)),IF(ISERROR(VLOOKUP($A73,'[1]liste reference'!$B$7:$P$904,2,0)),"",VLOOKUP($A73,'[1]liste reference'!$B$7:$P$904,2,0)),VLOOKUP($A73,'[1]liste reference'!$A$7:$P$904,3,0)),"")</f>
        <v/>
      </c>
      <c r="J73" s="217" t="str">
        <f>IF(ISNUMBER(H73),IF(ISERROR(VLOOKUP($A73,'[1]liste reference'!$A$7:$P$904,4,0)),IF(ISERROR(VLOOKUP($A73,'[1]liste reference'!$B$7:$P$904,3,0)),"",VLOOKUP($A73,'[1]liste reference'!$B$7:$P$904,3,0)),VLOOKUP($A73,'[1]liste reference'!$A$7:$P$904,4,0)),"")</f>
        <v/>
      </c>
      <c r="K73" s="218" t="str">
        <f>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9"/>
      <c r="M73" s="219"/>
      <c r="N73" s="219"/>
      <c r="O73" s="220"/>
      <c r="P73" s="220" t="str">
        <f>IF($A73="NEWCOD",IF($AC73="","No",$AC73),IF(ISTEXT($E73),"DEJA SAISI !",IF($A73="","",IF(ISERROR(VLOOKUP($A73,'[1]liste reference'!A$1:S$65536,19,FALSE)),IF(ISERROR(VLOOKUP($A73,'[1]liste reference'!B$1:S$65536,19,FALSE)),"",VLOOKUP($A73,'[1]liste reference'!B$1:S$65536,19,FALSE)),VLOOKUP($A73,'[1]liste reference'!A$1:S$65536,19,FALSE)))))</f>
        <v/>
      </c>
      <c r="Q73" s="221" t="str">
        <f t="shared" si="2"/>
        <v/>
      </c>
      <c r="R73" s="222" t="str">
        <f t="shared" si="3"/>
        <v/>
      </c>
      <c r="S73" s="222">
        <f t="shared" si="4"/>
        <v>0</v>
      </c>
      <c r="T73" s="222">
        <f t="shared" si="5"/>
        <v>0</v>
      </c>
      <c r="U73" s="228">
        <f t="shared" si="6"/>
        <v>0</v>
      </c>
      <c r="V73" s="223">
        <v>0</v>
      </c>
      <c r="W73" s="224" t="s">
        <v>52</v>
      </c>
      <c r="Y73" s="225" t="str">
        <f>IF(A73="new.cod","NEWCOD",IF(AND((Z73=""),ISTEXT(A73)),A73,IF(Z73="","",INDEX('[1]liste reference'!$A$7:$A$904,Z73))))</f>
        <v/>
      </c>
      <c r="Z73" s="8" t="str">
        <f>IF(ISERROR(MATCH(A73,'[1]liste reference'!$A$7:$A$904,0)),IF(ISERROR(MATCH(A73,'[1]liste reference'!$B$7:$B$904,0)),"",(MATCH(A73,'[1]liste reference'!$B$7:$B$904,0))),(MATCH(A73,'[1]liste reference'!$A$7:$A$904,0)))</f>
        <v/>
      </c>
      <c r="AA73" s="226"/>
      <c r="AB73" s="227"/>
      <c r="AC73" s="227"/>
      <c r="BC73" s="8" t="str">
        <f t="shared" si="7"/>
        <v/>
      </c>
    </row>
    <row r="74" spans="1:55" hidden="1" x14ac:dyDescent="0.2">
      <c r="A74" s="209" t="s">
        <v>52</v>
      </c>
      <c r="B74" s="210"/>
      <c r="C74" s="211"/>
      <c r="D74" s="212" t="str">
        <f>IF(ISERROR(VLOOKUP($A74,'[1]liste reference'!$A$7:$D$904,2,0)),IF(ISERROR(VLOOKUP($A74,'[1]liste reference'!$B$7:$D$904,1,0)),"",VLOOKUP($A74,'[1]liste reference'!$B$7:$D$904,1,0)),VLOOKUP($A74,'[1]liste reference'!$A$7:$D$904,2,0))</f>
        <v/>
      </c>
      <c r="E74" s="212">
        <f>IF(D74="",,VLOOKUP(D74,D$22:D58,1,0))</f>
        <v>0</v>
      </c>
      <c r="F74" s="213">
        <f t="shared" si="1"/>
        <v>0</v>
      </c>
      <c r="G74" s="214" t="str">
        <f>IF(A74="","",IF(ISERROR(VLOOKUP($A74,'[1]liste reference'!$A$7:$P$904,13,0)),IF(ISERROR(VLOOKUP($A74,'[1]liste reference'!$B$7:$P$904,12,0)),"    -",VLOOKUP($A74,'[1]liste reference'!$B$7:$P$904,12,0)),VLOOKUP($A74,'[1]liste reference'!$A$7:$P$904,13,0)))</f>
        <v/>
      </c>
      <c r="H74" s="215" t="str">
        <f>IF(A74="","x",IF(ISERROR(VLOOKUP($A74,'[1]liste reference'!$A$7:$P$904,14,0)),IF(ISERROR(VLOOKUP($A74,'[1]liste reference'!$B$7:$P$904,13,0)),"x",VLOOKUP($A74,'[1]liste reference'!$B$7:$P$904,13,0)),VLOOKUP($A74,'[1]liste reference'!$A$7:$P$904,14,0)))</f>
        <v>x</v>
      </c>
      <c r="I74" s="216" t="str">
        <f>IF(ISNUMBER(H74),IF(ISERROR(VLOOKUP($A74,'[1]liste reference'!$A$7:$P$904,3,0)),IF(ISERROR(VLOOKUP($A74,'[1]liste reference'!$B$7:$P$904,2,0)),"",VLOOKUP($A74,'[1]liste reference'!$B$7:$P$904,2,0)),VLOOKUP($A74,'[1]liste reference'!$A$7:$P$904,3,0)),"")</f>
        <v/>
      </c>
      <c r="J74" s="217" t="str">
        <f>IF(ISNUMBER(H74),IF(ISERROR(VLOOKUP($A74,'[1]liste reference'!$A$7:$P$904,4,0)),IF(ISERROR(VLOOKUP($A74,'[1]liste reference'!$B$7:$P$904,3,0)),"",VLOOKUP($A74,'[1]liste reference'!$B$7:$P$904,3,0)),VLOOKUP($A74,'[1]liste reference'!$A$7:$P$904,4,0)),"")</f>
        <v/>
      </c>
      <c r="K74" s="218" t="str">
        <f>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9"/>
      <c r="M74" s="219"/>
      <c r="N74" s="219"/>
      <c r="O74" s="220"/>
      <c r="P74" s="220" t="str">
        <f>IF($A74="NEWCOD",IF($AC74="","No",$AC74),IF(ISTEXT($E74),"DEJA SAISI !",IF($A74="","",IF(ISERROR(VLOOKUP($A74,'[1]liste reference'!A$1:S$65536,19,FALSE)),IF(ISERROR(VLOOKUP($A74,'[1]liste reference'!B$1:S$65536,19,FALSE)),"",VLOOKUP($A74,'[1]liste reference'!B$1:S$65536,19,FALSE)),VLOOKUP($A74,'[1]liste reference'!A$1:S$65536,19,FALSE)))))</f>
        <v/>
      </c>
      <c r="Q74" s="221" t="str">
        <f t="shared" si="2"/>
        <v/>
      </c>
      <c r="R74" s="222" t="str">
        <f t="shared" si="3"/>
        <v/>
      </c>
      <c r="S74" s="222">
        <f t="shared" si="4"/>
        <v>0</v>
      </c>
      <c r="T74" s="222">
        <f t="shared" si="5"/>
        <v>0</v>
      </c>
      <c r="U74" s="228">
        <f t="shared" si="6"/>
        <v>0</v>
      </c>
      <c r="V74" s="223">
        <v>0</v>
      </c>
      <c r="W74" s="224" t="s">
        <v>52</v>
      </c>
      <c r="Y74" s="225" t="str">
        <f>IF(A74="new.cod","NEWCOD",IF(AND((Z74=""),ISTEXT(A74)),A74,IF(Z74="","",INDEX('[1]liste reference'!$A$7:$A$904,Z74))))</f>
        <v/>
      </c>
      <c r="Z74" s="8" t="str">
        <f>IF(ISERROR(MATCH(A74,'[1]liste reference'!$A$7:$A$904,0)),IF(ISERROR(MATCH(A74,'[1]liste reference'!$B$7:$B$904,0)),"",(MATCH(A74,'[1]liste reference'!$B$7:$B$904,0))),(MATCH(A74,'[1]liste reference'!$A$7:$A$904,0)))</f>
        <v/>
      </c>
      <c r="AA74" s="226"/>
      <c r="AB74" s="227"/>
      <c r="AC74" s="227"/>
      <c r="BC74" s="8" t="str">
        <f t="shared" si="7"/>
        <v/>
      </c>
    </row>
    <row r="75" spans="1:55" hidden="1" x14ac:dyDescent="0.2">
      <c r="A75" s="209"/>
      <c r="B75" s="210"/>
      <c r="C75" s="211"/>
      <c r="D75" s="212" t="str">
        <f>IF(ISERROR(VLOOKUP($A75,'[1]liste reference'!$A$7:$D$904,2,0)),IF(ISERROR(VLOOKUP($A75,'[1]liste reference'!$B$7:$D$904,1,0)),"",VLOOKUP($A75,'[1]liste reference'!$B$7:$D$904,1,0)),VLOOKUP($A75,'[1]liste reference'!$A$7:$D$904,2,0))</f>
        <v/>
      </c>
      <c r="E75" s="212">
        <f>IF(D75="",,VLOOKUP(D75,D$22:D59,1,0))</f>
        <v>0</v>
      </c>
      <c r="F75" s="213">
        <f t="shared" si="1"/>
        <v>0</v>
      </c>
      <c r="G75" s="214" t="str">
        <f>IF(A75="","",IF(ISERROR(VLOOKUP($A75,'[1]liste reference'!$A$7:$P$904,13,0)),IF(ISERROR(VLOOKUP($A75,'[1]liste reference'!$B$7:$P$904,12,0)),"    -",VLOOKUP($A75,'[1]liste reference'!$B$7:$P$904,12,0)),VLOOKUP($A75,'[1]liste reference'!$A$7:$P$904,13,0)))</f>
        <v/>
      </c>
      <c r="H75" s="215" t="str">
        <f>IF(A75="","x",IF(ISERROR(VLOOKUP($A75,'[1]liste reference'!$A$7:$P$904,14,0)),IF(ISERROR(VLOOKUP($A75,'[1]liste reference'!$B$7:$P$904,13,0)),"x",VLOOKUP($A75,'[1]liste reference'!$B$7:$P$904,13,0)),VLOOKUP($A75,'[1]liste reference'!$A$7:$P$904,14,0)))</f>
        <v>x</v>
      </c>
      <c r="I75" s="216" t="str">
        <f>IF(ISNUMBER(H75),IF(ISERROR(VLOOKUP($A75,'[1]liste reference'!$A$7:$P$904,3,0)),IF(ISERROR(VLOOKUP($A75,'[1]liste reference'!$B$7:$P$904,2,0)),"",VLOOKUP($A75,'[1]liste reference'!$B$7:$P$904,2,0)),VLOOKUP($A75,'[1]liste reference'!$A$7:$P$904,3,0)),"")</f>
        <v/>
      </c>
      <c r="J75" s="217" t="str">
        <f>IF(ISNUMBER(H75),IF(ISERROR(VLOOKUP($A75,'[1]liste reference'!$A$7:$P$904,4,0)),IF(ISERROR(VLOOKUP($A75,'[1]liste reference'!$B$7:$P$904,3,0)),"",VLOOKUP($A75,'[1]liste reference'!$B$7:$P$904,3,0)),VLOOKUP($A75,'[1]liste reference'!$A$7:$P$904,4,0)),"")</f>
        <v/>
      </c>
      <c r="K75" s="218" t="str">
        <f>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9"/>
      <c r="M75" s="219"/>
      <c r="N75" s="219"/>
      <c r="O75" s="220"/>
      <c r="P75" s="220" t="str">
        <f>IF($A75="NEWCOD",IF($AC75="","No",$AC75),IF(ISTEXT($E75),"DEJA SAISI !",IF($A75="","",IF(ISERROR(VLOOKUP($A75,'[1]liste reference'!A$1:S$65536,19,FALSE)),IF(ISERROR(VLOOKUP($A75,'[1]liste reference'!B$1:S$65536,19,FALSE)),"",VLOOKUP($A75,'[1]liste reference'!B$1:S$65536,19,FALSE)),VLOOKUP($A75,'[1]liste reference'!A$1:S$65536,19,FALSE)))))</f>
        <v/>
      </c>
      <c r="Q75" s="221" t="str">
        <f t="shared" si="2"/>
        <v/>
      </c>
      <c r="R75" s="222" t="str">
        <f t="shared" si="3"/>
        <v/>
      </c>
      <c r="S75" s="222">
        <f t="shared" si="4"/>
        <v>0</v>
      </c>
      <c r="T75" s="222">
        <f t="shared" si="5"/>
        <v>0</v>
      </c>
      <c r="U75" s="228">
        <f t="shared" si="6"/>
        <v>0</v>
      </c>
      <c r="V75" s="223">
        <v>0</v>
      </c>
      <c r="W75" s="224" t="s">
        <v>52</v>
      </c>
      <c r="Y75" s="225" t="str">
        <f>IF(A75="new.cod","NEWCOD",IF(AND((Z75=""),ISTEXT(A75)),A75,IF(Z75="","",INDEX('[1]liste reference'!$A$7:$A$904,Z75))))</f>
        <v/>
      </c>
      <c r="Z75" s="8" t="str">
        <f>IF(ISERROR(MATCH(A75,'[1]liste reference'!$A$7:$A$904,0)),IF(ISERROR(MATCH(A75,'[1]liste reference'!$B$7:$B$904,0)),"",(MATCH(A75,'[1]liste reference'!$B$7:$B$904,0))),(MATCH(A75,'[1]liste reference'!$A$7:$A$904,0)))</f>
        <v/>
      </c>
      <c r="AA75" s="226"/>
      <c r="AB75" s="227"/>
      <c r="AC75" s="227"/>
      <c r="BC75" s="8" t="str">
        <f t="shared" si="7"/>
        <v/>
      </c>
    </row>
    <row r="76" spans="1:55" hidden="1" x14ac:dyDescent="0.2">
      <c r="A76" s="209" t="s">
        <v>52</v>
      </c>
      <c r="B76" s="210"/>
      <c r="C76" s="211"/>
      <c r="D76" s="212" t="str">
        <f>IF(ISERROR(VLOOKUP($A76,'[1]liste reference'!$A$7:$D$904,2,0)),IF(ISERROR(VLOOKUP($A76,'[1]liste reference'!$B$7:$D$904,1,0)),"",VLOOKUP($A76,'[1]liste reference'!$B$7:$D$904,1,0)),VLOOKUP($A76,'[1]liste reference'!$A$7:$D$904,2,0))</f>
        <v/>
      </c>
      <c r="E76" s="212">
        <f>IF(D76="",,VLOOKUP(D76,D$22:D59,1,0))</f>
        <v>0</v>
      </c>
      <c r="F76" s="213">
        <f t="shared" si="1"/>
        <v>0</v>
      </c>
      <c r="G76" s="214" t="str">
        <f>IF(A76="","",IF(ISERROR(VLOOKUP($A76,'[1]liste reference'!$A$7:$P$904,13,0)),IF(ISERROR(VLOOKUP($A76,'[1]liste reference'!$B$7:$P$904,12,0)),"    -",VLOOKUP($A76,'[1]liste reference'!$B$7:$P$904,12,0)),VLOOKUP($A76,'[1]liste reference'!$A$7:$P$904,13,0)))</f>
        <v/>
      </c>
      <c r="H76" s="215" t="str">
        <f>IF(A76="","x",IF(ISERROR(VLOOKUP($A76,'[1]liste reference'!$A$7:$P$904,14,0)),IF(ISERROR(VLOOKUP($A76,'[1]liste reference'!$B$7:$P$904,13,0)),"x",VLOOKUP($A76,'[1]liste reference'!$B$7:$P$904,13,0)),VLOOKUP($A76,'[1]liste reference'!$A$7:$P$904,14,0)))</f>
        <v>x</v>
      </c>
      <c r="I76" s="216" t="str">
        <f>IF(ISNUMBER(H76),IF(ISERROR(VLOOKUP($A76,'[1]liste reference'!$A$7:$P$904,3,0)),IF(ISERROR(VLOOKUP($A76,'[1]liste reference'!$B$7:$P$904,2,0)),"",VLOOKUP($A76,'[1]liste reference'!$B$7:$P$904,2,0)),VLOOKUP($A76,'[1]liste reference'!$A$7:$P$904,3,0)),"")</f>
        <v/>
      </c>
      <c r="J76" s="217" t="str">
        <f>IF(ISNUMBER(H76),IF(ISERROR(VLOOKUP($A76,'[1]liste reference'!$A$7:$P$904,4,0)),IF(ISERROR(VLOOKUP($A76,'[1]liste reference'!$B$7:$P$904,3,0)),"",VLOOKUP($A76,'[1]liste reference'!$B$7:$P$904,3,0)),VLOOKUP($A76,'[1]liste reference'!$A$7:$P$904,4,0)),"")</f>
        <v/>
      </c>
      <c r="K76" s="218" t="str">
        <f>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9"/>
      <c r="M76" s="219"/>
      <c r="N76" s="219"/>
      <c r="O76" s="220"/>
      <c r="P76" s="220" t="str">
        <f>IF($A76="NEWCOD",IF($AC76="","No",$AC76),IF(ISTEXT($E76),"DEJA SAISI !",IF($A76="","",IF(ISERROR(VLOOKUP($A76,'[1]liste reference'!A$1:S$65536,19,FALSE)),IF(ISERROR(VLOOKUP($A76,'[1]liste reference'!B$1:S$65536,19,FALSE)),"",VLOOKUP($A76,'[1]liste reference'!B$1:S$65536,19,FALSE)),VLOOKUP($A76,'[1]liste reference'!A$1:S$65536,19,FALSE)))))</f>
        <v/>
      </c>
      <c r="Q76" s="221" t="str">
        <f t="shared" si="2"/>
        <v/>
      </c>
      <c r="R76" s="222" t="str">
        <f t="shared" si="3"/>
        <v/>
      </c>
      <c r="S76" s="222">
        <f t="shared" si="4"/>
        <v>0</v>
      </c>
      <c r="T76" s="222">
        <f t="shared" si="5"/>
        <v>0</v>
      </c>
      <c r="U76" s="228">
        <f t="shared" si="6"/>
        <v>0</v>
      </c>
      <c r="V76" s="223">
        <v>0</v>
      </c>
      <c r="W76" s="224" t="s">
        <v>52</v>
      </c>
      <c r="Y76" s="225" t="str">
        <f>IF(A76="new.cod","NEWCOD",IF(AND((Z76=""),ISTEXT(A76)),A76,IF(Z76="","",INDEX('[1]liste reference'!$A$7:$A$904,Z76))))</f>
        <v/>
      </c>
      <c r="Z76" s="8" t="str">
        <f>IF(ISERROR(MATCH(A76,'[1]liste reference'!$A$7:$A$904,0)),IF(ISERROR(MATCH(A76,'[1]liste reference'!$B$7:$B$904,0)),"",(MATCH(A76,'[1]liste reference'!$B$7:$B$904,0))),(MATCH(A76,'[1]liste reference'!$A$7:$A$904,0)))</f>
        <v/>
      </c>
      <c r="AA76" s="226"/>
      <c r="AB76" s="227"/>
      <c r="AC76" s="227"/>
      <c r="BC76" s="8" t="str">
        <f t="shared" si="7"/>
        <v/>
      </c>
    </row>
    <row r="77" spans="1:55" hidden="1" x14ac:dyDescent="0.2">
      <c r="A77" s="209" t="s">
        <v>52</v>
      </c>
      <c r="B77" s="210"/>
      <c r="C77" s="211"/>
      <c r="D77" s="212" t="str">
        <f>IF(ISERROR(VLOOKUP($A77,'[1]liste reference'!$A$7:$D$904,2,0)),IF(ISERROR(VLOOKUP($A77,'[1]liste reference'!$B$7:$D$904,1,0)),"",VLOOKUP($A77,'[1]liste reference'!$B$7:$D$904,1,0)),VLOOKUP($A77,'[1]liste reference'!$A$7:$D$904,2,0))</f>
        <v/>
      </c>
      <c r="E77" s="212">
        <f>IF(D77="",,VLOOKUP(D77,D$22:D75,1,0))</f>
        <v>0</v>
      </c>
      <c r="F77" s="213">
        <f t="shared" si="1"/>
        <v>0</v>
      </c>
      <c r="G77" s="214" t="str">
        <f>IF(A77="","",IF(ISERROR(VLOOKUP($A77,'[1]liste reference'!$A$7:$P$904,13,0)),IF(ISERROR(VLOOKUP($A77,'[1]liste reference'!$B$7:$P$904,12,0)),"    -",VLOOKUP($A77,'[1]liste reference'!$B$7:$P$904,12,0)),VLOOKUP($A77,'[1]liste reference'!$A$7:$P$904,13,0)))</f>
        <v/>
      </c>
      <c r="H77" s="215" t="str">
        <f>IF(A77="","x",IF(ISERROR(VLOOKUP($A77,'[1]liste reference'!$A$7:$P$904,14,0)),IF(ISERROR(VLOOKUP($A77,'[1]liste reference'!$B$7:$P$904,13,0)),"x",VLOOKUP($A77,'[1]liste reference'!$B$7:$P$904,13,0)),VLOOKUP($A77,'[1]liste reference'!$A$7:$P$904,14,0)))</f>
        <v>x</v>
      </c>
      <c r="I77" s="216" t="str">
        <f>IF(ISNUMBER(H77),IF(ISERROR(VLOOKUP($A77,'[1]liste reference'!$A$7:$P$904,3,0)),IF(ISERROR(VLOOKUP($A77,'[1]liste reference'!$B$7:$P$904,2,0)),"",VLOOKUP($A77,'[1]liste reference'!$B$7:$P$904,2,0)),VLOOKUP($A77,'[1]liste reference'!$A$7:$P$904,3,0)),"")</f>
        <v/>
      </c>
      <c r="J77" s="217" t="str">
        <f>IF(ISNUMBER(H77),IF(ISERROR(VLOOKUP($A77,'[1]liste reference'!$A$7:$P$904,4,0)),IF(ISERROR(VLOOKUP($A77,'[1]liste reference'!$B$7:$P$904,3,0)),"",VLOOKUP($A77,'[1]liste reference'!$B$7:$P$904,3,0)),VLOOKUP($A77,'[1]liste reference'!$A$7:$P$904,4,0)),"")</f>
        <v/>
      </c>
      <c r="K77" s="218" t="str">
        <f>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9"/>
      <c r="M77" s="219"/>
      <c r="N77" s="219"/>
      <c r="O77" s="220"/>
      <c r="P77" s="220" t="str">
        <f>IF($A77="NEWCOD",IF($AC77="","No",$AC77),IF(ISTEXT($E77),"DEJA SAISI !",IF($A77="","",IF(ISERROR(VLOOKUP($A77,'[1]liste reference'!A$1:S$65536,19,FALSE)),IF(ISERROR(VLOOKUP($A77,'[1]liste reference'!B$1:S$65536,19,FALSE)),"",VLOOKUP($A77,'[1]liste reference'!B$1:S$65536,19,FALSE)),VLOOKUP($A77,'[1]liste reference'!A$1:S$65536,19,FALSE)))))</f>
        <v/>
      </c>
      <c r="Q77" s="221" t="str">
        <f t="shared" si="2"/>
        <v/>
      </c>
      <c r="R77" s="222" t="str">
        <f t="shared" si="3"/>
        <v/>
      </c>
      <c r="S77" s="222">
        <f t="shared" si="4"/>
        <v>0</v>
      </c>
      <c r="T77" s="222">
        <f t="shared" si="5"/>
        <v>0</v>
      </c>
      <c r="U77" s="228">
        <f t="shared" si="6"/>
        <v>0</v>
      </c>
      <c r="V77" s="223">
        <v>0</v>
      </c>
      <c r="W77" s="224" t="s">
        <v>52</v>
      </c>
      <c r="Y77" s="225" t="str">
        <f>IF(A77="new.cod","NEWCOD",IF(AND((Z77=""),ISTEXT(A77)),A77,IF(Z77="","",INDEX('[1]liste reference'!$A$7:$A$904,Z77))))</f>
        <v/>
      </c>
      <c r="Z77" s="8" t="str">
        <f>IF(ISERROR(MATCH(A77,'[1]liste reference'!$A$7:$A$904,0)),IF(ISERROR(MATCH(A77,'[1]liste reference'!$B$7:$B$904,0)),"",(MATCH(A77,'[1]liste reference'!$B$7:$B$904,0))),(MATCH(A77,'[1]liste reference'!$A$7:$A$904,0)))</f>
        <v/>
      </c>
      <c r="AA77" s="226"/>
      <c r="AB77" s="227"/>
      <c r="AC77" s="227"/>
      <c r="BC77" s="8" t="str">
        <f t="shared" si="7"/>
        <v/>
      </c>
    </row>
    <row r="78" spans="1:55" hidden="1" x14ac:dyDescent="0.2">
      <c r="A78" s="209" t="s">
        <v>52</v>
      </c>
      <c r="B78" s="210"/>
      <c r="C78" s="211"/>
      <c r="D78" s="212" t="str">
        <f>IF(ISERROR(VLOOKUP($A78,'[1]liste reference'!$A$7:$D$904,2,0)),IF(ISERROR(VLOOKUP($A78,'[1]liste reference'!$B$7:$D$904,1,0)),"",VLOOKUP($A78,'[1]liste reference'!$B$7:$D$904,1,0)),VLOOKUP($A78,'[1]liste reference'!$A$7:$D$904,2,0))</f>
        <v/>
      </c>
      <c r="E78" s="212">
        <f>IF(D78="",,VLOOKUP(D78,D$22:D75,1,0))</f>
        <v>0</v>
      </c>
      <c r="F78" s="213">
        <f t="shared" si="1"/>
        <v>0</v>
      </c>
      <c r="G78" s="214" t="str">
        <f>IF(A78="","",IF(ISERROR(VLOOKUP($A78,'[1]liste reference'!$A$7:$P$904,13,0)),IF(ISERROR(VLOOKUP($A78,'[1]liste reference'!$B$7:$P$904,12,0)),"    -",VLOOKUP($A78,'[1]liste reference'!$B$7:$P$904,12,0)),VLOOKUP($A78,'[1]liste reference'!$A$7:$P$904,13,0)))</f>
        <v/>
      </c>
      <c r="H78" s="215" t="str">
        <f>IF(A78="","x",IF(ISERROR(VLOOKUP($A78,'[1]liste reference'!$A$7:$P$904,14,0)),IF(ISERROR(VLOOKUP($A78,'[1]liste reference'!$B$7:$P$904,13,0)),"x",VLOOKUP($A78,'[1]liste reference'!$B$7:$P$904,13,0)),VLOOKUP($A78,'[1]liste reference'!$A$7:$P$904,14,0)))</f>
        <v>x</v>
      </c>
      <c r="I78" s="216" t="str">
        <f>IF(ISNUMBER(H78),IF(ISERROR(VLOOKUP($A78,'[1]liste reference'!$A$7:$P$904,3,0)),IF(ISERROR(VLOOKUP($A78,'[1]liste reference'!$B$7:$P$904,2,0)),"",VLOOKUP($A78,'[1]liste reference'!$B$7:$P$904,2,0)),VLOOKUP($A78,'[1]liste reference'!$A$7:$P$904,3,0)),"")</f>
        <v/>
      </c>
      <c r="J78" s="217" t="str">
        <f>IF(ISNUMBER(H78),IF(ISERROR(VLOOKUP($A78,'[1]liste reference'!$A$7:$P$904,4,0)),IF(ISERROR(VLOOKUP($A78,'[1]liste reference'!$B$7:$P$904,3,0)),"",VLOOKUP($A78,'[1]liste reference'!$B$7:$P$904,3,0)),VLOOKUP($A78,'[1]liste reference'!$A$7:$P$904,4,0)),"")</f>
        <v/>
      </c>
      <c r="K78" s="218" t="str">
        <f>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9"/>
      <c r="M78" s="219"/>
      <c r="N78" s="219"/>
      <c r="O78" s="220"/>
      <c r="P78" s="220" t="str">
        <f>IF($A78="NEWCOD",IF($AC78="","No",$AC78),IF(ISTEXT($E78),"DEJA SAISI !",IF($A78="","",IF(ISERROR(VLOOKUP($A78,'[1]liste reference'!A$1:S$65536,19,FALSE)),IF(ISERROR(VLOOKUP($A78,'[1]liste reference'!B$1:S$65536,19,FALSE)),"",VLOOKUP($A78,'[1]liste reference'!B$1:S$65536,19,FALSE)),VLOOKUP($A78,'[1]liste reference'!A$1:S$65536,19,FALSE)))))</f>
        <v/>
      </c>
      <c r="Q78" s="221" t="str">
        <f t="shared" si="2"/>
        <v/>
      </c>
      <c r="R78" s="222" t="str">
        <f t="shared" si="3"/>
        <v/>
      </c>
      <c r="S78" s="222">
        <f t="shared" si="4"/>
        <v>0</v>
      </c>
      <c r="T78" s="222">
        <f t="shared" si="5"/>
        <v>0</v>
      </c>
      <c r="U78" s="228">
        <f t="shared" si="6"/>
        <v>0</v>
      </c>
      <c r="V78" s="223">
        <v>0</v>
      </c>
      <c r="W78" s="224" t="s">
        <v>52</v>
      </c>
      <c r="Y78" s="225" t="str">
        <f>IF(A78="new.cod","NEWCOD",IF(AND((Z78=""),ISTEXT(A78)),A78,IF(Z78="","",INDEX('[1]liste reference'!$A$7:$A$904,Z78))))</f>
        <v/>
      </c>
      <c r="Z78" s="8" t="str">
        <f>IF(ISERROR(MATCH(A78,'[1]liste reference'!$A$7:$A$904,0)),IF(ISERROR(MATCH(A78,'[1]liste reference'!$B$7:$B$904,0)),"",(MATCH(A78,'[1]liste reference'!$B$7:$B$904,0))),(MATCH(A78,'[1]liste reference'!$A$7:$A$904,0)))</f>
        <v/>
      </c>
      <c r="AA78" s="226"/>
      <c r="AB78" s="227"/>
      <c r="AC78" s="227"/>
      <c r="BC78" s="8" t="str">
        <f t="shared" si="7"/>
        <v/>
      </c>
    </row>
    <row r="79" spans="1:55" hidden="1" x14ac:dyDescent="0.2">
      <c r="A79" s="209" t="s">
        <v>52</v>
      </c>
      <c r="B79" s="210"/>
      <c r="C79" s="211"/>
      <c r="D79" s="212" t="str">
        <f>IF(ISERROR(VLOOKUP($A79,'[1]liste reference'!$A$7:$D$904,2,0)),IF(ISERROR(VLOOKUP($A79,'[1]liste reference'!$B$7:$D$904,1,0)),"",VLOOKUP($A79,'[1]liste reference'!$B$7:$D$904,1,0)),VLOOKUP($A79,'[1]liste reference'!$A$7:$D$904,2,0))</f>
        <v/>
      </c>
      <c r="E79" s="212">
        <f>IF(D79="",,VLOOKUP(D79,D$22:D75,1,0))</f>
        <v>0</v>
      </c>
      <c r="F79" s="213">
        <f t="shared" si="1"/>
        <v>0</v>
      </c>
      <c r="G79" s="214" t="str">
        <f>IF(A79="","",IF(ISERROR(VLOOKUP($A79,'[1]liste reference'!$A$7:$P$904,13,0)),IF(ISERROR(VLOOKUP($A79,'[1]liste reference'!$B$7:$P$904,12,0)),"    -",VLOOKUP($A79,'[1]liste reference'!$B$7:$P$904,12,0)),VLOOKUP($A79,'[1]liste reference'!$A$7:$P$904,13,0)))</f>
        <v/>
      </c>
      <c r="H79" s="215" t="str">
        <f>IF(A79="","x",IF(ISERROR(VLOOKUP($A79,'[1]liste reference'!$A$7:$P$904,14,0)),IF(ISERROR(VLOOKUP($A79,'[1]liste reference'!$B$7:$P$904,13,0)),"x",VLOOKUP($A79,'[1]liste reference'!$B$7:$P$904,13,0)),VLOOKUP($A79,'[1]liste reference'!$A$7:$P$904,14,0)))</f>
        <v>x</v>
      </c>
      <c r="I79" s="216" t="str">
        <f>IF(ISNUMBER(H79),IF(ISERROR(VLOOKUP($A79,'[1]liste reference'!$A$7:$P$904,3,0)),IF(ISERROR(VLOOKUP($A79,'[1]liste reference'!$B$7:$P$904,2,0)),"",VLOOKUP($A79,'[1]liste reference'!$B$7:$P$904,2,0)),VLOOKUP($A79,'[1]liste reference'!$A$7:$P$904,3,0)),"")</f>
        <v/>
      </c>
      <c r="J79" s="217" t="str">
        <f>IF(ISNUMBER(H79),IF(ISERROR(VLOOKUP($A79,'[1]liste reference'!$A$7:$P$904,4,0)),IF(ISERROR(VLOOKUP($A79,'[1]liste reference'!$B$7:$P$904,3,0)),"",VLOOKUP($A79,'[1]liste reference'!$B$7:$P$904,3,0)),VLOOKUP($A79,'[1]liste reference'!$A$7:$P$904,4,0)),"")</f>
        <v/>
      </c>
      <c r="K79" s="218" t="str">
        <f>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9"/>
      <c r="M79" s="219"/>
      <c r="N79" s="219"/>
      <c r="O79" s="220"/>
      <c r="P79" s="220" t="str">
        <f>IF($A79="NEWCOD",IF($AC79="","No",$AC79),IF(ISTEXT($E79),"DEJA SAISI !",IF($A79="","",IF(ISERROR(VLOOKUP($A79,'[1]liste reference'!A$1:S$65536,19,FALSE)),IF(ISERROR(VLOOKUP($A79,'[1]liste reference'!B$1:S$65536,19,FALSE)),"",VLOOKUP($A79,'[1]liste reference'!B$1:S$65536,19,FALSE)),VLOOKUP($A79,'[1]liste reference'!A$1:S$65536,19,FALSE)))))</f>
        <v/>
      </c>
      <c r="Q79" s="221" t="str">
        <f t="shared" si="2"/>
        <v/>
      </c>
      <c r="R79" s="222" t="str">
        <f t="shared" si="3"/>
        <v/>
      </c>
      <c r="S79" s="222">
        <f t="shared" si="4"/>
        <v>0</v>
      </c>
      <c r="T79" s="222">
        <f t="shared" si="5"/>
        <v>0</v>
      </c>
      <c r="U79" s="228">
        <f t="shared" si="6"/>
        <v>0</v>
      </c>
      <c r="V79" s="223">
        <v>0</v>
      </c>
      <c r="W79" s="224" t="s">
        <v>52</v>
      </c>
      <c r="Y79" s="225" t="str">
        <f>IF(A79="new.cod","NEWCOD",IF(AND((Z79=""),ISTEXT(A79)),A79,IF(Z79="","",INDEX('[1]liste reference'!$A$7:$A$904,Z79))))</f>
        <v/>
      </c>
      <c r="Z79" s="8" t="str">
        <f>IF(ISERROR(MATCH(A79,'[1]liste reference'!$A$7:$A$904,0)),IF(ISERROR(MATCH(A79,'[1]liste reference'!$B$7:$B$904,0)),"",(MATCH(A79,'[1]liste reference'!$B$7:$B$904,0))),(MATCH(A79,'[1]liste reference'!$A$7:$A$904,0)))</f>
        <v/>
      </c>
      <c r="AA79" s="226"/>
      <c r="AB79" s="227"/>
      <c r="AC79" s="227"/>
      <c r="BC79" s="8" t="str">
        <f t="shared" si="7"/>
        <v/>
      </c>
    </row>
    <row r="80" spans="1:55" hidden="1" x14ac:dyDescent="0.2">
      <c r="A80" s="209"/>
      <c r="B80" s="210"/>
      <c r="C80" s="211"/>
      <c r="D80" s="212" t="str">
        <f>IF(ISERROR(VLOOKUP($A80,'[1]liste reference'!$A$7:$D$904,2,0)),IF(ISERROR(VLOOKUP($A80,'[1]liste reference'!$B$7:$D$904,1,0)),"",VLOOKUP($A80,'[1]liste reference'!$B$7:$D$904,1,0)),VLOOKUP($A80,'[1]liste reference'!$A$7:$D$904,2,0))</f>
        <v/>
      </c>
      <c r="E80" s="212">
        <f>IF(D80="",,VLOOKUP(D80,D$22:D79,1,0))</f>
        <v>0</v>
      </c>
      <c r="F80" s="213">
        <f t="shared" si="1"/>
        <v>0</v>
      </c>
      <c r="G80" s="214" t="str">
        <f>IF(A80="","",IF(ISERROR(VLOOKUP($A80,'[1]liste reference'!$A$7:$P$904,13,0)),IF(ISERROR(VLOOKUP($A80,'[1]liste reference'!$B$7:$P$904,12,0)),"    -",VLOOKUP($A80,'[1]liste reference'!$B$7:$P$904,12,0)),VLOOKUP($A80,'[1]liste reference'!$A$7:$P$904,13,0)))</f>
        <v/>
      </c>
      <c r="H80" s="215" t="str">
        <f>IF(A80="","x",IF(ISERROR(VLOOKUP($A80,'[1]liste reference'!$A$7:$P$904,14,0)),IF(ISERROR(VLOOKUP($A80,'[1]liste reference'!$B$7:$P$904,13,0)),"x",VLOOKUP($A80,'[1]liste reference'!$B$7:$P$904,13,0)),VLOOKUP($A80,'[1]liste reference'!$A$7:$P$904,14,0)))</f>
        <v>x</v>
      </c>
      <c r="I80" s="216" t="str">
        <f>IF(ISNUMBER(H80),IF(ISERROR(VLOOKUP($A80,'[1]liste reference'!$A$7:$P$904,3,0)),IF(ISERROR(VLOOKUP($A80,'[1]liste reference'!$B$7:$P$904,2,0)),"",VLOOKUP($A80,'[1]liste reference'!$B$7:$P$904,2,0)),VLOOKUP($A80,'[1]liste reference'!$A$7:$P$904,3,0)),"")</f>
        <v/>
      </c>
      <c r="J80" s="217" t="str">
        <f>IF(ISNUMBER(H80),IF(ISERROR(VLOOKUP($A80,'[1]liste reference'!$A$7:$P$904,4,0)),IF(ISERROR(VLOOKUP($A80,'[1]liste reference'!$B$7:$P$904,3,0)),"",VLOOKUP($A80,'[1]liste reference'!$B$7:$P$904,3,0)),VLOOKUP($A80,'[1]liste reference'!$A$7:$P$904,4,0)),"")</f>
        <v/>
      </c>
      <c r="K80" s="218" t="str">
        <f>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9"/>
      <c r="M80" s="219"/>
      <c r="N80" s="219"/>
      <c r="O80" s="220"/>
      <c r="P80" s="220" t="str">
        <f>IF($A80="NEWCOD",IF($AC80="","No",$AC80),IF(ISTEXT($E80),"DEJA SAISI !",IF($A80="","",IF(ISERROR(VLOOKUP($A80,'[1]liste reference'!A$1:S$65536,19,FALSE)),IF(ISERROR(VLOOKUP($A80,'[1]liste reference'!B$1:S$65536,19,FALSE)),"",VLOOKUP($A80,'[1]liste reference'!B$1:S$65536,19,FALSE)),VLOOKUP($A80,'[1]liste reference'!A$1:S$65536,19,FALSE)))))</f>
        <v/>
      </c>
      <c r="Q80" s="221" t="str">
        <f t="shared" si="2"/>
        <v/>
      </c>
      <c r="R80" s="222" t="str">
        <f t="shared" si="3"/>
        <v/>
      </c>
      <c r="S80" s="222">
        <f t="shared" si="4"/>
        <v>0</v>
      </c>
      <c r="T80" s="222">
        <f t="shared" si="5"/>
        <v>0</v>
      </c>
      <c r="U80" s="228">
        <f t="shared" si="6"/>
        <v>0</v>
      </c>
      <c r="V80" s="223">
        <v>0</v>
      </c>
      <c r="W80" s="224" t="s">
        <v>52</v>
      </c>
      <c r="Y80" s="225" t="str">
        <f>IF(A80="new.cod","NEWCOD",IF(AND((Z80=""),ISTEXT(A80)),A80,IF(Z80="","",INDEX('[1]liste reference'!$A$7:$A$904,Z80))))</f>
        <v/>
      </c>
      <c r="Z80" s="8" t="str">
        <f>IF(ISERROR(MATCH(A80,'[1]liste reference'!$A$7:$A$904,0)),IF(ISERROR(MATCH(A80,'[1]liste reference'!$B$7:$B$904,0)),"",(MATCH(A80,'[1]liste reference'!$B$7:$B$904,0))),(MATCH(A80,'[1]liste reference'!$A$7:$A$904,0)))</f>
        <v/>
      </c>
      <c r="AA80" s="226"/>
      <c r="AB80" s="227"/>
      <c r="AC80" s="227"/>
      <c r="BC80" s="8" t="str">
        <f t="shared" si="7"/>
        <v/>
      </c>
    </row>
    <row r="81" spans="1:55" hidden="1" x14ac:dyDescent="0.2">
      <c r="A81" s="209"/>
      <c r="B81" s="210"/>
      <c r="C81" s="211"/>
      <c r="D81" s="212" t="str">
        <f>IF(ISERROR(VLOOKUP($A81,'[1]liste reference'!$A$7:$D$904,2,0)),IF(ISERROR(VLOOKUP($A81,'[1]liste reference'!$B$7:$D$904,1,0)),"",VLOOKUP($A81,'[1]liste reference'!$B$7:$D$904,1,0)),VLOOKUP($A81,'[1]liste reference'!$A$7:$D$904,2,0))</f>
        <v/>
      </c>
      <c r="E81" s="212">
        <f>IF(D81="",,VLOOKUP(D81,D$21:D80,1,0))</f>
        <v>0</v>
      </c>
      <c r="F81" s="213">
        <f t="shared" si="1"/>
        <v>0</v>
      </c>
      <c r="G81" s="214" t="str">
        <f>IF(A81="","",IF(ISERROR(VLOOKUP($A81,'[1]liste reference'!$A$7:$P$904,13,0)),IF(ISERROR(VLOOKUP($A81,'[1]liste reference'!$B$7:$P$904,12,0)),"    -",VLOOKUP($A81,'[1]liste reference'!$B$7:$P$904,12,0)),VLOOKUP($A81,'[1]liste reference'!$A$7:$P$904,13,0)))</f>
        <v/>
      </c>
      <c r="H81" s="215" t="str">
        <f>IF(A81="","x",IF(ISERROR(VLOOKUP($A81,'[1]liste reference'!$A$7:$P$904,14,0)),IF(ISERROR(VLOOKUP($A81,'[1]liste reference'!$B$7:$P$904,13,0)),"x",VLOOKUP($A81,'[1]liste reference'!$B$7:$P$904,13,0)),VLOOKUP($A81,'[1]liste reference'!$A$7:$P$904,14,0)))</f>
        <v>x</v>
      </c>
      <c r="I81" s="216" t="str">
        <f>IF(ISNUMBER(H81),IF(ISERROR(VLOOKUP($A81,'[1]liste reference'!$A$7:$P$904,3,0)),IF(ISERROR(VLOOKUP($A81,'[1]liste reference'!$B$7:$P$904,2,0)),"",VLOOKUP($A81,'[1]liste reference'!$B$7:$P$904,2,0)),VLOOKUP($A81,'[1]liste reference'!$A$7:$P$904,3,0)),"")</f>
        <v/>
      </c>
      <c r="J81" s="217" t="str">
        <f>IF(ISNUMBER(H81),IF(ISERROR(VLOOKUP($A81,'[1]liste reference'!$A$7:$P$904,4,0)),IF(ISERROR(VLOOKUP($A81,'[1]liste reference'!$B$7:$P$904,3,0)),"",VLOOKUP($A81,'[1]liste reference'!$B$7:$P$904,3,0)),VLOOKUP($A81,'[1]liste reference'!$A$7:$P$904,4,0)),"")</f>
        <v/>
      </c>
      <c r="K81" s="218" t="str">
        <f>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18"/>
      <c r="M81" s="218"/>
      <c r="N81" s="218"/>
      <c r="O81" s="220"/>
      <c r="P81" s="220" t="str">
        <f>IF($A81="NEWCOD",IF($AC81="","No",$AC81),IF(ISTEXT($E81),"DEJA SAISI !",IF($A81="","",IF(ISERROR(VLOOKUP($A81,'[1]liste reference'!A$1:S$65536,19,FALSE)),IF(ISERROR(VLOOKUP($A81,'[1]liste reference'!B$1:S$65536,19,FALSE)),"",VLOOKUP($A81,'[1]liste reference'!B$1:S$65536,19,FALSE)),VLOOKUP($A81,'[1]liste reference'!A$1:S$65536,19,FALSE)))))</f>
        <v/>
      </c>
      <c r="Q81" s="221" t="str">
        <f t="shared" si="2"/>
        <v/>
      </c>
      <c r="R81" s="222" t="str">
        <f t="shared" si="3"/>
        <v/>
      </c>
      <c r="S81" s="222">
        <f t="shared" si="4"/>
        <v>0</v>
      </c>
      <c r="T81" s="222">
        <f t="shared" si="5"/>
        <v>0</v>
      </c>
      <c r="U81" s="228">
        <f t="shared" si="6"/>
        <v>0</v>
      </c>
      <c r="V81" s="223">
        <v>0</v>
      </c>
      <c r="W81" s="224" t="s">
        <v>52</v>
      </c>
      <c r="X81" s="232"/>
      <c r="Y81" s="225" t="str">
        <f>IF(A81="new.cod","NEWCOD",IF(AND((Z81=""),ISTEXT(A81)),A81,IF(Z81="","",INDEX('[1]liste reference'!$A$7:$A$904,Z81))))</f>
        <v/>
      </c>
      <c r="Z81" s="8" t="str">
        <f>IF(ISERROR(MATCH(A81,'[1]liste reference'!$A$7:$A$904,0)),IF(ISERROR(MATCH(A81,'[1]liste reference'!$B$7:$B$904,0)),"",(MATCH(A81,'[1]liste reference'!$B$7:$B$904,0))),(MATCH(A81,'[1]liste reference'!$A$7:$A$904,0)))</f>
        <v/>
      </c>
      <c r="AA81" s="226"/>
      <c r="AB81" s="227"/>
      <c r="AC81" s="227"/>
      <c r="BC81" s="8" t="str">
        <f t="shared" si="7"/>
        <v/>
      </c>
    </row>
    <row r="82" spans="1:55" hidden="1" x14ac:dyDescent="0.2">
      <c r="A82" s="233"/>
      <c r="B82" s="234"/>
      <c r="C82" s="235"/>
      <c r="D82" s="236" t="str">
        <f>IF(ISERROR(VLOOKUP($A82,'[1]liste reference'!$A$7:$D$904,2,0)),IF(ISERROR(VLOOKUP($A82,'[1]liste reference'!$B$7:$D$904,1,0)),"",VLOOKUP($A82,'[1]liste reference'!$B$7:$D$904,1,0)),VLOOKUP($A82,'[1]liste reference'!$A$7:$D$904,2,0))</f>
        <v/>
      </c>
      <c r="E82" s="236">
        <f>IF(D82="",,VLOOKUP(D82,D$20:D80,1,0))</f>
        <v>0</v>
      </c>
      <c r="F82" s="237">
        <f t="shared" si="1"/>
        <v>0</v>
      </c>
      <c r="G82" s="238" t="str">
        <f>IF(A82="","",IF(ISERROR(VLOOKUP($A82,'[1]liste reference'!$A$7:$P$904,13,0)),IF(ISERROR(VLOOKUP($A82,'[1]liste reference'!$B$7:$P$904,12,0)),"    -",VLOOKUP($A82,'[1]liste reference'!$B$7:$P$904,12,0)),VLOOKUP($A82,'[1]liste reference'!$A$7:$P$904,13,0)))</f>
        <v/>
      </c>
      <c r="H82" s="215" t="str">
        <f>IF(A82="","x",IF(ISERROR(VLOOKUP($A82,'[1]liste reference'!$A$7:$P$904,14,0)),IF(ISERROR(VLOOKUP($A82,'[1]liste reference'!$B$7:$P$904,13,0)),"x",VLOOKUP($A82,'[1]liste reference'!$B$7:$P$904,13,0)),VLOOKUP($A82,'[1]liste reference'!$A$7:$P$904,14,0)))</f>
        <v>x</v>
      </c>
      <c r="I82" s="239" t="str">
        <f>IF(ISNUMBER(H82),IF(ISERROR(VLOOKUP($A82,'[1]liste reference'!$A$7:$P$904,3,0)),IF(ISERROR(VLOOKUP($A82,'[1]liste reference'!$B$7:$P$904,2,0)),"",VLOOKUP($A82,'[1]liste reference'!$B$7:$P$904,2,0)),VLOOKUP($A82,'[1]liste reference'!$A$7:$P$904,3,0)),"")</f>
        <v/>
      </c>
      <c r="J82" s="239" t="str">
        <f>IF(ISNUMBER(H82),IF(ISERROR(VLOOKUP($A82,'[1]liste reference'!$A$7:$P$904,4,0)),IF(ISERROR(VLOOKUP($A82,'[1]liste reference'!$B$7:$P$904,3,0)),"",VLOOKUP($A82,'[1]liste reference'!$B$7:$P$904,3,0)),VLOOKUP($A82,'[1]liste reference'!$A$7:$P$904,4,0)),"")</f>
        <v/>
      </c>
      <c r="K82" s="218" t="str">
        <f>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0"/>
      <c r="M82" s="240"/>
      <c r="N82" s="240"/>
      <c r="O82" s="241"/>
      <c r="P82" s="241" t="str">
        <f>IF($A82="NEWCOD",IF($AC82="","No",$AC82),IF(ISTEXT($E82),"DEJA SAISI !",IF($A82="","",IF(ISERROR(VLOOKUP($A82,'[1]liste reference'!A$1:S$65536,19,FALSE)),IF(ISERROR(VLOOKUP($A82,'[1]liste reference'!B$1:S$65536,19,FALSE)),"",VLOOKUP($A82,'[1]liste reference'!B$1:S$65536,19,FALSE)),VLOOKUP($A82,'[1]liste reference'!A$1:S$65536,19,FALSE)))))</f>
        <v/>
      </c>
      <c r="Q82" s="221" t="str">
        <f t="shared" si="2"/>
        <v/>
      </c>
      <c r="R82" s="222" t="str">
        <f t="shared" si="3"/>
        <v/>
      </c>
      <c r="S82" s="222">
        <f t="shared" si="4"/>
        <v>0</v>
      </c>
      <c r="T82" s="222">
        <f t="shared" si="5"/>
        <v>0</v>
      </c>
      <c r="U82" s="228">
        <f t="shared" si="6"/>
        <v>0</v>
      </c>
      <c r="V82" s="223">
        <v>0</v>
      </c>
      <c r="W82" s="242" t="s">
        <v>52</v>
      </c>
      <c r="X82" s="243"/>
      <c r="Y82" s="225" t="str">
        <f>IF(A82="new.cod","NEWCOD",IF(AND((Z82=""),ISTEXT(A82)),A82,IF(Z82="","",INDEX('[1]liste reference'!$A$7:$A$904,Z82))))</f>
        <v/>
      </c>
      <c r="Z82" s="8" t="str">
        <f>IF(ISERROR(MATCH(A82,'[1]liste reference'!$A$7:$A$904,0)),IF(ISERROR(MATCH(A82,'[1]liste reference'!$B$7:$B$904,0)),"",(MATCH(A82,'[1]liste reference'!$B$7:$B$904,0))),(MATCH(A82,'[1]liste reference'!$A$7:$A$904,0)))</f>
        <v/>
      </c>
      <c r="AA82" s="226"/>
      <c r="AB82" s="227"/>
      <c r="AC82" s="227"/>
      <c r="BC82" s="8" t="str">
        <f t="shared" si="7"/>
        <v/>
      </c>
    </row>
    <row r="83" spans="1:55" ht="15" hidden="1" x14ac:dyDescent="0.2">
      <c r="A83" s="244" t="s">
        <v>94</v>
      </c>
      <c r="B83" s="161"/>
      <c r="C83" s="161"/>
      <c r="D83" s="161"/>
      <c r="E83" s="161"/>
      <c r="F83" s="161"/>
      <c r="G83" s="161"/>
      <c r="H83" s="161"/>
      <c r="I83" s="161"/>
      <c r="J83" s="161"/>
      <c r="K83" s="161"/>
      <c r="L83" s="161"/>
      <c r="M83" s="222"/>
      <c r="N83" s="222"/>
      <c r="O83" s="245"/>
      <c r="P83" s="245"/>
      <c r="Q83" s="245"/>
      <c r="R83" s="245"/>
      <c r="S83" s="245"/>
      <c r="T83" s="8"/>
      <c r="U83" s="8"/>
      <c r="V83" s="245"/>
      <c r="W83" s="245"/>
      <c r="X83" s="245"/>
      <c r="Y83" s="246"/>
      <c r="Z83" s="246"/>
      <c r="AA83" s="247"/>
      <c r="AB83" s="248"/>
      <c r="AC83" s="248"/>
      <c r="AD83" s="248"/>
    </row>
    <row r="84" spans="1:55" hidden="1" x14ac:dyDescent="0.2">
      <c r="A84" s="249" t="str">
        <f>A3</f>
        <v>AUTHRE</v>
      </c>
      <c r="B84" s="250" t="str">
        <f>C3</f>
        <v>JUSSAC</v>
      </c>
      <c r="C84" s="251">
        <f>A4</f>
        <v>41115</v>
      </c>
      <c r="D84" s="252">
        <f>IF(ISERROR(SUM($T$23:$T$82)/SUM($U$23:$U$82)),"",SUM($T$23:$T$82)/SUM($U$23:$U$82))</f>
        <v>9.1794871794871788</v>
      </c>
      <c r="E84" s="253">
        <f>N13</f>
        <v>15</v>
      </c>
      <c r="F84" s="250">
        <f>N14</f>
        <v>15</v>
      </c>
      <c r="G84" s="250">
        <f>N15</f>
        <v>8</v>
      </c>
      <c r="H84" s="250">
        <f>N16</f>
        <v>7</v>
      </c>
      <c r="I84" s="250">
        <f>N17</f>
        <v>0</v>
      </c>
      <c r="J84" s="254">
        <f>N8</f>
        <v>9.4666666666666668</v>
      </c>
      <c r="K84" s="252">
        <f>N9</f>
        <v>3.3352375513311681</v>
      </c>
      <c r="L84" s="253">
        <f>N10</f>
        <v>4</v>
      </c>
      <c r="M84" s="253">
        <f>N11</f>
        <v>15</v>
      </c>
      <c r="N84" s="252">
        <f>O8</f>
        <v>1.4666666666666666</v>
      </c>
      <c r="O84" s="252">
        <f>O9</f>
        <v>0.51639777949432231</v>
      </c>
      <c r="P84" s="253"/>
      <c r="Q84" s="253">
        <f>O10</f>
        <v>1</v>
      </c>
      <c r="R84" s="253">
        <f>O11</f>
        <v>2</v>
      </c>
      <c r="S84" s="255">
        <f>F21</f>
        <v>15.879200000000004</v>
      </c>
      <c r="T84" s="253">
        <f>K11</f>
        <v>0</v>
      </c>
      <c r="U84" s="253">
        <f>K12</f>
        <v>5</v>
      </c>
      <c r="V84" s="253">
        <f>K13</f>
        <v>3</v>
      </c>
      <c r="W84" s="256">
        <f>K14</f>
        <v>0</v>
      </c>
      <c r="X84" s="257">
        <f>K15</f>
        <v>7</v>
      </c>
      <c r="Z84" s="258"/>
      <c r="AA84" s="258"/>
      <c r="AB84" s="248"/>
      <c r="AC84" s="248"/>
      <c r="AD84" s="248"/>
    </row>
    <row r="85" spans="1:55" hidden="1" x14ac:dyDescent="0.2">
      <c r="P85" s="8"/>
      <c r="Q85" s="8"/>
      <c r="R85" s="8"/>
      <c r="S85" s="8"/>
      <c r="T85" s="8"/>
      <c r="U85" s="8"/>
      <c r="V85" s="8"/>
    </row>
    <row r="86" spans="1:55" hidden="1" x14ac:dyDescent="0.2">
      <c r="P86" s="8"/>
      <c r="Q86" s="259" t="s">
        <v>95</v>
      </c>
      <c r="R86" s="8"/>
      <c r="S86" s="223"/>
      <c r="T86" s="8"/>
      <c r="U86" s="8"/>
      <c r="V86" s="8"/>
    </row>
    <row r="87" spans="1:55" hidden="1" x14ac:dyDescent="0.2">
      <c r="P87" s="8"/>
      <c r="Q87" s="8" t="s">
        <v>96</v>
      </c>
      <c r="R87" s="8"/>
      <c r="S87" s="223">
        <f>VLOOKUP(MAX($S$23:$S$82),($S$23:$U$82),1,0)</f>
        <v>30</v>
      </c>
      <c r="T87" s="8"/>
      <c r="U87" s="8"/>
      <c r="V87" s="8"/>
    </row>
    <row r="88" spans="1:55" hidden="1" x14ac:dyDescent="0.2">
      <c r="P88" s="8"/>
      <c r="Q88" s="8" t="s">
        <v>97</v>
      </c>
      <c r="R88" s="8"/>
      <c r="S88" s="223">
        <f>VLOOKUP((S87),($S$23:$U$82),2,0)</f>
        <v>60</v>
      </c>
      <c r="T88" s="8"/>
      <c r="U88" s="8"/>
      <c r="V88" s="8"/>
    </row>
    <row r="89" spans="1:55" x14ac:dyDescent="0.2">
      <c r="Q89" s="8" t="s">
        <v>98</v>
      </c>
      <c r="R89" s="8"/>
      <c r="S89" s="223">
        <f>VLOOKUP((S87),($S$23:$U$82),3,0)</f>
        <v>6</v>
      </c>
      <c r="T89" s="8"/>
    </row>
    <row r="90" spans="1:55" x14ac:dyDescent="0.2">
      <c r="Q90" s="8" t="s">
        <v>99</v>
      </c>
      <c r="R90" s="8"/>
      <c r="S90" s="260">
        <f>IF(ISERROR(SUM($T$23:$T$82)/SUM($U$23:$U$82)),"",(SUM($T$23:$T$82)-S88)/(SUM($U$23:$U$82)-S89))</f>
        <v>9.0303030303030312</v>
      </c>
      <c r="T90" s="8"/>
    </row>
    <row r="91" spans="1:55" x14ac:dyDescent="0.2">
      <c r="Q91" s="222" t="s">
        <v>100</v>
      </c>
      <c r="R91" s="222"/>
      <c r="S91" s="222" t="str">
        <f>INDEX('[1]liste reference'!$A$7:$A$904,$T$91)</f>
        <v>ELOCAN</v>
      </c>
      <c r="T91" s="8">
        <f>IF(ISERROR(MATCH($S$93,'[1]liste reference'!$A$7:$A$904,0)),MATCH($S$93,'[1]liste reference'!$B$7:$B$904,0),(MATCH($S$93,'[1]liste reference'!$A$7:$A$904,0)))</f>
        <v>344</v>
      </c>
      <c r="U91" s="248"/>
    </row>
    <row r="92" spans="1:55" x14ac:dyDescent="0.2">
      <c r="Q92" s="8" t="s">
        <v>101</v>
      </c>
      <c r="R92" s="8"/>
      <c r="S92" s="8">
        <f>MATCH(S87,$S$23:$S$82,0)</f>
        <v>10</v>
      </c>
      <c r="T92" s="8"/>
    </row>
    <row r="93" spans="1:55" x14ac:dyDescent="0.2">
      <c r="Q93" s="222" t="s">
        <v>102</v>
      </c>
      <c r="R93" s="8"/>
      <c r="S93" s="222" t="str">
        <f>INDEX($A$23:$A$82,$S$92)</f>
        <v>ELOCAN</v>
      </c>
      <c r="T93" s="8"/>
    </row>
    <row r="94" spans="1:55" x14ac:dyDescent="0.2">
      <c r="S94" s="248"/>
    </row>
  </sheetData>
  <sheetProtection password="C39F" sheet="1" objects="1" scenarios="1"/>
  <mergeCells count="11">
    <mergeCell ref="I15:J15"/>
    <mergeCell ref="I17:J17"/>
    <mergeCell ref="I18:J18"/>
    <mergeCell ref="K22:O22"/>
    <mergeCell ref="Y83:Z83"/>
    <mergeCell ref="N6:O6"/>
    <mergeCell ref="A8:C8"/>
    <mergeCell ref="I11:J11"/>
    <mergeCell ref="I12:J12"/>
    <mergeCell ref="I13:J13"/>
    <mergeCell ref="I14:J14"/>
  </mergeCells>
  <conditionalFormatting sqref="A23:A82">
    <cfRule type="expression" dxfId="25" priority="1" stopIfTrue="1">
      <formula>ISTEXT($E23)</formula>
    </cfRule>
  </conditionalFormatting>
  <conditionalFormatting sqref="H23:J82">
    <cfRule type="cellIs" dxfId="24" priority="2" stopIfTrue="1" operator="equal">
      <formula>"x"</formula>
    </cfRule>
  </conditionalFormatting>
  <conditionalFormatting sqref="W23:X23">
    <cfRule type="cellIs" dxfId="23" priority="3" stopIfTrue="1" operator="equal">
      <formula>"DEJA SAISI !"</formula>
    </cfRule>
    <cfRule type="cellIs" dxfId="22" priority="4" stopIfTrue="1" operator="equal">
      <formula>"non répertorié"</formula>
    </cfRule>
    <cfRule type="expression" dxfId="21" priority="5" stopIfTrue="1">
      <formula>AND(ISTEXT($G$23),ISBLANK($I$23))</formula>
    </cfRule>
  </conditionalFormatting>
  <conditionalFormatting sqref="K23:O82">
    <cfRule type="cellIs" dxfId="20" priority="6" stopIfTrue="1" operator="equal">
      <formula>"code non répertorié ou synonyme"</formula>
    </cfRule>
    <cfRule type="expression" dxfId="19" priority="7" stopIfTrue="1">
      <formula>AND($I23="",$J23="")</formula>
    </cfRule>
    <cfRule type="cellIs" dxfId="18" priority="8" stopIfTrue="1" operator="equal">
      <formula>"DEJA SAISI !"</formula>
    </cfRule>
  </conditionalFormatting>
  <conditionalFormatting sqref="A2">
    <cfRule type="cellIs" dxfId="17" priority="9" stopIfTrue="1" operator="between">
      <formula>"(organisme)"</formula>
      <formula>"(organisme)"</formula>
    </cfRule>
    <cfRule type="cellIs" dxfId="16" priority="10" stopIfTrue="1" operator="notBetween">
      <formula>"(organisme)"</formula>
      <formula>"(organisme)"</formula>
    </cfRule>
  </conditionalFormatting>
  <conditionalFormatting sqref="A3">
    <cfRule type="cellIs" dxfId="15" priority="11" stopIfTrue="1" operator="between">
      <formula>"(cours d'eau)"</formula>
      <formula>"(cours d'eau)"</formula>
    </cfRule>
    <cfRule type="cellIs" dxfId="14" priority="12" stopIfTrue="1" operator="notBetween">
      <formula>"(cours d'eau)"</formula>
      <formula>"(cours d'eau)"</formula>
    </cfRule>
  </conditionalFormatting>
  <conditionalFormatting sqref="A4">
    <cfRule type="cellIs" dxfId="13" priority="13" stopIfTrue="1" operator="between">
      <formula>"(Date)"</formula>
      <formula>"(Date)"</formula>
    </cfRule>
    <cfRule type="cellIs" dxfId="12" priority="14" stopIfTrue="1" operator="notBetween">
      <formula>"(Date)"</formula>
      <formula>"(Date)"</formula>
    </cfRule>
  </conditionalFormatting>
  <conditionalFormatting sqref="C2">
    <cfRule type="cellIs" dxfId="11" priority="15" stopIfTrue="1" operator="between">
      <formula>"(Opérateurs)"</formula>
      <formula>"(Opérateurs)"</formula>
    </cfRule>
    <cfRule type="cellIs" dxfId="10" priority="16" stopIfTrue="1" operator="notBetween">
      <formula>"(Opérateurs)"</formula>
      <formula>"(Opérateurs)"</formula>
    </cfRule>
  </conditionalFormatting>
  <conditionalFormatting sqref="C3">
    <cfRule type="cellIs" dxfId="9" priority="17" stopIfTrue="1" operator="between">
      <formula>"(Nom de la station)"</formula>
      <formula>"(Nom de la station)"</formula>
    </cfRule>
    <cfRule type="cellIs" dxfId="8" priority="18" stopIfTrue="1" operator="notBetween">
      <formula>"(Nom de la station)"</formula>
      <formula>"(Nom de la station)"</formula>
    </cfRule>
  </conditionalFormatting>
  <conditionalFormatting sqref="K3">
    <cfRule type="cellIs" dxfId="7" priority="19" stopIfTrue="1" operator="between">
      <formula>"(Code station)"</formula>
      <formula>"(Code station)"</formula>
    </cfRule>
    <cfRule type="cellIs" dxfId="6" priority="20" stopIfTrue="1" operator="notBetween">
      <formula>"(Code station)"</formula>
      <formula>"(Code station)"</formula>
    </cfRule>
  </conditionalFormatting>
  <conditionalFormatting sqref="M3">
    <cfRule type="cellIs" dxfId="5" priority="21" stopIfTrue="1" operator="between">
      <formula>"(Dossier, type réseau)"</formula>
      <formula>"(Dossier, type réseau)"</formula>
    </cfRule>
    <cfRule type="cellIs" dxfId="4" priority="22" stopIfTrue="1" operator="notBetween">
      <formula>"(Dossier, type réseau)"</formula>
      <formula>"(Dossier, type réseau)"</formula>
    </cfRule>
  </conditionalFormatting>
  <conditionalFormatting sqref="K23:K82">
    <cfRule type="cellIs" dxfId="3" priority="23" stopIfTrue="1" operator="equal">
      <formula>"Remplir le champs 'Nouveau taxa' svp."</formula>
    </cfRule>
  </conditionalFormatting>
  <conditionalFormatting sqref="P23:P82">
    <cfRule type="cellIs" dxfId="2" priority="24" stopIfTrue="1" operator="equal">
      <formula>"code non répertorié ou synonyme"</formula>
    </cfRule>
    <cfRule type="expression" dxfId="1" priority="25" stopIfTrue="1">
      <formula>AND($I23="",$J23="")</formula>
    </cfRule>
    <cfRule type="cellIs" dxfId="0" priority="26" stopIfTrue="1" operator="equal">
      <formula>"DEJA SAISI !"</formula>
    </cfRule>
  </conditionalFormatting>
  <dataValidations count="10">
    <dataValidation type="list" allowBlank="1" showInputMessage="1" showErrorMessage="1" error="saisir un nombre compris entre 0 et 100 %" sqref="B10:C10 IX10:IY10 ST10:SU10 ACP10:ACQ10 AML10:AMM10 AWH10:AWI10 BGD10:BGE10 BPZ10:BQA10 BZV10:BZW10 CJR10:CJS10 CTN10:CTO10 DDJ10:DDK10 DNF10:DNG10 DXB10:DXC10 EGX10:EGY10 EQT10:EQU10 FAP10:FAQ10 FKL10:FKM10 FUH10:FUI10 GED10:GEE10 GNZ10:GOA10 GXV10:GXW10 HHR10:HHS10 HRN10:HRO10 IBJ10:IBK10 ILF10:ILG10 IVB10:IVC10 JEX10:JEY10 JOT10:JOU10 JYP10:JYQ10 KIL10:KIM10 KSH10:KSI10 LCD10:LCE10 LLZ10:LMA10 LVV10:LVW10 MFR10:MFS10 MPN10:MPO10 MZJ10:MZK10 NJF10:NJG10 NTB10:NTC10 OCX10:OCY10 OMT10:OMU10 OWP10:OWQ10 PGL10:PGM10 PQH10:PQI10 QAD10:QAE10 QJZ10:QKA10 QTV10:QTW10 RDR10:RDS10 RNN10:RNO10 RXJ10:RXK10 SHF10:SHG10 SRB10:SRC10 TAX10:TAY10 TKT10:TKU10 TUP10:TUQ10 UEL10:UEM10 UOH10:UOI10 UYD10:UYE10 VHZ10:VIA10 VRV10:VRW10 WBR10:WBS10 WLN10:WLO10 WVJ10:WVK10 B65546:C65546 IX65546:IY65546 ST65546:SU65546 ACP65546:ACQ65546 AML65546:AMM65546 AWH65546:AWI65546 BGD65546:BGE65546 BPZ65546:BQA65546 BZV65546:BZW65546 CJR65546:CJS65546 CTN65546:CTO65546 DDJ65546:DDK65546 DNF65546:DNG65546 DXB65546:DXC65546 EGX65546:EGY65546 EQT65546:EQU65546 FAP65546:FAQ65546 FKL65546:FKM65546 FUH65546:FUI65546 GED65546:GEE65546 GNZ65546:GOA65546 GXV65546:GXW65546 HHR65546:HHS65546 HRN65546:HRO65546 IBJ65546:IBK65546 ILF65546:ILG65546 IVB65546:IVC65546 JEX65546:JEY65546 JOT65546:JOU65546 JYP65546:JYQ65546 KIL65546:KIM65546 KSH65546:KSI65546 LCD65546:LCE65546 LLZ65546:LMA65546 LVV65546:LVW65546 MFR65546:MFS65546 MPN65546:MPO65546 MZJ65546:MZK65546 NJF65546:NJG65546 NTB65546:NTC65546 OCX65546:OCY65546 OMT65546:OMU65546 OWP65546:OWQ65546 PGL65546:PGM65546 PQH65546:PQI65546 QAD65546:QAE65546 QJZ65546:QKA65546 QTV65546:QTW65546 RDR65546:RDS65546 RNN65546:RNO65546 RXJ65546:RXK65546 SHF65546:SHG65546 SRB65546:SRC65546 TAX65546:TAY65546 TKT65546:TKU65546 TUP65546:TUQ65546 UEL65546:UEM65546 UOH65546:UOI65546 UYD65546:UYE65546 VHZ65546:VIA65546 VRV65546:VRW65546 WBR65546:WBS65546 WLN65546:WLO65546 WVJ65546:WVK65546 B131082:C131082 IX131082:IY131082 ST131082:SU131082 ACP131082:ACQ131082 AML131082:AMM131082 AWH131082:AWI131082 BGD131082:BGE131082 BPZ131082:BQA131082 BZV131082:BZW131082 CJR131082:CJS131082 CTN131082:CTO131082 DDJ131082:DDK131082 DNF131082:DNG131082 DXB131082:DXC131082 EGX131082:EGY131082 EQT131082:EQU131082 FAP131082:FAQ131082 FKL131082:FKM131082 FUH131082:FUI131082 GED131082:GEE131082 GNZ131082:GOA131082 GXV131082:GXW131082 HHR131082:HHS131082 HRN131082:HRO131082 IBJ131082:IBK131082 ILF131082:ILG131082 IVB131082:IVC131082 JEX131082:JEY131082 JOT131082:JOU131082 JYP131082:JYQ131082 KIL131082:KIM131082 KSH131082:KSI131082 LCD131082:LCE131082 LLZ131082:LMA131082 LVV131082:LVW131082 MFR131082:MFS131082 MPN131082:MPO131082 MZJ131082:MZK131082 NJF131082:NJG131082 NTB131082:NTC131082 OCX131082:OCY131082 OMT131082:OMU131082 OWP131082:OWQ131082 PGL131082:PGM131082 PQH131082:PQI131082 QAD131082:QAE131082 QJZ131082:QKA131082 QTV131082:QTW131082 RDR131082:RDS131082 RNN131082:RNO131082 RXJ131082:RXK131082 SHF131082:SHG131082 SRB131082:SRC131082 TAX131082:TAY131082 TKT131082:TKU131082 TUP131082:TUQ131082 UEL131082:UEM131082 UOH131082:UOI131082 UYD131082:UYE131082 VHZ131082:VIA131082 VRV131082:VRW131082 WBR131082:WBS131082 WLN131082:WLO131082 WVJ131082:WVK131082 B196618:C196618 IX196618:IY196618 ST196618:SU196618 ACP196618:ACQ196618 AML196618:AMM196618 AWH196618:AWI196618 BGD196618:BGE196618 BPZ196618:BQA196618 BZV196618:BZW196618 CJR196618:CJS196618 CTN196618:CTO196618 DDJ196618:DDK196618 DNF196618:DNG196618 DXB196618:DXC196618 EGX196618:EGY196618 EQT196618:EQU196618 FAP196618:FAQ196618 FKL196618:FKM196618 FUH196618:FUI196618 GED196618:GEE196618 GNZ196618:GOA196618 GXV196618:GXW196618 HHR196618:HHS196618 HRN196618:HRO196618 IBJ196618:IBK196618 ILF196618:ILG196618 IVB196618:IVC196618 JEX196618:JEY196618 JOT196618:JOU196618 JYP196618:JYQ196618 KIL196618:KIM196618 KSH196618:KSI196618 LCD196618:LCE196618 LLZ196618:LMA196618 LVV196618:LVW196618 MFR196618:MFS196618 MPN196618:MPO196618 MZJ196618:MZK196618 NJF196618:NJG196618 NTB196618:NTC196618 OCX196618:OCY196618 OMT196618:OMU196618 OWP196618:OWQ196618 PGL196618:PGM196618 PQH196618:PQI196618 QAD196618:QAE196618 QJZ196618:QKA196618 QTV196618:QTW196618 RDR196618:RDS196618 RNN196618:RNO196618 RXJ196618:RXK196618 SHF196618:SHG196618 SRB196618:SRC196618 TAX196618:TAY196618 TKT196618:TKU196618 TUP196618:TUQ196618 UEL196618:UEM196618 UOH196618:UOI196618 UYD196618:UYE196618 VHZ196618:VIA196618 VRV196618:VRW196618 WBR196618:WBS196618 WLN196618:WLO196618 WVJ196618:WVK196618 B262154:C262154 IX262154:IY262154 ST262154:SU262154 ACP262154:ACQ262154 AML262154:AMM262154 AWH262154:AWI262154 BGD262154:BGE262154 BPZ262154:BQA262154 BZV262154:BZW262154 CJR262154:CJS262154 CTN262154:CTO262154 DDJ262154:DDK262154 DNF262154:DNG262154 DXB262154:DXC262154 EGX262154:EGY262154 EQT262154:EQU262154 FAP262154:FAQ262154 FKL262154:FKM262154 FUH262154:FUI262154 GED262154:GEE262154 GNZ262154:GOA262154 GXV262154:GXW262154 HHR262154:HHS262154 HRN262154:HRO262154 IBJ262154:IBK262154 ILF262154:ILG262154 IVB262154:IVC262154 JEX262154:JEY262154 JOT262154:JOU262154 JYP262154:JYQ262154 KIL262154:KIM262154 KSH262154:KSI262154 LCD262154:LCE262154 LLZ262154:LMA262154 LVV262154:LVW262154 MFR262154:MFS262154 MPN262154:MPO262154 MZJ262154:MZK262154 NJF262154:NJG262154 NTB262154:NTC262154 OCX262154:OCY262154 OMT262154:OMU262154 OWP262154:OWQ262154 PGL262154:PGM262154 PQH262154:PQI262154 QAD262154:QAE262154 QJZ262154:QKA262154 QTV262154:QTW262154 RDR262154:RDS262154 RNN262154:RNO262154 RXJ262154:RXK262154 SHF262154:SHG262154 SRB262154:SRC262154 TAX262154:TAY262154 TKT262154:TKU262154 TUP262154:TUQ262154 UEL262154:UEM262154 UOH262154:UOI262154 UYD262154:UYE262154 VHZ262154:VIA262154 VRV262154:VRW262154 WBR262154:WBS262154 WLN262154:WLO262154 WVJ262154:WVK262154 B327690:C327690 IX327690:IY327690 ST327690:SU327690 ACP327690:ACQ327690 AML327690:AMM327690 AWH327690:AWI327690 BGD327690:BGE327690 BPZ327690:BQA327690 BZV327690:BZW327690 CJR327690:CJS327690 CTN327690:CTO327690 DDJ327690:DDK327690 DNF327690:DNG327690 DXB327690:DXC327690 EGX327690:EGY327690 EQT327690:EQU327690 FAP327690:FAQ327690 FKL327690:FKM327690 FUH327690:FUI327690 GED327690:GEE327690 GNZ327690:GOA327690 GXV327690:GXW327690 HHR327690:HHS327690 HRN327690:HRO327690 IBJ327690:IBK327690 ILF327690:ILG327690 IVB327690:IVC327690 JEX327690:JEY327690 JOT327690:JOU327690 JYP327690:JYQ327690 KIL327690:KIM327690 KSH327690:KSI327690 LCD327690:LCE327690 LLZ327690:LMA327690 LVV327690:LVW327690 MFR327690:MFS327690 MPN327690:MPO327690 MZJ327690:MZK327690 NJF327690:NJG327690 NTB327690:NTC327690 OCX327690:OCY327690 OMT327690:OMU327690 OWP327690:OWQ327690 PGL327690:PGM327690 PQH327690:PQI327690 QAD327690:QAE327690 QJZ327690:QKA327690 QTV327690:QTW327690 RDR327690:RDS327690 RNN327690:RNO327690 RXJ327690:RXK327690 SHF327690:SHG327690 SRB327690:SRC327690 TAX327690:TAY327690 TKT327690:TKU327690 TUP327690:TUQ327690 UEL327690:UEM327690 UOH327690:UOI327690 UYD327690:UYE327690 VHZ327690:VIA327690 VRV327690:VRW327690 WBR327690:WBS327690 WLN327690:WLO327690 WVJ327690:WVK327690 B393226:C393226 IX393226:IY393226 ST393226:SU393226 ACP393226:ACQ393226 AML393226:AMM393226 AWH393226:AWI393226 BGD393226:BGE393226 BPZ393226:BQA393226 BZV393226:BZW393226 CJR393226:CJS393226 CTN393226:CTO393226 DDJ393226:DDK393226 DNF393226:DNG393226 DXB393226:DXC393226 EGX393226:EGY393226 EQT393226:EQU393226 FAP393226:FAQ393226 FKL393226:FKM393226 FUH393226:FUI393226 GED393226:GEE393226 GNZ393226:GOA393226 GXV393226:GXW393226 HHR393226:HHS393226 HRN393226:HRO393226 IBJ393226:IBK393226 ILF393226:ILG393226 IVB393226:IVC393226 JEX393226:JEY393226 JOT393226:JOU393226 JYP393226:JYQ393226 KIL393226:KIM393226 KSH393226:KSI393226 LCD393226:LCE393226 LLZ393226:LMA393226 LVV393226:LVW393226 MFR393226:MFS393226 MPN393226:MPO393226 MZJ393226:MZK393226 NJF393226:NJG393226 NTB393226:NTC393226 OCX393226:OCY393226 OMT393226:OMU393226 OWP393226:OWQ393226 PGL393226:PGM393226 PQH393226:PQI393226 QAD393226:QAE393226 QJZ393226:QKA393226 QTV393226:QTW393226 RDR393226:RDS393226 RNN393226:RNO393226 RXJ393226:RXK393226 SHF393226:SHG393226 SRB393226:SRC393226 TAX393226:TAY393226 TKT393226:TKU393226 TUP393226:TUQ393226 UEL393226:UEM393226 UOH393226:UOI393226 UYD393226:UYE393226 VHZ393226:VIA393226 VRV393226:VRW393226 WBR393226:WBS393226 WLN393226:WLO393226 WVJ393226:WVK393226 B458762:C458762 IX458762:IY458762 ST458762:SU458762 ACP458762:ACQ458762 AML458762:AMM458762 AWH458762:AWI458762 BGD458762:BGE458762 BPZ458762:BQA458762 BZV458762:BZW458762 CJR458762:CJS458762 CTN458762:CTO458762 DDJ458762:DDK458762 DNF458762:DNG458762 DXB458762:DXC458762 EGX458762:EGY458762 EQT458762:EQU458762 FAP458762:FAQ458762 FKL458762:FKM458762 FUH458762:FUI458762 GED458762:GEE458762 GNZ458762:GOA458762 GXV458762:GXW458762 HHR458762:HHS458762 HRN458762:HRO458762 IBJ458762:IBK458762 ILF458762:ILG458762 IVB458762:IVC458762 JEX458762:JEY458762 JOT458762:JOU458762 JYP458762:JYQ458762 KIL458762:KIM458762 KSH458762:KSI458762 LCD458762:LCE458762 LLZ458762:LMA458762 LVV458762:LVW458762 MFR458762:MFS458762 MPN458762:MPO458762 MZJ458762:MZK458762 NJF458762:NJG458762 NTB458762:NTC458762 OCX458762:OCY458762 OMT458762:OMU458762 OWP458762:OWQ458762 PGL458762:PGM458762 PQH458762:PQI458762 QAD458762:QAE458762 QJZ458762:QKA458762 QTV458762:QTW458762 RDR458762:RDS458762 RNN458762:RNO458762 RXJ458762:RXK458762 SHF458762:SHG458762 SRB458762:SRC458762 TAX458762:TAY458762 TKT458762:TKU458762 TUP458762:TUQ458762 UEL458762:UEM458762 UOH458762:UOI458762 UYD458762:UYE458762 VHZ458762:VIA458762 VRV458762:VRW458762 WBR458762:WBS458762 WLN458762:WLO458762 WVJ458762:WVK458762 B524298:C524298 IX524298:IY524298 ST524298:SU524298 ACP524298:ACQ524298 AML524298:AMM524298 AWH524298:AWI524298 BGD524298:BGE524298 BPZ524298:BQA524298 BZV524298:BZW524298 CJR524298:CJS524298 CTN524298:CTO524298 DDJ524298:DDK524298 DNF524298:DNG524298 DXB524298:DXC524298 EGX524298:EGY524298 EQT524298:EQU524298 FAP524298:FAQ524298 FKL524298:FKM524298 FUH524298:FUI524298 GED524298:GEE524298 GNZ524298:GOA524298 GXV524298:GXW524298 HHR524298:HHS524298 HRN524298:HRO524298 IBJ524298:IBK524298 ILF524298:ILG524298 IVB524298:IVC524298 JEX524298:JEY524298 JOT524298:JOU524298 JYP524298:JYQ524298 KIL524298:KIM524298 KSH524298:KSI524298 LCD524298:LCE524298 LLZ524298:LMA524298 LVV524298:LVW524298 MFR524298:MFS524298 MPN524298:MPO524298 MZJ524298:MZK524298 NJF524298:NJG524298 NTB524298:NTC524298 OCX524298:OCY524298 OMT524298:OMU524298 OWP524298:OWQ524298 PGL524298:PGM524298 PQH524298:PQI524298 QAD524298:QAE524298 QJZ524298:QKA524298 QTV524298:QTW524298 RDR524298:RDS524298 RNN524298:RNO524298 RXJ524298:RXK524298 SHF524298:SHG524298 SRB524298:SRC524298 TAX524298:TAY524298 TKT524298:TKU524298 TUP524298:TUQ524298 UEL524298:UEM524298 UOH524298:UOI524298 UYD524298:UYE524298 VHZ524298:VIA524298 VRV524298:VRW524298 WBR524298:WBS524298 WLN524298:WLO524298 WVJ524298:WVK524298 B589834:C589834 IX589834:IY589834 ST589834:SU589834 ACP589834:ACQ589834 AML589834:AMM589834 AWH589834:AWI589834 BGD589834:BGE589834 BPZ589834:BQA589834 BZV589834:BZW589834 CJR589834:CJS589834 CTN589834:CTO589834 DDJ589834:DDK589834 DNF589834:DNG589834 DXB589834:DXC589834 EGX589834:EGY589834 EQT589834:EQU589834 FAP589834:FAQ589834 FKL589834:FKM589834 FUH589834:FUI589834 GED589834:GEE589834 GNZ589834:GOA589834 GXV589834:GXW589834 HHR589834:HHS589834 HRN589834:HRO589834 IBJ589834:IBK589834 ILF589834:ILG589834 IVB589834:IVC589834 JEX589834:JEY589834 JOT589834:JOU589834 JYP589834:JYQ589834 KIL589834:KIM589834 KSH589834:KSI589834 LCD589834:LCE589834 LLZ589834:LMA589834 LVV589834:LVW589834 MFR589834:MFS589834 MPN589834:MPO589834 MZJ589834:MZK589834 NJF589834:NJG589834 NTB589834:NTC589834 OCX589834:OCY589834 OMT589834:OMU589834 OWP589834:OWQ589834 PGL589834:PGM589834 PQH589834:PQI589834 QAD589834:QAE589834 QJZ589834:QKA589834 QTV589834:QTW589834 RDR589834:RDS589834 RNN589834:RNO589834 RXJ589834:RXK589834 SHF589834:SHG589834 SRB589834:SRC589834 TAX589834:TAY589834 TKT589834:TKU589834 TUP589834:TUQ589834 UEL589834:UEM589834 UOH589834:UOI589834 UYD589834:UYE589834 VHZ589834:VIA589834 VRV589834:VRW589834 WBR589834:WBS589834 WLN589834:WLO589834 WVJ589834:WVK589834 B655370:C655370 IX655370:IY655370 ST655370:SU655370 ACP655370:ACQ655370 AML655370:AMM655370 AWH655370:AWI655370 BGD655370:BGE655370 BPZ655370:BQA655370 BZV655370:BZW655370 CJR655370:CJS655370 CTN655370:CTO655370 DDJ655370:DDK655370 DNF655370:DNG655370 DXB655370:DXC655370 EGX655370:EGY655370 EQT655370:EQU655370 FAP655370:FAQ655370 FKL655370:FKM655370 FUH655370:FUI655370 GED655370:GEE655370 GNZ655370:GOA655370 GXV655370:GXW655370 HHR655370:HHS655370 HRN655370:HRO655370 IBJ655370:IBK655370 ILF655370:ILG655370 IVB655370:IVC655370 JEX655370:JEY655370 JOT655370:JOU655370 JYP655370:JYQ655370 KIL655370:KIM655370 KSH655370:KSI655370 LCD655370:LCE655370 LLZ655370:LMA655370 LVV655370:LVW655370 MFR655370:MFS655370 MPN655370:MPO655370 MZJ655370:MZK655370 NJF655370:NJG655370 NTB655370:NTC655370 OCX655370:OCY655370 OMT655370:OMU655370 OWP655370:OWQ655370 PGL655370:PGM655370 PQH655370:PQI655370 QAD655370:QAE655370 QJZ655370:QKA655370 QTV655370:QTW655370 RDR655370:RDS655370 RNN655370:RNO655370 RXJ655370:RXK655370 SHF655370:SHG655370 SRB655370:SRC655370 TAX655370:TAY655370 TKT655370:TKU655370 TUP655370:TUQ655370 UEL655370:UEM655370 UOH655370:UOI655370 UYD655370:UYE655370 VHZ655370:VIA655370 VRV655370:VRW655370 WBR655370:WBS655370 WLN655370:WLO655370 WVJ655370:WVK655370 B720906:C720906 IX720906:IY720906 ST720906:SU720906 ACP720906:ACQ720906 AML720906:AMM720906 AWH720906:AWI720906 BGD720906:BGE720906 BPZ720906:BQA720906 BZV720906:BZW720906 CJR720906:CJS720906 CTN720906:CTO720906 DDJ720906:DDK720906 DNF720906:DNG720906 DXB720906:DXC720906 EGX720906:EGY720906 EQT720906:EQU720906 FAP720906:FAQ720906 FKL720906:FKM720906 FUH720906:FUI720906 GED720906:GEE720906 GNZ720906:GOA720906 GXV720906:GXW720906 HHR720906:HHS720906 HRN720906:HRO720906 IBJ720906:IBK720906 ILF720906:ILG720906 IVB720906:IVC720906 JEX720906:JEY720906 JOT720906:JOU720906 JYP720906:JYQ720906 KIL720906:KIM720906 KSH720906:KSI720906 LCD720906:LCE720906 LLZ720906:LMA720906 LVV720906:LVW720906 MFR720906:MFS720906 MPN720906:MPO720906 MZJ720906:MZK720906 NJF720906:NJG720906 NTB720906:NTC720906 OCX720906:OCY720906 OMT720906:OMU720906 OWP720906:OWQ720906 PGL720906:PGM720906 PQH720906:PQI720906 QAD720906:QAE720906 QJZ720906:QKA720906 QTV720906:QTW720906 RDR720906:RDS720906 RNN720906:RNO720906 RXJ720906:RXK720906 SHF720906:SHG720906 SRB720906:SRC720906 TAX720906:TAY720906 TKT720906:TKU720906 TUP720906:TUQ720906 UEL720906:UEM720906 UOH720906:UOI720906 UYD720906:UYE720906 VHZ720906:VIA720906 VRV720906:VRW720906 WBR720906:WBS720906 WLN720906:WLO720906 WVJ720906:WVK720906 B786442:C786442 IX786442:IY786442 ST786442:SU786442 ACP786442:ACQ786442 AML786442:AMM786442 AWH786442:AWI786442 BGD786442:BGE786442 BPZ786442:BQA786442 BZV786442:BZW786442 CJR786442:CJS786442 CTN786442:CTO786442 DDJ786442:DDK786442 DNF786442:DNG786442 DXB786442:DXC786442 EGX786442:EGY786442 EQT786442:EQU786442 FAP786442:FAQ786442 FKL786442:FKM786442 FUH786442:FUI786442 GED786442:GEE786442 GNZ786442:GOA786442 GXV786442:GXW786442 HHR786442:HHS786442 HRN786442:HRO786442 IBJ786442:IBK786442 ILF786442:ILG786442 IVB786442:IVC786442 JEX786442:JEY786442 JOT786442:JOU786442 JYP786442:JYQ786442 KIL786442:KIM786442 KSH786442:KSI786442 LCD786442:LCE786442 LLZ786442:LMA786442 LVV786442:LVW786442 MFR786442:MFS786442 MPN786442:MPO786442 MZJ786442:MZK786442 NJF786442:NJG786442 NTB786442:NTC786442 OCX786442:OCY786442 OMT786442:OMU786442 OWP786442:OWQ786442 PGL786442:PGM786442 PQH786442:PQI786442 QAD786442:QAE786442 QJZ786442:QKA786442 QTV786442:QTW786442 RDR786442:RDS786442 RNN786442:RNO786442 RXJ786442:RXK786442 SHF786442:SHG786442 SRB786442:SRC786442 TAX786442:TAY786442 TKT786442:TKU786442 TUP786442:TUQ786442 UEL786442:UEM786442 UOH786442:UOI786442 UYD786442:UYE786442 VHZ786442:VIA786442 VRV786442:VRW786442 WBR786442:WBS786442 WLN786442:WLO786442 WVJ786442:WVK786442 B851978:C851978 IX851978:IY851978 ST851978:SU851978 ACP851978:ACQ851978 AML851978:AMM851978 AWH851978:AWI851978 BGD851978:BGE851978 BPZ851978:BQA851978 BZV851978:BZW851978 CJR851978:CJS851978 CTN851978:CTO851978 DDJ851978:DDK851978 DNF851978:DNG851978 DXB851978:DXC851978 EGX851978:EGY851978 EQT851978:EQU851978 FAP851978:FAQ851978 FKL851978:FKM851978 FUH851978:FUI851978 GED851978:GEE851978 GNZ851978:GOA851978 GXV851978:GXW851978 HHR851978:HHS851978 HRN851978:HRO851978 IBJ851978:IBK851978 ILF851978:ILG851978 IVB851978:IVC851978 JEX851978:JEY851978 JOT851978:JOU851978 JYP851978:JYQ851978 KIL851978:KIM851978 KSH851978:KSI851978 LCD851978:LCE851978 LLZ851978:LMA851978 LVV851978:LVW851978 MFR851978:MFS851978 MPN851978:MPO851978 MZJ851978:MZK851978 NJF851978:NJG851978 NTB851978:NTC851978 OCX851978:OCY851978 OMT851978:OMU851978 OWP851978:OWQ851978 PGL851978:PGM851978 PQH851978:PQI851978 QAD851978:QAE851978 QJZ851978:QKA851978 QTV851978:QTW851978 RDR851978:RDS851978 RNN851978:RNO851978 RXJ851978:RXK851978 SHF851978:SHG851978 SRB851978:SRC851978 TAX851978:TAY851978 TKT851978:TKU851978 TUP851978:TUQ851978 UEL851978:UEM851978 UOH851978:UOI851978 UYD851978:UYE851978 VHZ851978:VIA851978 VRV851978:VRW851978 WBR851978:WBS851978 WLN851978:WLO851978 WVJ851978:WVK851978 B917514:C917514 IX917514:IY917514 ST917514:SU917514 ACP917514:ACQ917514 AML917514:AMM917514 AWH917514:AWI917514 BGD917514:BGE917514 BPZ917514:BQA917514 BZV917514:BZW917514 CJR917514:CJS917514 CTN917514:CTO917514 DDJ917514:DDK917514 DNF917514:DNG917514 DXB917514:DXC917514 EGX917514:EGY917514 EQT917514:EQU917514 FAP917514:FAQ917514 FKL917514:FKM917514 FUH917514:FUI917514 GED917514:GEE917514 GNZ917514:GOA917514 GXV917514:GXW917514 HHR917514:HHS917514 HRN917514:HRO917514 IBJ917514:IBK917514 ILF917514:ILG917514 IVB917514:IVC917514 JEX917514:JEY917514 JOT917514:JOU917514 JYP917514:JYQ917514 KIL917514:KIM917514 KSH917514:KSI917514 LCD917514:LCE917514 LLZ917514:LMA917514 LVV917514:LVW917514 MFR917514:MFS917514 MPN917514:MPO917514 MZJ917514:MZK917514 NJF917514:NJG917514 NTB917514:NTC917514 OCX917514:OCY917514 OMT917514:OMU917514 OWP917514:OWQ917514 PGL917514:PGM917514 PQH917514:PQI917514 QAD917514:QAE917514 QJZ917514:QKA917514 QTV917514:QTW917514 RDR917514:RDS917514 RNN917514:RNO917514 RXJ917514:RXK917514 SHF917514:SHG917514 SRB917514:SRC917514 TAX917514:TAY917514 TKT917514:TKU917514 TUP917514:TUQ917514 UEL917514:UEM917514 UOH917514:UOI917514 UYD917514:UYE917514 VHZ917514:VIA917514 VRV917514:VRW917514 WBR917514:WBS917514 WLN917514:WLO917514 WVJ917514:WVK917514 B983050:C983050 IX983050:IY983050 ST983050:SU983050 ACP983050:ACQ983050 AML983050:AMM983050 AWH983050:AWI983050 BGD983050:BGE983050 BPZ983050:BQA983050 BZV983050:BZW983050 CJR983050:CJS983050 CTN983050:CTO983050 DDJ983050:DDK983050 DNF983050:DNG983050 DXB983050:DXC983050 EGX983050:EGY983050 EQT983050:EQU983050 FAP983050:FAQ983050 FKL983050:FKM983050 FUH983050:FUI983050 GED983050:GEE983050 GNZ983050:GOA983050 GXV983050:GXW983050 HHR983050:HHS983050 HRN983050:HRO983050 IBJ983050:IBK983050 ILF983050:ILG983050 IVB983050:IVC983050 JEX983050:JEY983050 JOT983050:JOU983050 JYP983050:JYQ983050 KIL983050:KIM983050 KSH983050:KSI983050 LCD983050:LCE983050 LLZ983050:LMA983050 LVV983050:LVW983050 MFR983050:MFS983050 MPN983050:MPO983050 MZJ983050:MZK983050 NJF983050:NJG983050 NTB983050:NTC983050 OCX983050:OCY983050 OMT983050:OMU983050 OWP983050:OWQ983050 PGL983050:PGM983050 PQH983050:PQI983050 QAD983050:QAE983050 QJZ983050:QKA983050 QTV983050:QTW983050 RDR983050:RDS983050 RNN983050:RNO983050 RXJ983050:RXK983050 SHF983050:SHG983050 SRB983050:SRC983050 TAX983050:TAY983050 TKT983050:TKU983050 TUP983050:TUQ983050 UEL983050:UEM983050 UOH983050:UOI983050 UYD983050:UYE983050 VHZ983050:VIA983050 VRV983050:VRW983050 WBR983050:WBS983050 WLN983050:WLO983050 WVJ983050:WVK983050" xr:uid="{0ABBE68B-9AE8-4E72-8462-BE29BA595446}">
      <formula1>"absent,peu abd.,abondant,très abd."</formula1>
    </dataValidation>
    <dataValidation allowBlank="1" showInputMessage="1" error="saisir un nombre compris entre 0 et 100 %"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A97916C7-1A7B-4A19-ACE2-3F7310BE502F}"/>
    <dataValidation allowBlank="1" showInputMessage="1" error="saisir un nombre entier compris entre 0 et 100 %"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1BD552EA-60D3-4E7B-95EE-6EB9C60F748E}"/>
    <dataValidation type="list" errorStyle="warning" allowBlank="1" showInputMessage="1" showErrorMessage="1" errorTitle="ATTENTION :" error="sélectionner un des types de faciès de la liste." sqref="B6:C6 IX6:IY6 ST6:SU6 ACP6:ACQ6 AML6:AMM6 AWH6:AWI6 BGD6:BGE6 BPZ6:BQA6 BZV6:BZW6 CJR6:CJS6 CTN6:CTO6 DDJ6:DDK6 DNF6:DNG6 DXB6:DXC6 EGX6:EGY6 EQT6:EQU6 FAP6:FAQ6 FKL6:FKM6 FUH6:FUI6 GED6:GEE6 GNZ6:GOA6 GXV6:GXW6 HHR6:HHS6 HRN6:HRO6 IBJ6:IBK6 ILF6:ILG6 IVB6:IVC6 JEX6:JEY6 JOT6:JOU6 JYP6:JYQ6 KIL6:KIM6 KSH6:KSI6 LCD6:LCE6 LLZ6:LMA6 LVV6:LVW6 MFR6:MFS6 MPN6:MPO6 MZJ6:MZK6 NJF6:NJG6 NTB6:NTC6 OCX6:OCY6 OMT6:OMU6 OWP6:OWQ6 PGL6:PGM6 PQH6:PQI6 QAD6:QAE6 QJZ6:QKA6 QTV6:QTW6 RDR6:RDS6 RNN6:RNO6 RXJ6:RXK6 SHF6:SHG6 SRB6:SRC6 TAX6:TAY6 TKT6:TKU6 TUP6:TUQ6 UEL6:UEM6 UOH6:UOI6 UYD6:UYE6 VHZ6:VIA6 VRV6:VRW6 WBR6:WBS6 WLN6:WLO6 WVJ6:WVK6 B65542:C65542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B131078:C131078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B196614:C196614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B262150:C262150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B327686:C327686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B393222:C393222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B458758:C458758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B524294:C524294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B589830:C589830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B655366:C655366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B720902:C720902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B786438:C786438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B851974:C851974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B917510:C917510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B983046:C983046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WVJ983046:WVK983046" xr:uid="{F5293642-6C7A-480B-A028-F1A675A66EBF}">
      <formula1>type_courant</formula1>
    </dataValidation>
    <dataValidation type="list" errorStyle="information" allowBlank="1" errorTitle="ATTENTION :" error="Vous devriez choisir un code dans la liste de référence !" sqref="A23:A82 IW23:IW82 SS23:SS82 ACO23:ACO82 AMK23:AMK82 AWG23:AWG82 BGC23:BGC82 BPY23:BPY82 BZU23:BZU82 CJQ23:CJQ82 CTM23:CTM82 DDI23:DDI82 DNE23:DNE82 DXA23:DXA82 EGW23:EGW82 EQS23:EQS82 FAO23:FAO82 FKK23:FKK82 FUG23:FUG82 GEC23:GEC82 GNY23:GNY82 GXU23:GXU82 HHQ23:HHQ82 HRM23:HRM82 IBI23:IBI82 ILE23:ILE82 IVA23:IVA82 JEW23:JEW82 JOS23:JOS82 JYO23:JYO82 KIK23:KIK82 KSG23:KSG82 LCC23:LCC82 LLY23:LLY82 LVU23:LVU82 MFQ23:MFQ82 MPM23:MPM82 MZI23:MZI82 NJE23:NJE82 NTA23:NTA82 OCW23:OCW82 OMS23:OMS82 OWO23:OWO82 PGK23:PGK82 PQG23:PQG82 QAC23:QAC82 QJY23:QJY82 QTU23:QTU82 RDQ23:RDQ82 RNM23:RNM82 RXI23:RXI82 SHE23:SHE82 SRA23:SRA82 TAW23:TAW82 TKS23:TKS82 TUO23:TUO82 UEK23:UEK82 UOG23:UOG82 UYC23:UYC82 VHY23:VHY82 VRU23:VRU82 WBQ23:WBQ82 WLM23:WLM82 WVI23:WVI82 A65559:A65618 IW65559:IW65618 SS65559:SS65618 ACO65559:ACO65618 AMK65559:AMK65618 AWG65559:AWG65618 BGC65559:BGC65618 BPY65559:BPY65618 BZU65559:BZU65618 CJQ65559:CJQ65618 CTM65559:CTM65618 DDI65559:DDI65618 DNE65559:DNE65618 DXA65559:DXA65618 EGW65559:EGW65618 EQS65559:EQS65618 FAO65559:FAO65618 FKK65559:FKK65618 FUG65559:FUG65618 GEC65559:GEC65618 GNY65559:GNY65618 GXU65559:GXU65618 HHQ65559:HHQ65618 HRM65559:HRM65618 IBI65559:IBI65618 ILE65559:ILE65618 IVA65559:IVA65618 JEW65559:JEW65618 JOS65559:JOS65618 JYO65559:JYO65618 KIK65559:KIK65618 KSG65559:KSG65618 LCC65559:LCC65618 LLY65559:LLY65618 LVU65559:LVU65618 MFQ65559:MFQ65618 MPM65559:MPM65618 MZI65559:MZI65618 NJE65559:NJE65618 NTA65559:NTA65618 OCW65559:OCW65618 OMS65559:OMS65618 OWO65559:OWO65618 PGK65559:PGK65618 PQG65559:PQG65618 QAC65559:QAC65618 QJY65559:QJY65618 QTU65559:QTU65618 RDQ65559:RDQ65618 RNM65559:RNM65618 RXI65559:RXI65618 SHE65559:SHE65618 SRA65559:SRA65618 TAW65559:TAW65618 TKS65559:TKS65618 TUO65559:TUO65618 UEK65559:UEK65618 UOG65559:UOG65618 UYC65559:UYC65618 VHY65559:VHY65618 VRU65559:VRU65618 WBQ65559:WBQ65618 WLM65559:WLM65618 WVI65559:WVI65618 A131095:A131154 IW131095:IW131154 SS131095:SS131154 ACO131095:ACO131154 AMK131095:AMK131154 AWG131095:AWG131154 BGC131095:BGC131154 BPY131095:BPY131154 BZU131095:BZU131154 CJQ131095:CJQ131154 CTM131095:CTM131154 DDI131095:DDI131154 DNE131095:DNE131154 DXA131095:DXA131154 EGW131095:EGW131154 EQS131095:EQS131154 FAO131095:FAO131154 FKK131095:FKK131154 FUG131095:FUG131154 GEC131095:GEC131154 GNY131095:GNY131154 GXU131095:GXU131154 HHQ131095:HHQ131154 HRM131095:HRM131154 IBI131095:IBI131154 ILE131095:ILE131154 IVA131095:IVA131154 JEW131095:JEW131154 JOS131095:JOS131154 JYO131095:JYO131154 KIK131095:KIK131154 KSG131095:KSG131154 LCC131095:LCC131154 LLY131095:LLY131154 LVU131095:LVU131154 MFQ131095:MFQ131154 MPM131095:MPM131154 MZI131095:MZI131154 NJE131095:NJE131154 NTA131095:NTA131154 OCW131095:OCW131154 OMS131095:OMS131154 OWO131095:OWO131154 PGK131095:PGK131154 PQG131095:PQG131154 QAC131095:QAC131154 QJY131095:QJY131154 QTU131095:QTU131154 RDQ131095:RDQ131154 RNM131095:RNM131154 RXI131095:RXI131154 SHE131095:SHE131154 SRA131095:SRA131154 TAW131095:TAW131154 TKS131095:TKS131154 TUO131095:TUO131154 UEK131095:UEK131154 UOG131095:UOG131154 UYC131095:UYC131154 VHY131095:VHY131154 VRU131095:VRU131154 WBQ131095:WBQ131154 WLM131095:WLM131154 WVI131095:WVI131154 A196631:A196690 IW196631:IW196690 SS196631:SS196690 ACO196631:ACO196690 AMK196631:AMK196690 AWG196631:AWG196690 BGC196631:BGC196690 BPY196631:BPY196690 BZU196631:BZU196690 CJQ196631:CJQ196690 CTM196631:CTM196690 DDI196631:DDI196690 DNE196631:DNE196690 DXA196631:DXA196690 EGW196631:EGW196690 EQS196631:EQS196690 FAO196631:FAO196690 FKK196631:FKK196690 FUG196631:FUG196690 GEC196631:GEC196690 GNY196631:GNY196690 GXU196631:GXU196690 HHQ196631:HHQ196690 HRM196631:HRM196690 IBI196631:IBI196690 ILE196631:ILE196690 IVA196631:IVA196690 JEW196631:JEW196690 JOS196631:JOS196690 JYO196631:JYO196690 KIK196631:KIK196690 KSG196631:KSG196690 LCC196631:LCC196690 LLY196631:LLY196690 LVU196631:LVU196690 MFQ196631:MFQ196690 MPM196631:MPM196690 MZI196631:MZI196690 NJE196631:NJE196690 NTA196631:NTA196690 OCW196631:OCW196690 OMS196631:OMS196690 OWO196631:OWO196690 PGK196631:PGK196690 PQG196631:PQG196690 QAC196631:QAC196690 QJY196631:QJY196690 QTU196631:QTU196690 RDQ196631:RDQ196690 RNM196631:RNM196690 RXI196631:RXI196690 SHE196631:SHE196690 SRA196631:SRA196690 TAW196631:TAW196690 TKS196631:TKS196690 TUO196631:TUO196690 UEK196631:UEK196690 UOG196631:UOG196690 UYC196631:UYC196690 VHY196631:VHY196690 VRU196631:VRU196690 WBQ196631:WBQ196690 WLM196631:WLM196690 WVI196631:WVI196690 A262167:A262226 IW262167:IW262226 SS262167:SS262226 ACO262167:ACO262226 AMK262167:AMK262226 AWG262167:AWG262226 BGC262167:BGC262226 BPY262167:BPY262226 BZU262167:BZU262226 CJQ262167:CJQ262226 CTM262167:CTM262226 DDI262167:DDI262226 DNE262167:DNE262226 DXA262167:DXA262226 EGW262167:EGW262226 EQS262167:EQS262226 FAO262167:FAO262226 FKK262167:FKK262226 FUG262167:FUG262226 GEC262167:GEC262226 GNY262167:GNY262226 GXU262167:GXU262226 HHQ262167:HHQ262226 HRM262167:HRM262226 IBI262167:IBI262226 ILE262167:ILE262226 IVA262167:IVA262226 JEW262167:JEW262226 JOS262167:JOS262226 JYO262167:JYO262226 KIK262167:KIK262226 KSG262167:KSG262226 LCC262167:LCC262226 LLY262167:LLY262226 LVU262167:LVU262226 MFQ262167:MFQ262226 MPM262167:MPM262226 MZI262167:MZI262226 NJE262167:NJE262226 NTA262167:NTA262226 OCW262167:OCW262226 OMS262167:OMS262226 OWO262167:OWO262226 PGK262167:PGK262226 PQG262167:PQG262226 QAC262167:QAC262226 QJY262167:QJY262226 QTU262167:QTU262226 RDQ262167:RDQ262226 RNM262167:RNM262226 RXI262167:RXI262226 SHE262167:SHE262226 SRA262167:SRA262226 TAW262167:TAW262226 TKS262167:TKS262226 TUO262167:TUO262226 UEK262167:UEK262226 UOG262167:UOG262226 UYC262167:UYC262226 VHY262167:VHY262226 VRU262167:VRU262226 WBQ262167:WBQ262226 WLM262167:WLM262226 WVI262167:WVI262226 A327703:A327762 IW327703:IW327762 SS327703:SS327762 ACO327703:ACO327762 AMK327703:AMK327762 AWG327703:AWG327762 BGC327703:BGC327762 BPY327703:BPY327762 BZU327703:BZU327762 CJQ327703:CJQ327762 CTM327703:CTM327762 DDI327703:DDI327762 DNE327703:DNE327762 DXA327703:DXA327762 EGW327703:EGW327762 EQS327703:EQS327762 FAO327703:FAO327762 FKK327703:FKK327762 FUG327703:FUG327762 GEC327703:GEC327762 GNY327703:GNY327762 GXU327703:GXU327762 HHQ327703:HHQ327762 HRM327703:HRM327762 IBI327703:IBI327762 ILE327703:ILE327762 IVA327703:IVA327762 JEW327703:JEW327762 JOS327703:JOS327762 JYO327703:JYO327762 KIK327703:KIK327762 KSG327703:KSG327762 LCC327703:LCC327762 LLY327703:LLY327762 LVU327703:LVU327762 MFQ327703:MFQ327762 MPM327703:MPM327762 MZI327703:MZI327762 NJE327703:NJE327762 NTA327703:NTA327762 OCW327703:OCW327762 OMS327703:OMS327762 OWO327703:OWO327762 PGK327703:PGK327762 PQG327703:PQG327762 QAC327703:QAC327762 QJY327703:QJY327762 QTU327703:QTU327762 RDQ327703:RDQ327762 RNM327703:RNM327762 RXI327703:RXI327762 SHE327703:SHE327762 SRA327703:SRA327762 TAW327703:TAW327762 TKS327703:TKS327762 TUO327703:TUO327762 UEK327703:UEK327762 UOG327703:UOG327762 UYC327703:UYC327762 VHY327703:VHY327762 VRU327703:VRU327762 WBQ327703:WBQ327762 WLM327703:WLM327762 WVI327703:WVI327762 A393239:A393298 IW393239:IW393298 SS393239:SS393298 ACO393239:ACO393298 AMK393239:AMK393298 AWG393239:AWG393298 BGC393239:BGC393298 BPY393239:BPY393298 BZU393239:BZU393298 CJQ393239:CJQ393298 CTM393239:CTM393298 DDI393239:DDI393298 DNE393239:DNE393298 DXA393239:DXA393298 EGW393239:EGW393298 EQS393239:EQS393298 FAO393239:FAO393298 FKK393239:FKK393298 FUG393239:FUG393298 GEC393239:GEC393298 GNY393239:GNY393298 GXU393239:GXU393298 HHQ393239:HHQ393298 HRM393239:HRM393298 IBI393239:IBI393298 ILE393239:ILE393298 IVA393239:IVA393298 JEW393239:JEW393298 JOS393239:JOS393298 JYO393239:JYO393298 KIK393239:KIK393298 KSG393239:KSG393298 LCC393239:LCC393298 LLY393239:LLY393298 LVU393239:LVU393298 MFQ393239:MFQ393298 MPM393239:MPM393298 MZI393239:MZI393298 NJE393239:NJE393298 NTA393239:NTA393298 OCW393239:OCW393298 OMS393239:OMS393298 OWO393239:OWO393298 PGK393239:PGK393298 PQG393239:PQG393298 QAC393239:QAC393298 QJY393239:QJY393298 QTU393239:QTU393298 RDQ393239:RDQ393298 RNM393239:RNM393298 RXI393239:RXI393298 SHE393239:SHE393298 SRA393239:SRA393298 TAW393239:TAW393298 TKS393239:TKS393298 TUO393239:TUO393298 UEK393239:UEK393298 UOG393239:UOG393298 UYC393239:UYC393298 VHY393239:VHY393298 VRU393239:VRU393298 WBQ393239:WBQ393298 WLM393239:WLM393298 WVI393239:WVI393298 A458775:A458834 IW458775:IW458834 SS458775:SS458834 ACO458775:ACO458834 AMK458775:AMK458834 AWG458775:AWG458834 BGC458775:BGC458834 BPY458775:BPY458834 BZU458775:BZU458834 CJQ458775:CJQ458834 CTM458775:CTM458834 DDI458775:DDI458834 DNE458775:DNE458834 DXA458775:DXA458834 EGW458775:EGW458834 EQS458775:EQS458834 FAO458775:FAO458834 FKK458775:FKK458834 FUG458775:FUG458834 GEC458775:GEC458834 GNY458775:GNY458834 GXU458775:GXU458834 HHQ458775:HHQ458834 HRM458775:HRM458834 IBI458775:IBI458834 ILE458775:ILE458834 IVA458775:IVA458834 JEW458775:JEW458834 JOS458775:JOS458834 JYO458775:JYO458834 KIK458775:KIK458834 KSG458775:KSG458834 LCC458775:LCC458834 LLY458775:LLY458834 LVU458775:LVU458834 MFQ458775:MFQ458834 MPM458775:MPM458834 MZI458775:MZI458834 NJE458775:NJE458834 NTA458775:NTA458834 OCW458775:OCW458834 OMS458775:OMS458834 OWO458775:OWO458834 PGK458775:PGK458834 PQG458775:PQG458834 QAC458775:QAC458834 QJY458775:QJY458834 QTU458775:QTU458834 RDQ458775:RDQ458834 RNM458775:RNM458834 RXI458775:RXI458834 SHE458775:SHE458834 SRA458775:SRA458834 TAW458775:TAW458834 TKS458775:TKS458834 TUO458775:TUO458834 UEK458775:UEK458834 UOG458775:UOG458834 UYC458775:UYC458834 VHY458775:VHY458834 VRU458775:VRU458834 WBQ458775:WBQ458834 WLM458775:WLM458834 WVI458775:WVI458834 A524311:A524370 IW524311:IW524370 SS524311:SS524370 ACO524311:ACO524370 AMK524311:AMK524370 AWG524311:AWG524370 BGC524311:BGC524370 BPY524311:BPY524370 BZU524311:BZU524370 CJQ524311:CJQ524370 CTM524311:CTM524370 DDI524311:DDI524370 DNE524311:DNE524370 DXA524311:DXA524370 EGW524311:EGW524370 EQS524311:EQS524370 FAO524311:FAO524370 FKK524311:FKK524370 FUG524311:FUG524370 GEC524311:GEC524370 GNY524311:GNY524370 GXU524311:GXU524370 HHQ524311:HHQ524370 HRM524311:HRM524370 IBI524311:IBI524370 ILE524311:ILE524370 IVA524311:IVA524370 JEW524311:JEW524370 JOS524311:JOS524370 JYO524311:JYO524370 KIK524311:KIK524370 KSG524311:KSG524370 LCC524311:LCC524370 LLY524311:LLY524370 LVU524311:LVU524370 MFQ524311:MFQ524370 MPM524311:MPM524370 MZI524311:MZI524370 NJE524311:NJE524370 NTA524311:NTA524370 OCW524311:OCW524370 OMS524311:OMS524370 OWO524311:OWO524370 PGK524311:PGK524370 PQG524311:PQG524370 QAC524311:QAC524370 QJY524311:QJY524370 QTU524311:QTU524370 RDQ524311:RDQ524370 RNM524311:RNM524370 RXI524311:RXI524370 SHE524311:SHE524370 SRA524311:SRA524370 TAW524311:TAW524370 TKS524311:TKS524370 TUO524311:TUO524370 UEK524311:UEK524370 UOG524311:UOG524370 UYC524311:UYC524370 VHY524311:VHY524370 VRU524311:VRU524370 WBQ524311:WBQ524370 WLM524311:WLM524370 WVI524311:WVI524370 A589847:A589906 IW589847:IW589906 SS589847:SS589906 ACO589847:ACO589906 AMK589847:AMK589906 AWG589847:AWG589906 BGC589847:BGC589906 BPY589847:BPY589906 BZU589847:BZU589906 CJQ589847:CJQ589906 CTM589847:CTM589906 DDI589847:DDI589906 DNE589847:DNE589906 DXA589847:DXA589906 EGW589847:EGW589906 EQS589847:EQS589906 FAO589847:FAO589906 FKK589847:FKK589906 FUG589847:FUG589906 GEC589847:GEC589906 GNY589847:GNY589906 GXU589847:GXU589906 HHQ589847:HHQ589906 HRM589847:HRM589906 IBI589847:IBI589906 ILE589847:ILE589906 IVA589847:IVA589906 JEW589847:JEW589906 JOS589847:JOS589906 JYO589847:JYO589906 KIK589847:KIK589906 KSG589847:KSG589906 LCC589847:LCC589906 LLY589847:LLY589906 LVU589847:LVU589906 MFQ589847:MFQ589906 MPM589847:MPM589906 MZI589847:MZI589906 NJE589847:NJE589906 NTA589847:NTA589906 OCW589847:OCW589906 OMS589847:OMS589906 OWO589847:OWO589906 PGK589847:PGK589906 PQG589847:PQG589906 QAC589847:QAC589906 QJY589847:QJY589906 QTU589847:QTU589906 RDQ589847:RDQ589906 RNM589847:RNM589906 RXI589847:RXI589906 SHE589847:SHE589906 SRA589847:SRA589906 TAW589847:TAW589906 TKS589847:TKS589906 TUO589847:TUO589906 UEK589847:UEK589906 UOG589847:UOG589906 UYC589847:UYC589906 VHY589847:VHY589906 VRU589847:VRU589906 WBQ589847:WBQ589906 WLM589847:WLM589906 WVI589847:WVI589906 A655383:A655442 IW655383:IW655442 SS655383:SS655442 ACO655383:ACO655442 AMK655383:AMK655442 AWG655383:AWG655442 BGC655383:BGC655442 BPY655383:BPY655442 BZU655383:BZU655442 CJQ655383:CJQ655442 CTM655383:CTM655442 DDI655383:DDI655442 DNE655383:DNE655442 DXA655383:DXA655442 EGW655383:EGW655442 EQS655383:EQS655442 FAO655383:FAO655442 FKK655383:FKK655442 FUG655383:FUG655442 GEC655383:GEC655442 GNY655383:GNY655442 GXU655383:GXU655442 HHQ655383:HHQ655442 HRM655383:HRM655442 IBI655383:IBI655442 ILE655383:ILE655442 IVA655383:IVA655442 JEW655383:JEW655442 JOS655383:JOS655442 JYO655383:JYO655442 KIK655383:KIK655442 KSG655383:KSG655442 LCC655383:LCC655442 LLY655383:LLY655442 LVU655383:LVU655442 MFQ655383:MFQ655442 MPM655383:MPM655442 MZI655383:MZI655442 NJE655383:NJE655442 NTA655383:NTA655442 OCW655383:OCW655442 OMS655383:OMS655442 OWO655383:OWO655442 PGK655383:PGK655442 PQG655383:PQG655442 QAC655383:QAC655442 QJY655383:QJY655442 QTU655383:QTU655442 RDQ655383:RDQ655442 RNM655383:RNM655442 RXI655383:RXI655442 SHE655383:SHE655442 SRA655383:SRA655442 TAW655383:TAW655442 TKS655383:TKS655442 TUO655383:TUO655442 UEK655383:UEK655442 UOG655383:UOG655442 UYC655383:UYC655442 VHY655383:VHY655442 VRU655383:VRU655442 WBQ655383:WBQ655442 WLM655383:WLM655442 WVI655383:WVI655442 A720919:A720978 IW720919:IW720978 SS720919:SS720978 ACO720919:ACO720978 AMK720919:AMK720978 AWG720919:AWG720978 BGC720919:BGC720978 BPY720919:BPY720978 BZU720919:BZU720978 CJQ720919:CJQ720978 CTM720919:CTM720978 DDI720919:DDI720978 DNE720919:DNE720978 DXA720919:DXA720978 EGW720919:EGW720978 EQS720919:EQS720978 FAO720919:FAO720978 FKK720919:FKK720978 FUG720919:FUG720978 GEC720919:GEC720978 GNY720919:GNY720978 GXU720919:GXU720978 HHQ720919:HHQ720978 HRM720919:HRM720978 IBI720919:IBI720978 ILE720919:ILE720978 IVA720919:IVA720978 JEW720919:JEW720978 JOS720919:JOS720978 JYO720919:JYO720978 KIK720919:KIK720978 KSG720919:KSG720978 LCC720919:LCC720978 LLY720919:LLY720978 LVU720919:LVU720978 MFQ720919:MFQ720978 MPM720919:MPM720978 MZI720919:MZI720978 NJE720919:NJE720978 NTA720919:NTA720978 OCW720919:OCW720978 OMS720919:OMS720978 OWO720919:OWO720978 PGK720919:PGK720978 PQG720919:PQG720978 QAC720919:QAC720978 QJY720919:QJY720978 QTU720919:QTU720978 RDQ720919:RDQ720978 RNM720919:RNM720978 RXI720919:RXI720978 SHE720919:SHE720978 SRA720919:SRA720978 TAW720919:TAW720978 TKS720919:TKS720978 TUO720919:TUO720978 UEK720919:UEK720978 UOG720919:UOG720978 UYC720919:UYC720978 VHY720919:VHY720978 VRU720919:VRU720978 WBQ720919:WBQ720978 WLM720919:WLM720978 WVI720919:WVI720978 A786455:A786514 IW786455:IW786514 SS786455:SS786514 ACO786455:ACO786514 AMK786455:AMK786514 AWG786455:AWG786514 BGC786455:BGC786514 BPY786455:BPY786514 BZU786455:BZU786514 CJQ786455:CJQ786514 CTM786455:CTM786514 DDI786455:DDI786514 DNE786455:DNE786514 DXA786455:DXA786514 EGW786455:EGW786514 EQS786455:EQS786514 FAO786455:FAO786514 FKK786455:FKK786514 FUG786455:FUG786514 GEC786455:GEC786514 GNY786455:GNY786514 GXU786455:GXU786514 HHQ786455:HHQ786514 HRM786455:HRM786514 IBI786455:IBI786514 ILE786455:ILE786514 IVA786455:IVA786514 JEW786455:JEW786514 JOS786455:JOS786514 JYO786455:JYO786514 KIK786455:KIK786514 KSG786455:KSG786514 LCC786455:LCC786514 LLY786455:LLY786514 LVU786455:LVU786514 MFQ786455:MFQ786514 MPM786455:MPM786514 MZI786455:MZI786514 NJE786455:NJE786514 NTA786455:NTA786514 OCW786455:OCW786514 OMS786455:OMS786514 OWO786455:OWO786514 PGK786455:PGK786514 PQG786455:PQG786514 QAC786455:QAC786514 QJY786455:QJY786514 QTU786455:QTU786514 RDQ786455:RDQ786514 RNM786455:RNM786514 RXI786455:RXI786514 SHE786455:SHE786514 SRA786455:SRA786514 TAW786455:TAW786514 TKS786455:TKS786514 TUO786455:TUO786514 UEK786455:UEK786514 UOG786455:UOG786514 UYC786455:UYC786514 VHY786455:VHY786514 VRU786455:VRU786514 WBQ786455:WBQ786514 WLM786455:WLM786514 WVI786455:WVI786514 A851991:A852050 IW851991:IW852050 SS851991:SS852050 ACO851991:ACO852050 AMK851991:AMK852050 AWG851991:AWG852050 BGC851991:BGC852050 BPY851991:BPY852050 BZU851991:BZU852050 CJQ851991:CJQ852050 CTM851991:CTM852050 DDI851991:DDI852050 DNE851991:DNE852050 DXA851991:DXA852050 EGW851991:EGW852050 EQS851991:EQS852050 FAO851991:FAO852050 FKK851991:FKK852050 FUG851991:FUG852050 GEC851991:GEC852050 GNY851991:GNY852050 GXU851991:GXU852050 HHQ851991:HHQ852050 HRM851991:HRM852050 IBI851991:IBI852050 ILE851991:ILE852050 IVA851991:IVA852050 JEW851991:JEW852050 JOS851991:JOS852050 JYO851991:JYO852050 KIK851991:KIK852050 KSG851991:KSG852050 LCC851991:LCC852050 LLY851991:LLY852050 LVU851991:LVU852050 MFQ851991:MFQ852050 MPM851991:MPM852050 MZI851991:MZI852050 NJE851991:NJE852050 NTA851991:NTA852050 OCW851991:OCW852050 OMS851991:OMS852050 OWO851991:OWO852050 PGK851991:PGK852050 PQG851991:PQG852050 QAC851991:QAC852050 QJY851991:QJY852050 QTU851991:QTU852050 RDQ851991:RDQ852050 RNM851991:RNM852050 RXI851991:RXI852050 SHE851991:SHE852050 SRA851991:SRA852050 TAW851991:TAW852050 TKS851991:TKS852050 TUO851991:TUO852050 UEK851991:UEK852050 UOG851991:UOG852050 UYC851991:UYC852050 VHY851991:VHY852050 VRU851991:VRU852050 WBQ851991:WBQ852050 WLM851991:WLM852050 WVI851991:WVI852050 A917527:A917586 IW917527:IW917586 SS917527:SS917586 ACO917527:ACO917586 AMK917527:AMK917586 AWG917527:AWG917586 BGC917527:BGC917586 BPY917527:BPY917586 BZU917527:BZU917586 CJQ917527:CJQ917586 CTM917527:CTM917586 DDI917527:DDI917586 DNE917527:DNE917586 DXA917527:DXA917586 EGW917527:EGW917586 EQS917527:EQS917586 FAO917527:FAO917586 FKK917527:FKK917586 FUG917527:FUG917586 GEC917527:GEC917586 GNY917527:GNY917586 GXU917527:GXU917586 HHQ917527:HHQ917586 HRM917527:HRM917586 IBI917527:IBI917586 ILE917527:ILE917586 IVA917527:IVA917586 JEW917527:JEW917586 JOS917527:JOS917586 JYO917527:JYO917586 KIK917527:KIK917586 KSG917527:KSG917586 LCC917527:LCC917586 LLY917527:LLY917586 LVU917527:LVU917586 MFQ917527:MFQ917586 MPM917527:MPM917586 MZI917527:MZI917586 NJE917527:NJE917586 NTA917527:NTA917586 OCW917527:OCW917586 OMS917527:OMS917586 OWO917527:OWO917586 PGK917527:PGK917586 PQG917527:PQG917586 QAC917527:QAC917586 QJY917527:QJY917586 QTU917527:QTU917586 RDQ917527:RDQ917586 RNM917527:RNM917586 RXI917527:RXI917586 SHE917527:SHE917586 SRA917527:SRA917586 TAW917527:TAW917586 TKS917527:TKS917586 TUO917527:TUO917586 UEK917527:UEK917586 UOG917527:UOG917586 UYC917527:UYC917586 VHY917527:VHY917586 VRU917527:VRU917586 WBQ917527:WBQ917586 WLM917527:WLM917586 WVI917527:WVI917586 A983063:A983122 IW983063:IW983122 SS983063:SS983122 ACO983063:ACO983122 AMK983063:AMK983122 AWG983063:AWG983122 BGC983063:BGC983122 BPY983063:BPY983122 BZU983063:BZU983122 CJQ983063:CJQ983122 CTM983063:CTM983122 DDI983063:DDI983122 DNE983063:DNE983122 DXA983063:DXA983122 EGW983063:EGW983122 EQS983063:EQS983122 FAO983063:FAO983122 FKK983063:FKK983122 FUG983063:FUG983122 GEC983063:GEC983122 GNY983063:GNY983122 GXU983063:GXU983122 HHQ983063:HHQ983122 HRM983063:HRM983122 IBI983063:IBI983122 ILE983063:ILE983122 IVA983063:IVA983122 JEW983063:JEW983122 JOS983063:JOS983122 JYO983063:JYO983122 KIK983063:KIK983122 KSG983063:KSG983122 LCC983063:LCC983122 LLY983063:LLY983122 LVU983063:LVU983122 MFQ983063:MFQ983122 MPM983063:MPM983122 MZI983063:MZI983122 NJE983063:NJE983122 NTA983063:NTA983122 OCW983063:OCW983122 OMS983063:OMS983122 OWO983063:OWO983122 PGK983063:PGK983122 PQG983063:PQG983122 QAC983063:QAC983122 QJY983063:QJY983122 QTU983063:QTU983122 RDQ983063:RDQ983122 RNM983063:RNM983122 RXI983063:RXI983122 SHE983063:SHE983122 SRA983063:SRA983122 TAW983063:TAW983122 TKS983063:TKS983122 TUO983063:TUO983122 UEK983063:UEK983122 UOG983063:UOG983122 UYC983063:UYC983122 VHY983063:VHY983122 VRU983063:VRU983122 WBQ983063:WBQ983122 WLM983063:WLM983122 WVI983063:WVI983122" xr:uid="{52E55E0D-1643-4E37-89FC-821E5EACF5FF}">
      <formula1>noms_taxons</formula1>
    </dataValidation>
    <dataValidation allowBlank="1" error="saisir un nombre compris entre 0 et 100 %" sqref="D23:D82 IZ23:IZ82 SV23:SV82 ACR23:ACR82 AMN23:AMN82 AWJ23:AWJ82 BGF23:BGF82 BQB23:BQB82 BZX23:BZX82 CJT23:CJT82 CTP23:CTP82 DDL23:DDL82 DNH23:DNH82 DXD23:DXD82 EGZ23:EGZ82 EQV23:EQV82 FAR23:FAR82 FKN23:FKN82 FUJ23:FUJ82 GEF23:GEF82 GOB23:GOB82 GXX23:GXX82 HHT23:HHT82 HRP23:HRP82 IBL23:IBL82 ILH23:ILH82 IVD23:IVD82 JEZ23:JEZ82 JOV23:JOV82 JYR23:JYR82 KIN23:KIN82 KSJ23:KSJ82 LCF23:LCF82 LMB23:LMB82 LVX23:LVX82 MFT23:MFT82 MPP23:MPP82 MZL23:MZL82 NJH23:NJH82 NTD23:NTD82 OCZ23:OCZ82 OMV23:OMV82 OWR23:OWR82 PGN23:PGN82 PQJ23:PQJ82 QAF23:QAF82 QKB23:QKB82 QTX23:QTX82 RDT23:RDT82 RNP23:RNP82 RXL23:RXL82 SHH23:SHH82 SRD23:SRD82 TAZ23:TAZ82 TKV23:TKV82 TUR23:TUR82 UEN23:UEN82 UOJ23:UOJ82 UYF23:UYF82 VIB23:VIB82 VRX23:VRX82 WBT23:WBT82 WLP23:WLP82 WVL23:WVL82 D65559:D65618 IZ65559:IZ65618 SV65559:SV65618 ACR65559:ACR65618 AMN65559:AMN65618 AWJ65559:AWJ65618 BGF65559:BGF65618 BQB65559:BQB65618 BZX65559:BZX65618 CJT65559:CJT65618 CTP65559:CTP65618 DDL65559:DDL65618 DNH65559:DNH65618 DXD65559:DXD65618 EGZ65559:EGZ65618 EQV65559:EQV65618 FAR65559:FAR65618 FKN65559:FKN65618 FUJ65559:FUJ65618 GEF65559:GEF65618 GOB65559:GOB65618 GXX65559:GXX65618 HHT65559:HHT65618 HRP65559:HRP65618 IBL65559:IBL65618 ILH65559:ILH65618 IVD65559:IVD65618 JEZ65559:JEZ65618 JOV65559:JOV65618 JYR65559:JYR65618 KIN65559:KIN65618 KSJ65559:KSJ65618 LCF65559:LCF65618 LMB65559:LMB65618 LVX65559:LVX65618 MFT65559:MFT65618 MPP65559:MPP65618 MZL65559:MZL65618 NJH65559:NJH65618 NTD65559:NTD65618 OCZ65559:OCZ65618 OMV65559:OMV65618 OWR65559:OWR65618 PGN65559:PGN65618 PQJ65559:PQJ65618 QAF65559:QAF65618 QKB65559:QKB65618 QTX65559:QTX65618 RDT65559:RDT65618 RNP65559:RNP65618 RXL65559:RXL65618 SHH65559:SHH65618 SRD65559:SRD65618 TAZ65559:TAZ65618 TKV65559:TKV65618 TUR65559:TUR65618 UEN65559:UEN65618 UOJ65559:UOJ65618 UYF65559:UYF65618 VIB65559:VIB65618 VRX65559:VRX65618 WBT65559:WBT65618 WLP65559:WLP65618 WVL65559:WVL65618 D131095:D131154 IZ131095:IZ131154 SV131095:SV131154 ACR131095:ACR131154 AMN131095:AMN131154 AWJ131095:AWJ131154 BGF131095:BGF131154 BQB131095:BQB131154 BZX131095:BZX131154 CJT131095:CJT131154 CTP131095:CTP131154 DDL131095:DDL131154 DNH131095:DNH131154 DXD131095:DXD131154 EGZ131095:EGZ131154 EQV131095:EQV131154 FAR131095:FAR131154 FKN131095:FKN131154 FUJ131095:FUJ131154 GEF131095:GEF131154 GOB131095:GOB131154 GXX131095:GXX131154 HHT131095:HHT131154 HRP131095:HRP131154 IBL131095:IBL131154 ILH131095:ILH131154 IVD131095:IVD131154 JEZ131095:JEZ131154 JOV131095:JOV131154 JYR131095:JYR131154 KIN131095:KIN131154 KSJ131095:KSJ131154 LCF131095:LCF131154 LMB131095:LMB131154 LVX131095:LVX131154 MFT131095:MFT131154 MPP131095:MPP131154 MZL131095:MZL131154 NJH131095:NJH131154 NTD131095:NTD131154 OCZ131095:OCZ131154 OMV131095:OMV131154 OWR131095:OWR131154 PGN131095:PGN131154 PQJ131095:PQJ131154 QAF131095:QAF131154 QKB131095:QKB131154 QTX131095:QTX131154 RDT131095:RDT131154 RNP131095:RNP131154 RXL131095:RXL131154 SHH131095:SHH131154 SRD131095:SRD131154 TAZ131095:TAZ131154 TKV131095:TKV131154 TUR131095:TUR131154 UEN131095:UEN131154 UOJ131095:UOJ131154 UYF131095:UYF131154 VIB131095:VIB131154 VRX131095:VRX131154 WBT131095:WBT131154 WLP131095:WLP131154 WVL131095:WVL131154 D196631:D196690 IZ196631:IZ196690 SV196631:SV196690 ACR196631:ACR196690 AMN196631:AMN196690 AWJ196631:AWJ196690 BGF196631:BGF196690 BQB196631:BQB196690 BZX196631:BZX196690 CJT196631:CJT196690 CTP196631:CTP196690 DDL196631:DDL196690 DNH196631:DNH196690 DXD196631:DXD196690 EGZ196631:EGZ196690 EQV196631:EQV196690 FAR196631:FAR196690 FKN196631:FKN196690 FUJ196631:FUJ196690 GEF196631:GEF196690 GOB196631:GOB196690 GXX196631:GXX196690 HHT196631:HHT196690 HRP196631:HRP196690 IBL196631:IBL196690 ILH196631:ILH196690 IVD196631:IVD196690 JEZ196631:JEZ196690 JOV196631:JOV196690 JYR196631:JYR196690 KIN196631:KIN196690 KSJ196631:KSJ196690 LCF196631:LCF196690 LMB196631:LMB196690 LVX196631:LVX196690 MFT196631:MFT196690 MPP196631:MPP196690 MZL196631:MZL196690 NJH196631:NJH196690 NTD196631:NTD196690 OCZ196631:OCZ196690 OMV196631:OMV196690 OWR196631:OWR196690 PGN196631:PGN196690 PQJ196631:PQJ196690 QAF196631:QAF196690 QKB196631:QKB196690 QTX196631:QTX196690 RDT196631:RDT196690 RNP196631:RNP196690 RXL196631:RXL196690 SHH196631:SHH196690 SRD196631:SRD196690 TAZ196631:TAZ196690 TKV196631:TKV196690 TUR196631:TUR196690 UEN196631:UEN196690 UOJ196631:UOJ196690 UYF196631:UYF196690 VIB196631:VIB196690 VRX196631:VRX196690 WBT196631:WBT196690 WLP196631:WLP196690 WVL196631:WVL196690 D262167:D262226 IZ262167:IZ262226 SV262167:SV262226 ACR262167:ACR262226 AMN262167:AMN262226 AWJ262167:AWJ262226 BGF262167:BGF262226 BQB262167:BQB262226 BZX262167:BZX262226 CJT262167:CJT262226 CTP262167:CTP262226 DDL262167:DDL262226 DNH262167:DNH262226 DXD262167:DXD262226 EGZ262167:EGZ262226 EQV262167:EQV262226 FAR262167:FAR262226 FKN262167:FKN262226 FUJ262167:FUJ262226 GEF262167:GEF262226 GOB262167:GOB262226 GXX262167:GXX262226 HHT262167:HHT262226 HRP262167:HRP262226 IBL262167:IBL262226 ILH262167:ILH262226 IVD262167:IVD262226 JEZ262167:JEZ262226 JOV262167:JOV262226 JYR262167:JYR262226 KIN262167:KIN262226 KSJ262167:KSJ262226 LCF262167:LCF262226 LMB262167:LMB262226 LVX262167:LVX262226 MFT262167:MFT262226 MPP262167:MPP262226 MZL262167:MZL262226 NJH262167:NJH262226 NTD262167:NTD262226 OCZ262167:OCZ262226 OMV262167:OMV262226 OWR262167:OWR262226 PGN262167:PGN262226 PQJ262167:PQJ262226 QAF262167:QAF262226 QKB262167:QKB262226 QTX262167:QTX262226 RDT262167:RDT262226 RNP262167:RNP262226 RXL262167:RXL262226 SHH262167:SHH262226 SRD262167:SRD262226 TAZ262167:TAZ262226 TKV262167:TKV262226 TUR262167:TUR262226 UEN262167:UEN262226 UOJ262167:UOJ262226 UYF262167:UYF262226 VIB262167:VIB262226 VRX262167:VRX262226 WBT262167:WBT262226 WLP262167:WLP262226 WVL262167:WVL262226 D327703:D327762 IZ327703:IZ327762 SV327703:SV327762 ACR327703:ACR327762 AMN327703:AMN327762 AWJ327703:AWJ327762 BGF327703:BGF327762 BQB327703:BQB327762 BZX327703:BZX327762 CJT327703:CJT327762 CTP327703:CTP327762 DDL327703:DDL327762 DNH327703:DNH327762 DXD327703:DXD327762 EGZ327703:EGZ327762 EQV327703:EQV327762 FAR327703:FAR327762 FKN327703:FKN327762 FUJ327703:FUJ327762 GEF327703:GEF327762 GOB327703:GOB327762 GXX327703:GXX327762 HHT327703:HHT327762 HRP327703:HRP327762 IBL327703:IBL327762 ILH327703:ILH327762 IVD327703:IVD327762 JEZ327703:JEZ327762 JOV327703:JOV327762 JYR327703:JYR327762 KIN327703:KIN327762 KSJ327703:KSJ327762 LCF327703:LCF327762 LMB327703:LMB327762 LVX327703:LVX327762 MFT327703:MFT327762 MPP327703:MPP327762 MZL327703:MZL327762 NJH327703:NJH327762 NTD327703:NTD327762 OCZ327703:OCZ327762 OMV327703:OMV327762 OWR327703:OWR327762 PGN327703:PGN327762 PQJ327703:PQJ327762 QAF327703:QAF327762 QKB327703:QKB327762 QTX327703:QTX327762 RDT327703:RDT327762 RNP327703:RNP327762 RXL327703:RXL327762 SHH327703:SHH327762 SRD327703:SRD327762 TAZ327703:TAZ327762 TKV327703:TKV327762 TUR327703:TUR327762 UEN327703:UEN327762 UOJ327703:UOJ327762 UYF327703:UYF327762 VIB327703:VIB327762 VRX327703:VRX327762 WBT327703:WBT327762 WLP327703:WLP327762 WVL327703:WVL327762 D393239:D393298 IZ393239:IZ393298 SV393239:SV393298 ACR393239:ACR393298 AMN393239:AMN393298 AWJ393239:AWJ393298 BGF393239:BGF393298 BQB393239:BQB393298 BZX393239:BZX393298 CJT393239:CJT393298 CTP393239:CTP393298 DDL393239:DDL393298 DNH393239:DNH393298 DXD393239:DXD393298 EGZ393239:EGZ393298 EQV393239:EQV393298 FAR393239:FAR393298 FKN393239:FKN393298 FUJ393239:FUJ393298 GEF393239:GEF393298 GOB393239:GOB393298 GXX393239:GXX393298 HHT393239:HHT393298 HRP393239:HRP393298 IBL393239:IBL393298 ILH393239:ILH393298 IVD393239:IVD393298 JEZ393239:JEZ393298 JOV393239:JOV393298 JYR393239:JYR393298 KIN393239:KIN393298 KSJ393239:KSJ393298 LCF393239:LCF393298 LMB393239:LMB393298 LVX393239:LVX393298 MFT393239:MFT393298 MPP393239:MPP393298 MZL393239:MZL393298 NJH393239:NJH393298 NTD393239:NTD393298 OCZ393239:OCZ393298 OMV393239:OMV393298 OWR393239:OWR393298 PGN393239:PGN393298 PQJ393239:PQJ393298 QAF393239:QAF393298 QKB393239:QKB393298 QTX393239:QTX393298 RDT393239:RDT393298 RNP393239:RNP393298 RXL393239:RXL393298 SHH393239:SHH393298 SRD393239:SRD393298 TAZ393239:TAZ393298 TKV393239:TKV393298 TUR393239:TUR393298 UEN393239:UEN393298 UOJ393239:UOJ393298 UYF393239:UYF393298 VIB393239:VIB393298 VRX393239:VRX393298 WBT393239:WBT393298 WLP393239:WLP393298 WVL393239:WVL393298 D458775:D458834 IZ458775:IZ458834 SV458775:SV458834 ACR458775:ACR458834 AMN458775:AMN458834 AWJ458775:AWJ458834 BGF458775:BGF458834 BQB458775:BQB458834 BZX458775:BZX458834 CJT458775:CJT458834 CTP458775:CTP458834 DDL458775:DDL458834 DNH458775:DNH458834 DXD458775:DXD458834 EGZ458775:EGZ458834 EQV458775:EQV458834 FAR458775:FAR458834 FKN458775:FKN458834 FUJ458775:FUJ458834 GEF458775:GEF458834 GOB458775:GOB458834 GXX458775:GXX458834 HHT458775:HHT458834 HRP458775:HRP458834 IBL458775:IBL458834 ILH458775:ILH458834 IVD458775:IVD458834 JEZ458775:JEZ458834 JOV458775:JOV458834 JYR458775:JYR458834 KIN458775:KIN458834 KSJ458775:KSJ458834 LCF458775:LCF458834 LMB458775:LMB458834 LVX458775:LVX458834 MFT458775:MFT458834 MPP458775:MPP458834 MZL458775:MZL458834 NJH458775:NJH458834 NTD458775:NTD458834 OCZ458775:OCZ458834 OMV458775:OMV458834 OWR458775:OWR458834 PGN458775:PGN458834 PQJ458775:PQJ458834 QAF458775:QAF458834 QKB458775:QKB458834 QTX458775:QTX458834 RDT458775:RDT458834 RNP458775:RNP458834 RXL458775:RXL458834 SHH458775:SHH458834 SRD458775:SRD458834 TAZ458775:TAZ458834 TKV458775:TKV458834 TUR458775:TUR458834 UEN458775:UEN458834 UOJ458775:UOJ458834 UYF458775:UYF458834 VIB458775:VIB458834 VRX458775:VRX458834 WBT458775:WBT458834 WLP458775:WLP458834 WVL458775:WVL458834 D524311:D524370 IZ524311:IZ524370 SV524311:SV524370 ACR524311:ACR524370 AMN524311:AMN524370 AWJ524311:AWJ524370 BGF524311:BGF524370 BQB524311:BQB524370 BZX524311:BZX524370 CJT524311:CJT524370 CTP524311:CTP524370 DDL524311:DDL524370 DNH524311:DNH524370 DXD524311:DXD524370 EGZ524311:EGZ524370 EQV524311:EQV524370 FAR524311:FAR524370 FKN524311:FKN524370 FUJ524311:FUJ524370 GEF524311:GEF524370 GOB524311:GOB524370 GXX524311:GXX524370 HHT524311:HHT524370 HRP524311:HRP524370 IBL524311:IBL524370 ILH524311:ILH524370 IVD524311:IVD524370 JEZ524311:JEZ524370 JOV524311:JOV524370 JYR524311:JYR524370 KIN524311:KIN524370 KSJ524311:KSJ524370 LCF524311:LCF524370 LMB524311:LMB524370 LVX524311:LVX524370 MFT524311:MFT524370 MPP524311:MPP524370 MZL524311:MZL524370 NJH524311:NJH524370 NTD524311:NTD524370 OCZ524311:OCZ524370 OMV524311:OMV524370 OWR524311:OWR524370 PGN524311:PGN524370 PQJ524311:PQJ524370 QAF524311:QAF524370 QKB524311:QKB524370 QTX524311:QTX524370 RDT524311:RDT524370 RNP524311:RNP524370 RXL524311:RXL524370 SHH524311:SHH524370 SRD524311:SRD524370 TAZ524311:TAZ524370 TKV524311:TKV524370 TUR524311:TUR524370 UEN524311:UEN524370 UOJ524311:UOJ524370 UYF524311:UYF524370 VIB524311:VIB524370 VRX524311:VRX524370 WBT524311:WBT524370 WLP524311:WLP524370 WVL524311:WVL524370 D589847:D589906 IZ589847:IZ589906 SV589847:SV589906 ACR589847:ACR589906 AMN589847:AMN589906 AWJ589847:AWJ589906 BGF589847:BGF589906 BQB589847:BQB589906 BZX589847:BZX589906 CJT589847:CJT589906 CTP589847:CTP589906 DDL589847:DDL589906 DNH589847:DNH589906 DXD589847:DXD589906 EGZ589847:EGZ589906 EQV589847:EQV589906 FAR589847:FAR589906 FKN589847:FKN589906 FUJ589847:FUJ589906 GEF589847:GEF589906 GOB589847:GOB589906 GXX589847:GXX589906 HHT589847:HHT589906 HRP589847:HRP589906 IBL589847:IBL589906 ILH589847:ILH589906 IVD589847:IVD589906 JEZ589847:JEZ589906 JOV589847:JOV589906 JYR589847:JYR589906 KIN589847:KIN589906 KSJ589847:KSJ589906 LCF589847:LCF589906 LMB589847:LMB589906 LVX589847:LVX589906 MFT589847:MFT589906 MPP589847:MPP589906 MZL589847:MZL589906 NJH589847:NJH589906 NTD589847:NTD589906 OCZ589847:OCZ589906 OMV589847:OMV589906 OWR589847:OWR589906 PGN589847:PGN589906 PQJ589847:PQJ589906 QAF589847:QAF589906 QKB589847:QKB589906 QTX589847:QTX589906 RDT589847:RDT589906 RNP589847:RNP589906 RXL589847:RXL589906 SHH589847:SHH589906 SRD589847:SRD589906 TAZ589847:TAZ589906 TKV589847:TKV589906 TUR589847:TUR589906 UEN589847:UEN589906 UOJ589847:UOJ589906 UYF589847:UYF589906 VIB589847:VIB589906 VRX589847:VRX589906 WBT589847:WBT589906 WLP589847:WLP589906 WVL589847:WVL589906 D655383:D655442 IZ655383:IZ655442 SV655383:SV655442 ACR655383:ACR655442 AMN655383:AMN655442 AWJ655383:AWJ655442 BGF655383:BGF655442 BQB655383:BQB655442 BZX655383:BZX655442 CJT655383:CJT655442 CTP655383:CTP655442 DDL655383:DDL655442 DNH655383:DNH655442 DXD655383:DXD655442 EGZ655383:EGZ655442 EQV655383:EQV655442 FAR655383:FAR655442 FKN655383:FKN655442 FUJ655383:FUJ655442 GEF655383:GEF655442 GOB655383:GOB655442 GXX655383:GXX655442 HHT655383:HHT655442 HRP655383:HRP655442 IBL655383:IBL655442 ILH655383:ILH655442 IVD655383:IVD655442 JEZ655383:JEZ655442 JOV655383:JOV655442 JYR655383:JYR655442 KIN655383:KIN655442 KSJ655383:KSJ655442 LCF655383:LCF655442 LMB655383:LMB655442 LVX655383:LVX655442 MFT655383:MFT655442 MPP655383:MPP655442 MZL655383:MZL655442 NJH655383:NJH655442 NTD655383:NTD655442 OCZ655383:OCZ655442 OMV655383:OMV655442 OWR655383:OWR655442 PGN655383:PGN655442 PQJ655383:PQJ655442 QAF655383:QAF655442 QKB655383:QKB655442 QTX655383:QTX655442 RDT655383:RDT655442 RNP655383:RNP655442 RXL655383:RXL655442 SHH655383:SHH655442 SRD655383:SRD655442 TAZ655383:TAZ655442 TKV655383:TKV655442 TUR655383:TUR655442 UEN655383:UEN655442 UOJ655383:UOJ655442 UYF655383:UYF655442 VIB655383:VIB655442 VRX655383:VRX655442 WBT655383:WBT655442 WLP655383:WLP655442 WVL655383:WVL655442 D720919:D720978 IZ720919:IZ720978 SV720919:SV720978 ACR720919:ACR720978 AMN720919:AMN720978 AWJ720919:AWJ720978 BGF720919:BGF720978 BQB720919:BQB720978 BZX720919:BZX720978 CJT720919:CJT720978 CTP720919:CTP720978 DDL720919:DDL720978 DNH720919:DNH720978 DXD720919:DXD720978 EGZ720919:EGZ720978 EQV720919:EQV720978 FAR720919:FAR720978 FKN720919:FKN720978 FUJ720919:FUJ720978 GEF720919:GEF720978 GOB720919:GOB720978 GXX720919:GXX720978 HHT720919:HHT720978 HRP720919:HRP720978 IBL720919:IBL720978 ILH720919:ILH720978 IVD720919:IVD720978 JEZ720919:JEZ720978 JOV720919:JOV720978 JYR720919:JYR720978 KIN720919:KIN720978 KSJ720919:KSJ720978 LCF720919:LCF720978 LMB720919:LMB720978 LVX720919:LVX720978 MFT720919:MFT720978 MPP720919:MPP720978 MZL720919:MZL720978 NJH720919:NJH720978 NTD720919:NTD720978 OCZ720919:OCZ720978 OMV720919:OMV720978 OWR720919:OWR720978 PGN720919:PGN720978 PQJ720919:PQJ720978 QAF720919:QAF720978 QKB720919:QKB720978 QTX720919:QTX720978 RDT720919:RDT720978 RNP720919:RNP720978 RXL720919:RXL720978 SHH720919:SHH720978 SRD720919:SRD720978 TAZ720919:TAZ720978 TKV720919:TKV720978 TUR720919:TUR720978 UEN720919:UEN720978 UOJ720919:UOJ720978 UYF720919:UYF720978 VIB720919:VIB720978 VRX720919:VRX720978 WBT720919:WBT720978 WLP720919:WLP720978 WVL720919:WVL720978 D786455:D786514 IZ786455:IZ786514 SV786455:SV786514 ACR786455:ACR786514 AMN786455:AMN786514 AWJ786455:AWJ786514 BGF786455:BGF786514 BQB786455:BQB786514 BZX786455:BZX786514 CJT786455:CJT786514 CTP786455:CTP786514 DDL786455:DDL786514 DNH786455:DNH786514 DXD786455:DXD786514 EGZ786455:EGZ786514 EQV786455:EQV786514 FAR786455:FAR786514 FKN786455:FKN786514 FUJ786455:FUJ786514 GEF786455:GEF786514 GOB786455:GOB786514 GXX786455:GXX786514 HHT786455:HHT786514 HRP786455:HRP786514 IBL786455:IBL786514 ILH786455:ILH786514 IVD786455:IVD786514 JEZ786455:JEZ786514 JOV786455:JOV786514 JYR786455:JYR786514 KIN786455:KIN786514 KSJ786455:KSJ786514 LCF786455:LCF786514 LMB786455:LMB786514 LVX786455:LVX786514 MFT786455:MFT786514 MPP786455:MPP786514 MZL786455:MZL786514 NJH786455:NJH786514 NTD786455:NTD786514 OCZ786455:OCZ786514 OMV786455:OMV786514 OWR786455:OWR786514 PGN786455:PGN786514 PQJ786455:PQJ786514 QAF786455:QAF786514 QKB786455:QKB786514 QTX786455:QTX786514 RDT786455:RDT786514 RNP786455:RNP786514 RXL786455:RXL786514 SHH786455:SHH786514 SRD786455:SRD786514 TAZ786455:TAZ786514 TKV786455:TKV786514 TUR786455:TUR786514 UEN786455:UEN786514 UOJ786455:UOJ786514 UYF786455:UYF786514 VIB786455:VIB786514 VRX786455:VRX786514 WBT786455:WBT786514 WLP786455:WLP786514 WVL786455:WVL786514 D851991:D852050 IZ851991:IZ852050 SV851991:SV852050 ACR851991:ACR852050 AMN851991:AMN852050 AWJ851991:AWJ852050 BGF851991:BGF852050 BQB851991:BQB852050 BZX851991:BZX852050 CJT851991:CJT852050 CTP851991:CTP852050 DDL851991:DDL852050 DNH851991:DNH852050 DXD851991:DXD852050 EGZ851991:EGZ852050 EQV851991:EQV852050 FAR851991:FAR852050 FKN851991:FKN852050 FUJ851991:FUJ852050 GEF851991:GEF852050 GOB851991:GOB852050 GXX851991:GXX852050 HHT851991:HHT852050 HRP851991:HRP852050 IBL851991:IBL852050 ILH851991:ILH852050 IVD851991:IVD852050 JEZ851991:JEZ852050 JOV851991:JOV852050 JYR851991:JYR852050 KIN851991:KIN852050 KSJ851991:KSJ852050 LCF851991:LCF852050 LMB851991:LMB852050 LVX851991:LVX852050 MFT851991:MFT852050 MPP851991:MPP852050 MZL851991:MZL852050 NJH851991:NJH852050 NTD851991:NTD852050 OCZ851991:OCZ852050 OMV851991:OMV852050 OWR851991:OWR852050 PGN851991:PGN852050 PQJ851991:PQJ852050 QAF851991:QAF852050 QKB851991:QKB852050 QTX851991:QTX852050 RDT851991:RDT852050 RNP851991:RNP852050 RXL851991:RXL852050 SHH851991:SHH852050 SRD851991:SRD852050 TAZ851991:TAZ852050 TKV851991:TKV852050 TUR851991:TUR852050 UEN851991:UEN852050 UOJ851991:UOJ852050 UYF851991:UYF852050 VIB851991:VIB852050 VRX851991:VRX852050 WBT851991:WBT852050 WLP851991:WLP852050 WVL851991:WVL852050 D917527:D917586 IZ917527:IZ917586 SV917527:SV917586 ACR917527:ACR917586 AMN917527:AMN917586 AWJ917527:AWJ917586 BGF917527:BGF917586 BQB917527:BQB917586 BZX917527:BZX917586 CJT917527:CJT917586 CTP917527:CTP917586 DDL917527:DDL917586 DNH917527:DNH917586 DXD917527:DXD917586 EGZ917527:EGZ917586 EQV917527:EQV917586 FAR917527:FAR917586 FKN917527:FKN917586 FUJ917527:FUJ917586 GEF917527:GEF917586 GOB917527:GOB917586 GXX917527:GXX917586 HHT917527:HHT917586 HRP917527:HRP917586 IBL917527:IBL917586 ILH917527:ILH917586 IVD917527:IVD917586 JEZ917527:JEZ917586 JOV917527:JOV917586 JYR917527:JYR917586 KIN917527:KIN917586 KSJ917527:KSJ917586 LCF917527:LCF917586 LMB917527:LMB917586 LVX917527:LVX917586 MFT917527:MFT917586 MPP917527:MPP917586 MZL917527:MZL917586 NJH917527:NJH917586 NTD917527:NTD917586 OCZ917527:OCZ917586 OMV917527:OMV917586 OWR917527:OWR917586 PGN917527:PGN917586 PQJ917527:PQJ917586 QAF917527:QAF917586 QKB917527:QKB917586 QTX917527:QTX917586 RDT917527:RDT917586 RNP917527:RNP917586 RXL917527:RXL917586 SHH917527:SHH917586 SRD917527:SRD917586 TAZ917527:TAZ917586 TKV917527:TKV917586 TUR917527:TUR917586 UEN917527:UEN917586 UOJ917527:UOJ917586 UYF917527:UYF917586 VIB917527:VIB917586 VRX917527:VRX917586 WBT917527:WBT917586 WLP917527:WLP917586 WVL917527:WVL917586 D983063:D983122 IZ983063:IZ983122 SV983063:SV983122 ACR983063:ACR983122 AMN983063:AMN983122 AWJ983063:AWJ983122 BGF983063:BGF983122 BQB983063:BQB983122 BZX983063:BZX983122 CJT983063:CJT983122 CTP983063:CTP983122 DDL983063:DDL983122 DNH983063:DNH983122 DXD983063:DXD983122 EGZ983063:EGZ983122 EQV983063:EQV983122 FAR983063:FAR983122 FKN983063:FKN983122 FUJ983063:FUJ983122 GEF983063:GEF983122 GOB983063:GOB983122 GXX983063:GXX983122 HHT983063:HHT983122 HRP983063:HRP983122 IBL983063:IBL983122 ILH983063:ILH983122 IVD983063:IVD983122 JEZ983063:JEZ983122 JOV983063:JOV983122 JYR983063:JYR983122 KIN983063:KIN983122 KSJ983063:KSJ983122 LCF983063:LCF983122 LMB983063:LMB983122 LVX983063:LVX983122 MFT983063:MFT983122 MPP983063:MPP983122 MZL983063:MZL983122 NJH983063:NJH983122 NTD983063:NTD983122 OCZ983063:OCZ983122 OMV983063:OMV983122 OWR983063:OWR983122 PGN983063:PGN983122 PQJ983063:PQJ983122 QAF983063:QAF983122 QKB983063:QKB983122 QTX983063:QTX983122 RDT983063:RDT983122 RNP983063:RNP983122 RXL983063:RXL983122 SHH983063:SHH983122 SRD983063:SRD983122 TAZ983063:TAZ983122 TKV983063:TKV983122 TUR983063:TUR983122 UEN983063:UEN983122 UOJ983063:UOJ983122 UYF983063:UYF983122 VIB983063:VIB983122 VRX983063:VRX983122 WBT983063:WBT983122 WLP983063:WLP983122 WVL983063:WVL983122" xr:uid="{95148A6B-A039-4FEF-94F5-F82089C009E3}"/>
    <dataValidation allowBlank="1" showInputMessage="1" showErrorMessage="1" error="saisir un nombre compris entre 0 et 100 %" sqref="G23:G82 JC23:JC82 SY23:SY82 ACU23:ACU82 AMQ23:AMQ82 AWM23:AWM82 BGI23:BGI82 BQE23:BQE82 CAA23:CAA82 CJW23:CJW82 CTS23:CTS82 DDO23:DDO82 DNK23:DNK82 DXG23:DXG82 EHC23:EHC82 EQY23:EQY82 FAU23:FAU82 FKQ23:FKQ82 FUM23:FUM82 GEI23:GEI82 GOE23:GOE82 GYA23:GYA82 HHW23:HHW82 HRS23:HRS82 IBO23:IBO82 ILK23:ILK82 IVG23:IVG82 JFC23:JFC82 JOY23:JOY82 JYU23:JYU82 KIQ23:KIQ82 KSM23:KSM82 LCI23:LCI82 LME23:LME82 LWA23:LWA82 MFW23:MFW82 MPS23:MPS82 MZO23:MZO82 NJK23:NJK82 NTG23:NTG82 ODC23:ODC82 OMY23:OMY82 OWU23:OWU82 PGQ23:PGQ82 PQM23:PQM82 QAI23:QAI82 QKE23:QKE82 QUA23:QUA82 RDW23:RDW82 RNS23:RNS82 RXO23:RXO82 SHK23:SHK82 SRG23:SRG82 TBC23:TBC82 TKY23:TKY82 TUU23:TUU82 UEQ23:UEQ82 UOM23:UOM82 UYI23:UYI82 VIE23:VIE82 VSA23:VSA82 WBW23:WBW82 WLS23:WLS82 WVO23:WVO82 G65559:G65618 JC65559:JC65618 SY65559:SY65618 ACU65559:ACU65618 AMQ65559:AMQ65618 AWM65559:AWM65618 BGI65559:BGI65618 BQE65559:BQE65618 CAA65559:CAA65618 CJW65559:CJW65618 CTS65559:CTS65618 DDO65559:DDO65618 DNK65559:DNK65618 DXG65559:DXG65618 EHC65559:EHC65618 EQY65559:EQY65618 FAU65559:FAU65618 FKQ65559:FKQ65618 FUM65559:FUM65618 GEI65559:GEI65618 GOE65559:GOE65618 GYA65559:GYA65618 HHW65559:HHW65618 HRS65559:HRS65618 IBO65559:IBO65618 ILK65559:ILK65618 IVG65559:IVG65618 JFC65559:JFC65618 JOY65559:JOY65618 JYU65559:JYU65618 KIQ65559:KIQ65618 KSM65559:KSM65618 LCI65559:LCI65618 LME65559:LME65618 LWA65559:LWA65618 MFW65559:MFW65618 MPS65559:MPS65618 MZO65559:MZO65618 NJK65559:NJK65618 NTG65559:NTG65618 ODC65559:ODC65618 OMY65559:OMY65618 OWU65559:OWU65618 PGQ65559:PGQ65618 PQM65559:PQM65618 QAI65559:QAI65618 QKE65559:QKE65618 QUA65559:QUA65618 RDW65559:RDW65618 RNS65559:RNS65618 RXO65559:RXO65618 SHK65559:SHK65618 SRG65559:SRG65618 TBC65559:TBC65618 TKY65559:TKY65618 TUU65559:TUU65618 UEQ65559:UEQ65618 UOM65559:UOM65618 UYI65559:UYI65618 VIE65559:VIE65618 VSA65559:VSA65618 WBW65559:WBW65618 WLS65559:WLS65618 WVO65559:WVO65618 G131095:G131154 JC131095:JC131154 SY131095:SY131154 ACU131095:ACU131154 AMQ131095:AMQ131154 AWM131095:AWM131154 BGI131095:BGI131154 BQE131095:BQE131154 CAA131095:CAA131154 CJW131095:CJW131154 CTS131095:CTS131154 DDO131095:DDO131154 DNK131095:DNK131154 DXG131095:DXG131154 EHC131095:EHC131154 EQY131095:EQY131154 FAU131095:FAU131154 FKQ131095:FKQ131154 FUM131095:FUM131154 GEI131095:GEI131154 GOE131095:GOE131154 GYA131095:GYA131154 HHW131095:HHW131154 HRS131095:HRS131154 IBO131095:IBO131154 ILK131095:ILK131154 IVG131095:IVG131154 JFC131095:JFC131154 JOY131095:JOY131154 JYU131095:JYU131154 KIQ131095:KIQ131154 KSM131095:KSM131154 LCI131095:LCI131154 LME131095:LME131154 LWA131095:LWA131154 MFW131095:MFW131154 MPS131095:MPS131154 MZO131095:MZO131154 NJK131095:NJK131154 NTG131095:NTG131154 ODC131095:ODC131154 OMY131095:OMY131154 OWU131095:OWU131154 PGQ131095:PGQ131154 PQM131095:PQM131154 QAI131095:QAI131154 QKE131095:QKE131154 QUA131095:QUA131154 RDW131095:RDW131154 RNS131095:RNS131154 RXO131095:RXO131154 SHK131095:SHK131154 SRG131095:SRG131154 TBC131095:TBC131154 TKY131095:TKY131154 TUU131095:TUU131154 UEQ131095:UEQ131154 UOM131095:UOM131154 UYI131095:UYI131154 VIE131095:VIE131154 VSA131095:VSA131154 WBW131095:WBW131154 WLS131095:WLS131154 WVO131095:WVO131154 G196631:G196690 JC196631:JC196690 SY196631:SY196690 ACU196631:ACU196690 AMQ196631:AMQ196690 AWM196631:AWM196690 BGI196631:BGI196690 BQE196631:BQE196690 CAA196631:CAA196690 CJW196631:CJW196690 CTS196631:CTS196690 DDO196631:DDO196690 DNK196631:DNK196690 DXG196631:DXG196690 EHC196631:EHC196690 EQY196631:EQY196690 FAU196631:FAU196690 FKQ196631:FKQ196690 FUM196631:FUM196690 GEI196631:GEI196690 GOE196631:GOE196690 GYA196631:GYA196690 HHW196631:HHW196690 HRS196631:HRS196690 IBO196631:IBO196690 ILK196631:ILK196690 IVG196631:IVG196690 JFC196631:JFC196690 JOY196631:JOY196690 JYU196631:JYU196690 KIQ196631:KIQ196690 KSM196631:KSM196690 LCI196631:LCI196690 LME196631:LME196690 LWA196631:LWA196690 MFW196631:MFW196690 MPS196631:MPS196690 MZO196631:MZO196690 NJK196631:NJK196690 NTG196631:NTG196690 ODC196631:ODC196690 OMY196631:OMY196690 OWU196631:OWU196690 PGQ196631:PGQ196690 PQM196631:PQM196690 QAI196631:QAI196690 QKE196631:QKE196690 QUA196631:QUA196690 RDW196631:RDW196690 RNS196631:RNS196690 RXO196631:RXO196690 SHK196631:SHK196690 SRG196631:SRG196690 TBC196631:TBC196690 TKY196631:TKY196690 TUU196631:TUU196690 UEQ196631:UEQ196690 UOM196631:UOM196690 UYI196631:UYI196690 VIE196631:VIE196690 VSA196631:VSA196690 WBW196631:WBW196690 WLS196631:WLS196690 WVO196631:WVO196690 G262167:G262226 JC262167:JC262226 SY262167:SY262226 ACU262167:ACU262226 AMQ262167:AMQ262226 AWM262167:AWM262226 BGI262167:BGI262226 BQE262167:BQE262226 CAA262167:CAA262226 CJW262167:CJW262226 CTS262167:CTS262226 DDO262167:DDO262226 DNK262167:DNK262226 DXG262167:DXG262226 EHC262167:EHC262226 EQY262167:EQY262226 FAU262167:FAU262226 FKQ262167:FKQ262226 FUM262167:FUM262226 GEI262167:GEI262226 GOE262167:GOE262226 GYA262167:GYA262226 HHW262167:HHW262226 HRS262167:HRS262226 IBO262167:IBO262226 ILK262167:ILK262226 IVG262167:IVG262226 JFC262167:JFC262226 JOY262167:JOY262226 JYU262167:JYU262226 KIQ262167:KIQ262226 KSM262167:KSM262226 LCI262167:LCI262226 LME262167:LME262226 LWA262167:LWA262226 MFW262167:MFW262226 MPS262167:MPS262226 MZO262167:MZO262226 NJK262167:NJK262226 NTG262167:NTG262226 ODC262167:ODC262226 OMY262167:OMY262226 OWU262167:OWU262226 PGQ262167:PGQ262226 PQM262167:PQM262226 QAI262167:QAI262226 QKE262167:QKE262226 QUA262167:QUA262226 RDW262167:RDW262226 RNS262167:RNS262226 RXO262167:RXO262226 SHK262167:SHK262226 SRG262167:SRG262226 TBC262167:TBC262226 TKY262167:TKY262226 TUU262167:TUU262226 UEQ262167:UEQ262226 UOM262167:UOM262226 UYI262167:UYI262226 VIE262167:VIE262226 VSA262167:VSA262226 WBW262167:WBW262226 WLS262167:WLS262226 WVO262167:WVO262226 G327703:G327762 JC327703:JC327762 SY327703:SY327762 ACU327703:ACU327762 AMQ327703:AMQ327762 AWM327703:AWM327762 BGI327703:BGI327762 BQE327703:BQE327762 CAA327703:CAA327762 CJW327703:CJW327762 CTS327703:CTS327762 DDO327703:DDO327762 DNK327703:DNK327762 DXG327703:DXG327762 EHC327703:EHC327762 EQY327703:EQY327762 FAU327703:FAU327762 FKQ327703:FKQ327762 FUM327703:FUM327762 GEI327703:GEI327762 GOE327703:GOE327762 GYA327703:GYA327762 HHW327703:HHW327762 HRS327703:HRS327762 IBO327703:IBO327762 ILK327703:ILK327762 IVG327703:IVG327762 JFC327703:JFC327762 JOY327703:JOY327762 JYU327703:JYU327762 KIQ327703:KIQ327762 KSM327703:KSM327762 LCI327703:LCI327762 LME327703:LME327762 LWA327703:LWA327762 MFW327703:MFW327762 MPS327703:MPS327762 MZO327703:MZO327762 NJK327703:NJK327762 NTG327703:NTG327762 ODC327703:ODC327762 OMY327703:OMY327762 OWU327703:OWU327762 PGQ327703:PGQ327762 PQM327703:PQM327762 QAI327703:QAI327762 QKE327703:QKE327762 QUA327703:QUA327762 RDW327703:RDW327762 RNS327703:RNS327762 RXO327703:RXO327762 SHK327703:SHK327762 SRG327703:SRG327762 TBC327703:TBC327762 TKY327703:TKY327762 TUU327703:TUU327762 UEQ327703:UEQ327762 UOM327703:UOM327762 UYI327703:UYI327762 VIE327703:VIE327762 VSA327703:VSA327762 WBW327703:WBW327762 WLS327703:WLS327762 WVO327703:WVO327762 G393239:G393298 JC393239:JC393298 SY393239:SY393298 ACU393239:ACU393298 AMQ393239:AMQ393298 AWM393239:AWM393298 BGI393239:BGI393298 BQE393239:BQE393298 CAA393239:CAA393298 CJW393239:CJW393298 CTS393239:CTS393298 DDO393239:DDO393298 DNK393239:DNK393298 DXG393239:DXG393298 EHC393239:EHC393298 EQY393239:EQY393298 FAU393239:FAU393298 FKQ393239:FKQ393298 FUM393239:FUM393298 GEI393239:GEI393298 GOE393239:GOE393298 GYA393239:GYA393298 HHW393239:HHW393298 HRS393239:HRS393298 IBO393239:IBO393298 ILK393239:ILK393298 IVG393239:IVG393298 JFC393239:JFC393298 JOY393239:JOY393298 JYU393239:JYU393298 KIQ393239:KIQ393298 KSM393239:KSM393298 LCI393239:LCI393298 LME393239:LME393298 LWA393239:LWA393298 MFW393239:MFW393298 MPS393239:MPS393298 MZO393239:MZO393298 NJK393239:NJK393298 NTG393239:NTG393298 ODC393239:ODC393298 OMY393239:OMY393298 OWU393239:OWU393298 PGQ393239:PGQ393298 PQM393239:PQM393298 QAI393239:QAI393298 QKE393239:QKE393298 QUA393239:QUA393298 RDW393239:RDW393298 RNS393239:RNS393298 RXO393239:RXO393298 SHK393239:SHK393298 SRG393239:SRG393298 TBC393239:TBC393298 TKY393239:TKY393298 TUU393239:TUU393298 UEQ393239:UEQ393298 UOM393239:UOM393298 UYI393239:UYI393298 VIE393239:VIE393298 VSA393239:VSA393298 WBW393239:WBW393298 WLS393239:WLS393298 WVO393239:WVO393298 G458775:G458834 JC458775:JC458834 SY458775:SY458834 ACU458775:ACU458834 AMQ458775:AMQ458834 AWM458775:AWM458834 BGI458775:BGI458834 BQE458775:BQE458834 CAA458775:CAA458834 CJW458775:CJW458834 CTS458775:CTS458834 DDO458775:DDO458834 DNK458775:DNK458834 DXG458775:DXG458834 EHC458775:EHC458834 EQY458775:EQY458834 FAU458775:FAU458834 FKQ458775:FKQ458834 FUM458775:FUM458834 GEI458775:GEI458834 GOE458775:GOE458834 GYA458775:GYA458834 HHW458775:HHW458834 HRS458775:HRS458834 IBO458775:IBO458834 ILK458775:ILK458834 IVG458775:IVG458834 JFC458775:JFC458834 JOY458775:JOY458834 JYU458775:JYU458834 KIQ458775:KIQ458834 KSM458775:KSM458834 LCI458775:LCI458834 LME458775:LME458834 LWA458775:LWA458834 MFW458775:MFW458834 MPS458775:MPS458834 MZO458775:MZO458834 NJK458775:NJK458834 NTG458775:NTG458834 ODC458775:ODC458834 OMY458775:OMY458834 OWU458775:OWU458834 PGQ458775:PGQ458834 PQM458775:PQM458834 QAI458775:QAI458834 QKE458775:QKE458834 QUA458775:QUA458834 RDW458775:RDW458834 RNS458775:RNS458834 RXO458775:RXO458834 SHK458775:SHK458834 SRG458775:SRG458834 TBC458775:TBC458834 TKY458775:TKY458834 TUU458775:TUU458834 UEQ458775:UEQ458834 UOM458775:UOM458834 UYI458775:UYI458834 VIE458775:VIE458834 VSA458775:VSA458834 WBW458775:WBW458834 WLS458775:WLS458834 WVO458775:WVO458834 G524311:G524370 JC524311:JC524370 SY524311:SY524370 ACU524311:ACU524370 AMQ524311:AMQ524370 AWM524311:AWM524370 BGI524311:BGI524370 BQE524311:BQE524370 CAA524311:CAA524370 CJW524311:CJW524370 CTS524311:CTS524370 DDO524311:DDO524370 DNK524311:DNK524370 DXG524311:DXG524370 EHC524311:EHC524370 EQY524311:EQY524370 FAU524311:FAU524370 FKQ524311:FKQ524370 FUM524311:FUM524370 GEI524311:GEI524370 GOE524311:GOE524370 GYA524311:GYA524370 HHW524311:HHW524370 HRS524311:HRS524370 IBO524311:IBO524370 ILK524311:ILK524370 IVG524311:IVG524370 JFC524311:JFC524370 JOY524311:JOY524370 JYU524311:JYU524370 KIQ524311:KIQ524370 KSM524311:KSM524370 LCI524311:LCI524370 LME524311:LME524370 LWA524311:LWA524370 MFW524311:MFW524370 MPS524311:MPS524370 MZO524311:MZO524370 NJK524311:NJK524370 NTG524311:NTG524370 ODC524311:ODC524370 OMY524311:OMY524370 OWU524311:OWU524370 PGQ524311:PGQ524370 PQM524311:PQM524370 QAI524311:QAI524370 QKE524311:QKE524370 QUA524311:QUA524370 RDW524311:RDW524370 RNS524311:RNS524370 RXO524311:RXO524370 SHK524311:SHK524370 SRG524311:SRG524370 TBC524311:TBC524370 TKY524311:TKY524370 TUU524311:TUU524370 UEQ524311:UEQ524370 UOM524311:UOM524370 UYI524311:UYI524370 VIE524311:VIE524370 VSA524311:VSA524370 WBW524311:WBW524370 WLS524311:WLS524370 WVO524311:WVO524370 G589847:G589906 JC589847:JC589906 SY589847:SY589906 ACU589847:ACU589906 AMQ589847:AMQ589906 AWM589847:AWM589906 BGI589847:BGI589906 BQE589847:BQE589906 CAA589847:CAA589906 CJW589847:CJW589906 CTS589847:CTS589906 DDO589847:DDO589906 DNK589847:DNK589906 DXG589847:DXG589906 EHC589847:EHC589906 EQY589847:EQY589906 FAU589847:FAU589906 FKQ589847:FKQ589906 FUM589847:FUM589906 GEI589847:GEI589906 GOE589847:GOE589906 GYA589847:GYA589906 HHW589847:HHW589906 HRS589847:HRS589906 IBO589847:IBO589906 ILK589847:ILK589906 IVG589847:IVG589906 JFC589847:JFC589906 JOY589847:JOY589906 JYU589847:JYU589906 KIQ589847:KIQ589906 KSM589847:KSM589906 LCI589847:LCI589906 LME589847:LME589906 LWA589847:LWA589906 MFW589847:MFW589906 MPS589847:MPS589906 MZO589847:MZO589906 NJK589847:NJK589906 NTG589847:NTG589906 ODC589847:ODC589906 OMY589847:OMY589906 OWU589847:OWU589906 PGQ589847:PGQ589906 PQM589847:PQM589906 QAI589847:QAI589906 QKE589847:QKE589906 QUA589847:QUA589906 RDW589847:RDW589906 RNS589847:RNS589906 RXO589847:RXO589906 SHK589847:SHK589906 SRG589847:SRG589906 TBC589847:TBC589906 TKY589847:TKY589906 TUU589847:TUU589906 UEQ589847:UEQ589906 UOM589847:UOM589906 UYI589847:UYI589906 VIE589847:VIE589906 VSA589847:VSA589906 WBW589847:WBW589906 WLS589847:WLS589906 WVO589847:WVO589906 G655383:G655442 JC655383:JC655442 SY655383:SY655442 ACU655383:ACU655442 AMQ655383:AMQ655442 AWM655383:AWM655442 BGI655383:BGI655442 BQE655383:BQE655442 CAA655383:CAA655442 CJW655383:CJW655442 CTS655383:CTS655442 DDO655383:DDO655442 DNK655383:DNK655442 DXG655383:DXG655442 EHC655383:EHC655442 EQY655383:EQY655442 FAU655383:FAU655442 FKQ655383:FKQ655442 FUM655383:FUM655442 GEI655383:GEI655442 GOE655383:GOE655442 GYA655383:GYA655442 HHW655383:HHW655442 HRS655383:HRS655442 IBO655383:IBO655442 ILK655383:ILK655442 IVG655383:IVG655442 JFC655383:JFC655442 JOY655383:JOY655442 JYU655383:JYU655442 KIQ655383:KIQ655442 KSM655383:KSM655442 LCI655383:LCI655442 LME655383:LME655442 LWA655383:LWA655442 MFW655383:MFW655442 MPS655383:MPS655442 MZO655383:MZO655442 NJK655383:NJK655442 NTG655383:NTG655442 ODC655383:ODC655442 OMY655383:OMY655442 OWU655383:OWU655442 PGQ655383:PGQ655442 PQM655383:PQM655442 QAI655383:QAI655442 QKE655383:QKE655442 QUA655383:QUA655442 RDW655383:RDW655442 RNS655383:RNS655442 RXO655383:RXO655442 SHK655383:SHK655442 SRG655383:SRG655442 TBC655383:TBC655442 TKY655383:TKY655442 TUU655383:TUU655442 UEQ655383:UEQ655442 UOM655383:UOM655442 UYI655383:UYI655442 VIE655383:VIE655442 VSA655383:VSA655442 WBW655383:WBW655442 WLS655383:WLS655442 WVO655383:WVO655442 G720919:G720978 JC720919:JC720978 SY720919:SY720978 ACU720919:ACU720978 AMQ720919:AMQ720978 AWM720919:AWM720978 BGI720919:BGI720978 BQE720919:BQE720978 CAA720919:CAA720978 CJW720919:CJW720978 CTS720919:CTS720978 DDO720919:DDO720978 DNK720919:DNK720978 DXG720919:DXG720978 EHC720919:EHC720978 EQY720919:EQY720978 FAU720919:FAU720978 FKQ720919:FKQ720978 FUM720919:FUM720978 GEI720919:GEI720978 GOE720919:GOE720978 GYA720919:GYA720978 HHW720919:HHW720978 HRS720919:HRS720978 IBO720919:IBO720978 ILK720919:ILK720978 IVG720919:IVG720978 JFC720919:JFC720978 JOY720919:JOY720978 JYU720919:JYU720978 KIQ720919:KIQ720978 KSM720919:KSM720978 LCI720919:LCI720978 LME720919:LME720978 LWA720919:LWA720978 MFW720919:MFW720978 MPS720919:MPS720978 MZO720919:MZO720978 NJK720919:NJK720978 NTG720919:NTG720978 ODC720919:ODC720978 OMY720919:OMY720978 OWU720919:OWU720978 PGQ720919:PGQ720978 PQM720919:PQM720978 QAI720919:QAI720978 QKE720919:QKE720978 QUA720919:QUA720978 RDW720919:RDW720978 RNS720919:RNS720978 RXO720919:RXO720978 SHK720919:SHK720978 SRG720919:SRG720978 TBC720919:TBC720978 TKY720919:TKY720978 TUU720919:TUU720978 UEQ720919:UEQ720978 UOM720919:UOM720978 UYI720919:UYI720978 VIE720919:VIE720978 VSA720919:VSA720978 WBW720919:WBW720978 WLS720919:WLS720978 WVO720919:WVO720978 G786455:G786514 JC786455:JC786514 SY786455:SY786514 ACU786455:ACU786514 AMQ786455:AMQ786514 AWM786455:AWM786514 BGI786455:BGI786514 BQE786455:BQE786514 CAA786455:CAA786514 CJW786455:CJW786514 CTS786455:CTS786514 DDO786455:DDO786514 DNK786455:DNK786514 DXG786455:DXG786514 EHC786455:EHC786514 EQY786455:EQY786514 FAU786455:FAU786514 FKQ786455:FKQ786514 FUM786455:FUM786514 GEI786455:GEI786514 GOE786455:GOE786514 GYA786455:GYA786514 HHW786455:HHW786514 HRS786455:HRS786514 IBO786455:IBO786514 ILK786455:ILK786514 IVG786455:IVG786514 JFC786455:JFC786514 JOY786455:JOY786514 JYU786455:JYU786514 KIQ786455:KIQ786514 KSM786455:KSM786514 LCI786455:LCI786514 LME786455:LME786514 LWA786455:LWA786514 MFW786455:MFW786514 MPS786455:MPS786514 MZO786455:MZO786514 NJK786455:NJK786514 NTG786455:NTG786514 ODC786455:ODC786514 OMY786455:OMY786514 OWU786455:OWU786514 PGQ786455:PGQ786514 PQM786455:PQM786514 QAI786455:QAI786514 QKE786455:QKE786514 QUA786455:QUA786514 RDW786455:RDW786514 RNS786455:RNS786514 RXO786455:RXO786514 SHK786455:SHK786514 SRG786455:SRG786514 TBC786455:TBC786514 TKY786455:TKY786514 TUU786455:TUU786514 UEQ786455:UEQ786514 UOM786455:UOM786514 UYI786455:UYI786514 VIE786455:VIE786514 VSA786455:VSA786514 WBW786455:WBW786514 WLS786455:WLS786514 WVO786455:WVO786514 G851991:G852050 JC851991:JC852050 SY851991:SY852050 ACU851991:ACU852050 AMQ851991:AMQ852050 AWM851991:AWM852050 BGI851991:BGI852050 BQE851991:BQE852050 CAA851991:CAA852050 CJW851991:CJW852050 CTS851991:CTS852050 DDO851991:DDO852050 DNK851991:DNK852050 DXG851991:DXG852050 EHC851991:EHC852050 EQY851991:EQY852050 FAU851991:FAU852050 FKQ851991:FKQ852050 FUM851991:FUM852050 GEI851991:GEI852050 GOE851991:GOE852050 GYA851991:GYA852050 HHW851991:HHW852050 HRS851991:HRS852050 IBO851991:IBO852050 ILK851991:ILK852050 IVG851991:IVG852050 JFC851991:JFC852050 JOY851991:JOY852050 JYU851991:JYU852050 KIQ851991:KIQ852050 KSM851991:KSM852050 LCI851991:LCI852050 LME851991:LME852050 LWA851991:LWA852050 MFW851991:MFW852050 MPS851991:MPS852050 MZO851991:MZO852050 NJK851991:NJK852050 NTG851991:NTG852050 ODC851991:ODC852050 OMY851991:OMY852050 OWU851991:OWU852050 PGQ851991:PGQ852050 PQM851991:PQM852050 QAI851991:QAI852050 QKE851991:QKE852050 QUA851991:QUA852050 RDW851991:RDW852050 RNS851991:RNS852050 RXO851991:RXO852050 SHK851991:SHK852050 SRG851991:SRG852050 TBC851991:TBC852050 TKY851991:TKY852050 TUU851991:TUU852050 UEQ851991:UEQ852050 UOM851991:UOM852050 UYI851991:UYI852050 VIE851991:VIE852050 VSA851991:VSA852050 WBW851991:WBW852050 WLS851991:WLS852050 WVO851991:WVO852050 G917527:G917586 JC917527:JC917586 SY917527:SY917586 ACU917527:ACU917586 AMQ917527:AMQ917586 AWM917527:AWM917586 BGI917527:BGI917586 BQE917527:BQE917586 CAA917527:CAA917586 CJW917527:CJW917586 CTS917527:CTS917586 DDO917527:DDO917586 DNK917527:DNK917586 DXG917527:DXG917586 EHC917527:EHC917586 EQY917527:EQY917586 FAU917527:FAU917586 FKQ917527:FKQ917586 FUM917527:FUM917586 GEI917527:GEI917586 GOE917527:GOE917586 GYA917527:GYA917586 HHW917527:HHW917586 HRS917527:HRS917586 IBO917527:IBO917586 ILK917527:ILK917586 IVG917527:IVG917586 JFC917527:JFC917586 JOY917527:JOY917586 JYU917527:JYU917586 KIQ917527:KIQ917586 KSM917527:KSM917586 LCI917527:LCI917586 LME917527:LME917586 LWA917527:LWA917586 MFW917527:MFW917586 MPS917527:MPS917586 MZO917527:MZO917586 NJK917527:NJK917586 NTG917527:NTG917586 ODC917527:ODC917586 OMY917527:OMY917586 OWU917527:OWU917586 PGQ917527:PGQ917586 PQM917527:PQM917586 QAI917527:QAI917586 QKE917527:QKE917586 QUA917527:QUA917586 RDW917527:RDW917586 RNS917527:RNS917586 RXO917527:RXO917586 SHK917527:SHK917586 SRG917527:SRG917586 TBC917527:TBC917586 TKY917527:TKY917586 TUU917527:TUU917586 UEQ917527:UEQ917586 UOM917527:UOM917586 UYI917527:UYI917586 VIE917527:VIE917586 VSA917527:VSA917586 WBW917527:WBW917586 WLS917527:WLS917586 WVO917527:WVO917586 G983063:G983122 JC983063:JC983122 SY983063:SY983122 ACU983063:ACU983122 AMQ983063:AMQ983122 AWM983063:AWM983122 BGI983063:BGI983122 BQE983063:BQE983122 CAA983063:CAA983122 CJW983063:CJW983122 CTS983063:CTS983122 DDO983063:DDO983122 DNK983063:DNK983122 DXG983063:DXG983122 EHC983063:EHC983122 EQY983063:EQY983122 FAU983063:FAU983122 FKQ983063:FKQ983122 FUM983063:FUM983122 GEI983063:GEI983122 GOE983063:GOE983122 GYA983063:GYA983122 HHW983063:HHW983122 HRS983063:HRS983122 IBO983063:IBO983122 ILK983063:ILK983122 IVG983063:IVG983122 JFC983063:JFC983122 JOY983063:JOY983122 JYU983063:JYU983122 KIQ983063:KIQ983122 KSM983063:KSM983122 LCI983063:LCI983122 LME983063:LME983122 LWA983063:LWA983122 MFW983063:MFW983122 MPS983063:MPS983122 MZO983063:MZO983122 NJK983063:NJK983122 NTG983063:NTG983122 ODC983063:ODC983122 OMY983063:OMY983122 OWU983063:OWU983122 PGQ983063:PGQ983122 PQM983063:PQM983122 QAI983063:QAI983122 QKE983063:QKE983122 QUA983063:QUA983122 RDW983063:RDW983122 RNS983063:RNS983122 RXO983063:RXO983122 SHK983063:SHK983122 SRG983063:SRG983122 TBC983063:TBC983122 TKY983063:TKY983122 TUU983063:TUU983122 UEQ983063:UEQ983122 UOM983063:UOM983122 UYI983063:UYI983122 VIE983063:VIE983122 VSA983063:VSA983122 WBW983063:WBW983122 WLS983063:WLS983122 WVO983063:WVO983122" xr:uid="{FE560A98-DFA8-4B78-B9FE-E0D105ED30B0}"/>
    <dataValidation type="whole" allowBlank="1" showInputMessage="1" showErrorMessage="1" error="saisir un nombre entier compris entre 0 et 100 %" sqref="B7:E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WVJ983047:WVM983047 G20:J20 JC20:JF20 SY20:TB20 ACU20:ACX20 AMQ20:AMT20 AWM20:AWP20 BGI20:BGL20 BQE20:BQH20 CAA20:CAD20 CJW20:CJZ20 CTS20:CTV20 DDO20:DDR20 DNK20:DNN20 DXG20:DXJ20 EHC20:EHF20 EQY20:ERB20 FAU20:FAX20 FKQ20:FKT20 FUM20:FUP20 GEI20:GEL20 GOE20:GOH20 GYA20:GYD20 HHW20:HHZ20 HRS20:HRV20 IBO20:IBR20 ILK20:ILN20 IVG20:IVJ20 JFC20:JFF20 JOY20:JPB20 JYU20:JYX20 KIQ20:KIT20 KSM20:KSP20 LCI20:LCL20 LME20:LMH20 LWA20:LWD20 MFW20:MFZ20 MPS20:MPV20 MZO20:MZR20 NJK20:NJN20 NTG20:NTJ20 ODC20:ODF20 OMY20:ONB20 OWU20:OWX20 PGQ20:PGT20 PQM20:PQP20 QAI20:QAL20 QKE20:QKH20 QUA20:QUD20 RDW20:RDZ20 RNS20:RNV20 RXO20:RXR20 SHK20:SHN20 SRG20:SRJ20 TBC20:TBF20 TKY20:TLB20 TUU20:TUX20 UEQ20:UET20 UOM20:UOP20 UYI20:UYL20 VIE20:VIH20 VSA20:VSD20 WBW20:WBZ20 WLS20:WLV20 WVO20:WVR20 G65556:J65556 JC65556:JF65556 SY65556:TB65556 ACU65556:ACX65556 AMQ65556:AMT65556 AWM65556:AWP65556 BGI65556:BGL65556 BQE65556:BQH65556 CAA65556:CAD65556 CJW65556:CJZ65556 CTS65556:CTV65556 DDO65556:DDR65556 DNK65556:DNN65556 DXG65556:DXJ65556 EHC65556:EHF65556 EQY65556:ERB65556 FAU65556:FAX65556 FKQ65556:FKT65556 FUM65556:FUP65556 GEI65556:GEL65556 GOE65556:GOH65556 GYA65556:GYD65556 HHW65556:HHZ65556 HRS65556:HRV65556 IBO65556:IBR65556 ILK65556:ILN65556 IVG65556:IVJ65556 JFC65556:JFF65556 JOY65556:JPB65556 JYU65556:JYX65556 KIQ65556:KIT65556 KSM65556:KSP65556 LCI65556:LCL65556 LME65556:LMH65556 LWA65556:LWD65556 MFW65556:MFZ65556 MPS65556:MPV65556 MZO65556:MZR65556 NJK65556:NJN65556 NTG65556:NTJ65556 ODC65556:ODF65556 OMY65556:ONB65556 OWU65556:OWX65556 PGQ65556:PGT65556 PQM65556:PQP65556 QAI65556:QAL65556 QKE65556:QKH65556 QUA65556:QUD65556 RDW65556:RDZ65556 RNS65556:RNV65556 RXO65556:RXR65556 SHK65556:SHN65556 SRG65556:SRJ65556 TBC65556:TBF65556 TKY65556:TLB65556 TUU65556:TUX65556 UEQ65556:UET65556 UOM65556:UOP65556 UYI65556:UYL65556 VIE65556:VIH65556 VSA65556:VSD65556 WBW65556:WBZ65556 WLS65556:WLV65556 WVO65556:WVR65556 G131092:J131092 JC131092:JF131092 SY131092:TB131092 ACU131092:ACX131092 AMQ131092:AMT131092 AWM131092:AWP131092 BGI131092:BGL131092 BQE131092:BQH131092 CAA131092:CAD131092 CJW131092:CJZ131092 CTS131092:CTV131092 DDO131092:DDR131092 DNK131092:DNN131092 DXG131092:DXJ131092 EHC131092:EHF131092 EQY131092:ERB131092 FAU131092:FAX131092 FKQ131092:FKT131092 FUM131092:FUP131092 GEI131092:GEL131092 GOE131092:GOH131092 GYA131092:GYD131092 HHW131092:HHZ131092 HRS131092:HRV131092 IBO131092:IBR131092 ILK131092:ILN131092 IVG131092:IVJ131092 JFC131092:JFF131092 JOY131092:JPB131092 JYU131092:JYX131092 KIQ131092:KIT131092 KSM131092:KSP131092 LCI131092:LCL131092 LME131092:LMH131092 LWA131092:LWD131092 MFW131092:MFZ131092 MPS131092:MPV131092 MZO131092:MZR131092 NJK131092:NJN131092 NTG131092:NTJ131092 ODC131092:ODF131092 OMY131092:ONB131092 OWU131092:OWX131092 PGQ131092:PGT131092 PQM131092:PQP131092 QAI131092:QAL131092 QKE131092:QKH131092 QUA131092:QUD131092 RDW131092:RDZ131092 RNS131092:RNV131092 RXO131092:RXR131092 SHK131092:SHN131092 SRG131092:SRJ131092 TBC131092:TBF131092 TKY131092:TLB131092 TUU131092:TUX131092 UEQ131092:UET131092 UOM131092:UOP131092 UYI131092:UYL131092 VIE131092:VIH131092 VSA131092:VSD131092 WBW131092:WBZ131092 WLS131092:WLV131092 WVO131092:WVR131092 G196628:J196628 JC196628:JF196628 SY196628:TB196628 ACU196628:ACX196628 AMQ196628:AMT196628 AWM196628:AWP196628 BGI196628:BGL196628 BQE196628:BQH196628 CAA196628:CAD196628 CJW196628:CJZ196628 CTS196628:CTV196628 DDO196628:DDR196628 DNK196628:DNN196628 DXG196628:DXJ196628 EHC196628:EHF196628 EQY196628:ERB196628 FAU196628:FAX196628 FKQ196628:FKT196628 FUM196628:FUP196628 GEI196628:GEL196628 GOE196628:GOH196628 GYA196628:GYD196628 HHW196628:HHZ196628 HRS196628:HRV196628 IBO196628:IBR196628 ILK196628:ILN196628 IVG196628:IVJ196628 JFC196628:JFF196628 JOY196628:JPB196628 JYU196628:JYX196628 KIQ196628:KIT196628 KSM196628:KSP196628 LCI196628:LCL196628 LME196628:LMH196628 LWA196628:LWD196628 MFW196628:MFZ196628 MPS196628:MPV196628 MZO196628:MZR196628 NJK196628:NJN196628 NTG196628:NTJ196628 ODC196628:ODF196628 OMY196628:ONB196628 OWU196628:OWX196628 PGQ196628:PGT196628 PQM196628:PQP196628 QAI196628:QAL196628 QKE196628:QKH196628 QUA196628:QUD196628 RDW196628:RDZ196628 RNS196628:RNV196628 RXO196628:RXR196628 SHK196628:SHN196628 SRG196628:SRJ196628 TBC196628:TBF196628 TKY196628:TLB196628 TUU196628:TUX196628 UEQ196628:UET196628 UOM196628:UOP196628 UYI196628:UYL196628 VIE196628:VIH196628 VSA196628:VSD196628 WBW196628:WBZ196628 WLS196628:WLV196628 WVO196628:WVR196628 G262164:J262164 JC262164:JF262164 SY262164:TB262164 ACU262164:ACX262164 AMQ262164:AMT262164 AWM262164:AWP262164 BGI262164:BGL262164 BQE262164:BQH262164 CAA262164:CAD262164 CJW262164:CJZ262164 CTS262164:CTV262164 DDO262164:DDR262164 DNK262164:DNN262164 DXG262164:DXJ262164 EHC262164:EHF262164 EQY262164:ERB262164 FAU262164:FAX262164 FKQ262164:FKT262164 FUM262164:FUP262164 GEI262164:GEL262164 GOE262164:GOH262164 GYA262164:GYD262164 HHW262164:HHZ262164 HRS262164:HRV262164 IBO262164:IBR262164 ILK262164:ILN262164 IVG262164:IVJ262164 JFC262164:JFF262164 JOY262164:JPB262164 JYU262164:JYX262164 KIQ262164:KIT262164 KSM262164:KSP262164 LCI262164:LCL262164 LME262164:LMH262164 LWA262164:LWD262164 MFW262164:MFZ262164 MPS262164:MPV262164 MZO262164:MZR262164 NJK262164:NJN262164 NTG262164:NTJ262164 ODC262164:ODF262164 OMY262164:ONB262164 OWU262164:OWX262164 PGQ262164:PGT262164 PQM262164:PQP262164 QAI262164:QAL262164 QKE262164:QKH262164 QUA262164:QUD262164 RDW262164:RDZ262164 RNS262164:RNV262164 RXO262164:RXR262164 SHK262164:SHN262164 SRG262164:SRJ262164 TBC262164:TBF262164 TKY262164:TLB262164 TUU262164:TUX262164 UEQ262164:UET262164 UOM262164:UOP262164 UYI262164:UYL262164 VIE262164:VIH262164 VSA262164:VSD262164 WBW262164:WBZ262164 WLS262164:WLV262164 WVO262164:WVR262164 G327700:J327700 JC327700:JF327700 SY327700:TB327700 ACU327700:ACX327700 AMQ327700:AMT327700 AWM327700:AWP327700 BGI327700:BGL327700 BQE327700:BQH327700 CAA327700:CAD327700 CJW327700:CJZ327700 CTS327700:CTV327700 DDO327700:DDR327700 DNK327700:DNN327700 DXG327700:DXJ327700 EHC327700:EHF327700 EQY327700:ERB327700 FAU327700:FAX327700 FKQ327700:FKT327700 FUM327700:FUP327700 GEI327700:GEL327700 GOE327700:GOH327700 GYA327700:GYD327700 HHW327700:HHZ327700 HRS327700:HRV327700 IBO327700:IBR327700 ILK327700:ILN327700 IVG327700:IVJ327700 JFC327700:JFF327700 JOY327700:JPB327700 JYU327700:JYX327700 KIQ327700:KIT327700 KSM327700:KSP327700 LCI327700:LCL327700 LME327700:LMH327700 LWA327700:LWD327700 MFW327700:MFZ327700 MPS327700:MPV327700 MZO327700:MZR327700 NJK327700:NJN327700 NTG327700:NTJ327700 ODC327700:ODF327700 OMY327700:ONB327700 OWU327700:OWX327700 PGQ327700:PGT327700 PQM327700:PQP327700 QAI327700:QAL327700 QKE327700:QKH327700 QUA327700:QUD327700 RDW327700:RDZ327700 RNS327700:RNV327700 RXO327700:RXR327700 SHK327700:SHN327700 SRG327700:SRJ327700 TBC327700:TBF327700 TKY327700:TLB327700 TUU327700:TUX327700 UEQ327700:UET327700 UOM327700:UOP327700 UYI327700:UYL327700 VIE327700:VIH327700 VSA327700:VSD327700 WBW327700:WBZ327700 WLS327700:WLV327700 WVO327700:WVR327700 G393236:J393236 JC393236:JF393236 SY393236:TB393236 ACU393236:ACX393236 AMQ393236:AMT393236 AWM393236:AWP393236 BGI393236:BGL393236 BQE393236:BQH393236 CAA393236:CAD393236 CJW393236:CJZ393236 CTS393236:CTV393236 DDO393236:DDR393236 DNK393236:DNN393236 DXG393236:DXJ393236 EHC393236:EHF393236 EQY393236:ERB393236 FAU393236:FAX393236 FKQ393236:FKT393236 FUM393236:FUP393236 GEI393236:GEL393236 GOE393236:GOH393236 GYA393236:GYD393236 HHW393236:HHZ393236 HRS393236:HRV393236 IBO393236:IBR393236 ILK393236:ILN393236 IVG393236:IVJ393236 JFC393236:JFF393236 JOY393236:JPB393236 JYU393236:JYX393236 KIQ393236:KIT393236 KSM393236:KSP393236 LCI393236:LCL393236 LME393236:LMH393236 LWA393236:LWD393236 MFW393236:MFZ393236 MPS393236:MPV393236 MZO393236:MZR393236 NJK393236:NJN393236 NTG393236:NTJ393236 ODC393236:ODF393236 OMY393236:ONB393236 OWU393236:OWX393236 PGQ393236:PGT393236 PQM393236:PQP393236 QAI393236:QAL393236 QKE393236:QKH393236 QUA393236:QUD393236 RDW393236:RDZ393236 RNS393236:RNV393236 RXO393236:RXR393236 SHK393236:SHN393236 SRG393236:SRJ393236 TBC393236:TBF393236 TKY393236:TLB393236 TUU393236:TUX393236 UEQ393236:UET393236 UOM393236:UOP393236 UYI393236:UYL393236 VIE393236:VIH393236 VSA393236:VSD393236 WBW393236:WBZ393236 WLS393236:WLV393236 WVO393236:WVR393236 G458772:J458772 JC458772:JF458772 SY458772:TB458772 ACU458772:ACX458772 AMQ458772:AMT458772 AWM458772:AWP458772 BGI458772:BGL458772 BQE458772:BQH458772 CAA458772:CAD458772 CJW458772:CJZ458772 CTS458772:CTV458772 DDO458772:DDR458772 DNK458772:DNN458772 DXG458772:DXJ458772 EHC458772:EHF458772 EQY458772:ERB458772 FAU458772:FAX458772 FKQ458772:FKT458772 FUM458772:FUP458772 GEI458772:GEL458772 GOE458772:GOH458772 GYA458772:GYD458772 HHW458772:HHZ458772 HRS458772:HRV458772 IBO458772:IBR458772 ILK458772:ILN458772 IVG458772:IVJ458772 JFC458772:JFF458772 JOY458772:JPB458772 JYU458772:JYX458772 KIQ458772:KIT458772 KSM458772:KSP458772 LCI458772:LCL458772 LME458772:LMH458772 LWA458772:LWD458772 MFW458772:MFZ458772 MPS458772:MPV458772 MZO458772:MZR458772 NJK458772:NJN458772 NTG458772:NTJ458772 ODC458772:ODF458772 OMY458772:ONB458772 OWU458772:OWX458772 PGQ458772:PGT458772 PQM458772:PQP458772 QAI458772:QAL458772 QKE458772:QKH458772 QUA458772:QUD458772 RDW458772:RDZ458772 RNS458772:RNV458772 RXO458772:RXR458772 SHK458772:SHN458772 SRG458772:SRJ458772 TBC458772:TBF458772 TKY458772:TLB458772 TUU458772:TUX458772 UEQ458772:UET458772 UOM458772:UOP458772 UYI458772:UYL458772 VIE458772:VIH458772 VSA458772:VSD458772 WBW458772:WBZ458772 WLS458772:WLV458772 WVO458772:WVR458772 G524308:J524308 JC524308:JF524308 SY524308:TB524308 ACU524308:ACX524308 AMQ524308:AMT524308 AWM524308:AWP524308 BGI524308:BGL524308 BQE524308:BQH524308 CAA524308:CAD524308 CJW524308:CJZ524308 CTS524308:CTV524308 DDO524308:DDR524308 DNK524308:DNN524308 DXG524308:DXJ524308 EHC524308:EHF524308 EQY524308:ERB524308 FAU524308:FAX524308 FKQ524308:FKT524308 FUM524308:FUP524308 GEI524308:GEL524308 GOE524308:GOH524308 GYA524308:GYD524308 HHW524308:HHZ524308 HRS524308:HRV524308 IBO524308:IBR524308 ILK524308:ILN524308 IVG524308:IVJ524308 JFC524308:JFF524308 JOY524308:JPB524308 JYU524308:JYX524308 KIQ524308:KIT524308 KSM524308:KSP524308 LCI524308:LCL524308 LME524308:LMH524308 LWA524308:LWD524308 MFW524308:MFZ524308 MPS524308:MPV524308 MZO524308:MZR524308 NJK524308:NJN524308 NTG524308:NTJ524308 ODC524308:ODF524308 OMY524308:ONB524308 OWU524308:OWX524308 PGQ524308:PGT524308 PQM524308:PQP524308 QAI524308:QAL524308 QKE524308:QKH524308 QUA524308:QUD524308 RDW524308:RDZ524308 RNS524308:RNV524308 RXO524308:RXR524308 SHK524308:SHN524308 SRG524308:SRJ524308 TBC524308:TBF524308 TKY524308:TLB524308 TUU524308:TUX524308 UEQ524308:UET524308 UOM524308:UOP524308 UYI524308:UYL524308 VIE524308:VIH524308 VSA524308:VSD524308 WBW524308:WBZ524308 WLS524308:WLV524308 WVO524308:WVR524308 G589844:J589844 JC589844:JF589844 SY589844:TB589844 ACU589844:ACX589844 AMQ589844:AMT589844 AWM589844:AWP589844 BGI589844:BGL589844 BQE589844:BQH589844 CAA589844:CAD589844 CJW589844:CJZ589844 CTS589844:CTV589844 DDO589844:DDR589844 DNK589844:DNN589844 DXG589844:DXJ589844 EHC589844:EHF589844 EQY589844:ERB589844 FAU589844:FAX589844 FKQ589844:FKT589844 FUM589844:FUP589844 GEI589844:GEL589844 GOE589844:GOH589844 GYA589844:GYD589844 HHW589844:HHZ589844 HRS589844:HRV589844 IBO589844:IBR589844 ILK589844:ILN589844 IVG589844:IVJ589844 JFC589844:JFF589844 JOY589844:JPB589844 JYU589844:JYX589844 KIQ589844:KIT589844 KSM589844:KSP589844 LCI589844:LCL589844 LME589844:LMH589844 LWA589844:LWD589844 MFW589844:MFZ589844 MPS589844:MPV589844 MZO589844:MZR589844 NJK589844:NJN589844 NTG589844:NTJ589844 ODC589844:ODF589844 OMY589844:ONB589844 OWU589844:OWX589844 PGQ589844:PGT589844 PQM589844:PQP589844 QAI589844:QAL589844 QKE589844:QKH589844 QUA589844:QUD589844 RDW589844:RDZ589844 RNS589844:RNV589844 RXO589844:RXR589844 SHK589844:SHN589844 SRG589844:SRJ589844 TBC589844:TBF589844 TKY589844:TLB589844 TUU589844:TUX589844 UEQ589844:UET589844 UOM589844:UOP589844 UYI589844:UYL589844 VIE589844:VIH589844 VSA589844:VSD589844 WBW589844:WBZ589844 WLS589844:WLV589844 WVO589844:WVR589844 G655380:J655380 JC655380:JF655380 SY655380:TB655380 ACU655380:ACX655380 AMQ655380:AMT655380 AWM655380:AWP655380 BGI655380:BGL655380 BQE655380:BQH655380 CAA655380:CAD655380 CJW655380:CJZ655380 CTS655380:CTV655380 DDO655380:DDR655380 DNK655380:DNN655380 DXG655380:DXJ655380 EHC655380:EHF655380 EQY655380:ERB655380 FAU655380:FAX655380 FKQ655380:FKT655380 FUM655380:FUP655380 GEI655380:GEL655380 GOE655380:GOH655380 GYA655380:GYD655380 HHW655380:HHZ655380 HRS655380:HRV655380 IBO655380:IBR655380 ILK655380:ILN655380 IVG655380:IVJ655380 JFC655380:JFF655380 JOY655380:JPB655380 JYU655380:JYX655380 KIQ655380:KIT655380 KSM655380:KSP655380 LCI655380:LCL655380 LME655380:LMH655380 LWA655380:LWD655380 MFW655380:MFZ655380 MPS655380:MPV655380 MZO655380:MZR655380 NJK655380:NJN655380 NTG655380:NTJ655380 ODC655380:ODF655380 OMY655380:ONB655380 OWU655380:OWX655380 PGQ655380:PGT655380 PQM655380:PQP655380 QAI655380:QAL655380 QKE655380:QKH655380 QUA655380:QUD655380 RDW655380:RDZ655380 RNS655380:RNV655380 RXO655380:RXR655380 SHK655380:SHN655380 SRG655380:SRJ655380 TBC655380:TBF655380 TKY655380:TLB655380 TUU655380:TUX655380 UEQ655380:UET655380 UOM655380:UOP655380 UYI655380:UYL655380 VIE655380:VIH655380 VSA655380:VSD655380 WBW655380:WBZ655380 WLS655380:WLV655380 WVO655380:WVR655380 G720916:J720916 JC720916:JF720916 SY720916:TB720916 ACU720916:ACX720916 AMQ720916:AMT720916 AWM720916:AWP720916 BGI720916:BGL720916 BQE720916:BQH720916 CAA720916:CAD720916 CJW720916:CJZ720916 CTS720916:CTV720916 DDO720916:DDR720916 DNK720916:DNN720916 DXG720916:DXJ720916 EHC720916:EHF720916 EQY720916:ERB720916 FAU720916:FAX720916 FKQ720916:FKT720916 FUM720916:FUP720916 GEI720916:GEL720916 GOE720916:GOH720916 GYA720916:GYD720916 HHW720916:HHZ720916 HRS720916:HRV720916 IBO720916:IBR720916 ILK720916:ILN720916 IVG720916:IVJ720916 JFC720916:JFF720916 JOY720916:JPB720916 JYU720916:JYX720916 KIQ720916:KIT720916 KSM720916:KSP720916 LCI720916:LCL720916 LME720916:LMH720916 LWA720916:LWD720916 MFW720916:MFZ720916 MPS720916:MPV720916 MZO720916:MZR720916 NJK720916:NJN720916 NTG720916:NTJ720916 ODC720916:ODF720916 OMY720916:ONB720916 OWU720916:OWX720916 PGQ720916:PGT720916 PQM720916:PQP720916 QAI720916:QAL720916 QKE720916:QKH720916 QUA720916:QUD720916 RDW720916:RDZ720916 RNS720916:RNV720916 RXO720916:RXR720916 SHK720916:SHN720916 SRG720916:SRJ720916 TBC720916:TBF720916 TKY720916:TLB720916 TUU720916:TUX720916 UEQ720916:UET720916 UOM720916:UOP720916 UYI720916:UYL720916 VIE720916:VIH720916 VSA720916:VSD720916 WBW720916:WBZ720916 WLS720916:WLV720916 WVO720916:WVR720916 G786452:J786452 JC786452:JF786452 SY786452:TB786452 ACU786452:ACX786452 AMQ786452:AMT786452 AWM786452:AWP786452 BGI786452:BGL786452 BQE786452:BQH786452 CAA786452:CAD786452 CJW786452:CJZ786452 CTS786452:CTV786452 DDO786452:DDR786452 DNK786452:DNN786452 DXG786452:DXJ786452 EHC786452:EHF786452 EQY786452:ERB786452 FAU786452:FAX786452 FKQ786452:FKT786452 FUM786452:FUP786452 GEI786452:GEL786452 GOE786452:GOH786452 GYA786452:GYD786452 HHW786452:HHZ786452 HRS786452:HRV786452 IBO786452:IBR786452 ILK786452:ILN786452 IVG786452:IVJ786452 JFC786452:JFF786452 JOY786452:JPB786452 JYU786452:JYX786452 KIQ786452:KIT786452 KSM786452:KSP786452 LCI786452:LCL786452 LME786452:LMH786452 LWA786452:LWD786452 MFW786452:MFZ786452 MPS786452:MPV786452 MZO786452:MZR786452 NJK786452:NJN786452 NTG786452:NTJ786452 ODC786452:ODF786452 OMY786452:ONB786452 OWU786452:OWX786452 PGQ786452:PGT786452 PQM786452:PQP786452 QAI786452:QAL786452 QKE786452:QKH786452 QUA786452:QUD786452 RDW786452:RDZ786452 RNS786452:RNV786452 RXO786452:RXR786452 SHK786452:SHN786452 SRG786452:SRJ786452 TBC786452:TBF786452 TKY786452:TLB786452 TUU786452:TUX786452 UEQ786452:UET786452 UOM786452:UOP786452 UYI786452:UYL786452 VIE786452:VIH786452 VSA786452:VSD786452 WBW786452:WBZ786452 WLS786452:WLV786452 WVO786452:WVR786452 G851988:J851988 JC851988:JF851988 SY851988:TB851988 ACU851988:ACX851988 AMQ851988:AMT851988 AWM851988:AWP851988 BGI851988:BGL851988 BQE851988:BQH851988 CAA851988:CAD851988 CJW851988:CJZ851988 CTS851988:CTV851988 DDO851988:DDR851988 DNK851988:DNN851988 DXG851988:DXJ851988 EHC851988:EHF851988 EQY851988:ERB851988 FAU851988:FAX851988 FKQ851988:FKT851988 FUM851988:FUP851988 GEI851988:GEL851988 GOE851988:GOH851988 GYA851988:GYD851988 HHW851988:HHZ851988 HRS851988:HRV851988 IBO851988:IBR851988 ILK851988:ILN851988 IVG851988:IVJ851988 JFC851988:JFF851988 JOY851988:JPB851988 JYU851988:JYX851988 KIQ851988:KIT851988 KSM851988:KSP851988 LCI851988:LCL851988 LME851988:LMH851988 LWA851988:LWD851988 MFW851988:MFZ851988 MPS851988:MPV851988 MZO851988:MZR851988 NJK851988:NJN851988 NTG851988:NTJ851988 ODC851988:ODF851988 OMY851988:ONB851988 OWU851988:OWX851988 PGQ851988:PGT851988 PQM851988:PQP851988 QAI851988:QAL851988 QKE851988:QKH851988 QUA851988:QUD851988 RDW851988:RDZ851988 RNS851988:RNV851988 RXO851988:RXR851988 SHK851988:SHN851988 SRG851988:SRJ851988 TBC851988:TBF851988 TKY851988:TLB851988 TUU851988:TUX851988 UEQ851988:UET851988 UOM851988:UOP851988 UYI851988:UYL851988 VIE851988:VIH851988 VSA851988:VSD851988 WBW851988:WBZ851988 WLS851988:WLV851988 WVO851988:WVR851988 G917524:J917524 JC917524:JF917524 SY917524:TB917524 ACU917524:ACX917524 AMQ917524:AMT917524 AWM917524:AWP917524 BGI917524:BGL917524 BQE917524:BQH917524 CAA917524:CAD917524 CJW917524:CJZ917524 CTS917524:CTV917524 DDO917524:DDR917524 DNK917524:DNN917524 DXG917524:DXJ917524 EHC917524:EHF917524 EQY917524:ERB917524 FAU917524:FAX917524 FKQ917524:FKT917524 FUM917524:FUP917524 GEI917524:GEL917524 GOE917524:GOH917524 GYA917524:GYD917524 HHW917524:HHZ917524 HRS917524:HRV917524 IBO917524:IBR917524 ILK917524:ILN917524 IVG917524:IVJ917524 JFC917524:JFF917524 JOY917524:JPB917524 JYU917524:JYX917524 KIQ917524:KIT917524 KSM917524:KSP917524 LCI917524:LCL917524 LME917524:LMH917524 LWA917524:LWD917524 MFW917524:MFZ917524 MPS917524:MPV917524 MZO917524:MZR917524 NJK917524:NJN917524 NTG917524:NTJ917524 ODC917524:ODF917524 OMY917524:ONB917524 OWU917524:OWX917524 PGQ917524:PGT917524 PQM917524:PQP917524 QAI917524:QAL917524 QKE917524:QKH917524 QUA917524:QUD917524 RDW917524:RDZ917524 RNS917524:RNV917524 RXO917524:RXR917524 SHK917524:SHN917524 SRG917524:SRJ917524 TBC917524:TBF917524 TKY917524:TLB917524 TUU917524:TUX917524 UEQ917524:UET917524 UOM917524:UOP917524 UYI917524:UYL917524 VIE917524:VIH917524 VSA917524:VSD917524 WBW917524:WBZ917524 WLS917524:WLV917524 WVO917524:WVR917524 G983060:J983060 JC983060:JF983060 SY983060:TB983060 ACU983060:ACX983060 AMQ983060:AMT983060 AWM983060:AWP983060 BGI983060:BGL983060 BQE983060:BQH983060 CAA983060:CAD983060 CJW983060:CJZ983060 CTS983060:CTV983060 DDO983060:DDR983060 DNK983060:DNN983060 DXG983060:DXJ983060 EHC983060:EHF983060 EQY983060:ERB983060 FAU983060:FAX983060 FKQ983060:FKT983060 FUM983060:FUP983060 GEI983060:GEL983060 GOE983060:GOH983060 GYA983060:GYD983060 HHW983060:HHZ983060 HRS983060:HRV983060 IBO983060:IBR983060 ILK983060:ILN983060 IVG983060:IVJ983060 JFC983060:JFF983060 JOY983060:JPB983060 JYU983060:JYX983060 KIQ983060:KIT983060 KSM983060:KSP983060 LCI983060:LCL983060 LME983060:LMH983060 LWA983060:LWD983060 MFW983060:MFZ983060 MPS983060:MPV983060 MZO983060:MZR983060 NJK983060:NJN983060 NTG983060:NTJ983060 ODC983060:ODF983060 OMY983060:ONB983060 OWU983060:OWX983060 PGQ983060:PGT983060 PQM983060:PQP983060 QAI983060:QAL983060 QKE983060:QKH983060 QUA983060:QUD983060 RDW983060:RDZ983060 RNS983060:RNV983060 RXO983060:RXR983060 SHK983060:SHN983060 SRG983060:SRJ983060 TBC983060:TBF983060 TKY983060:TLB983060 TUU983060:TUX983060 UEQ983060:UET983060 UOM983060:UOP983060 UYI983060:UYL983060 VIE983060:VIH983060 VSA983060:VSD983060 WBW983060:WBZ983060 WLS983060:WLV983060 WVO983060:WVR983060 H7:J7 JD7:JF7 SZ7:TB7 ACV7:ACX7 AMR7:AMT7 AWN7:AWP7 BGJ7:BGL7 BQF7:BQH7 CAB7:CAD7 CJX7:CJZ7 CTT7:CTV7 DDP7:DDR7 DNL7:DNN7 DXH7:DXJ7 EHD7:EHF7 EQZ7:ERB7 FAV7:FAX7 FKR7:FKT7 FUN7:FUP7 GEJ7:GEL7 GOF7:GOH7 GYB7:GYD7 HHX7:HHZ7 HRT7:HRV7 IBP7:IBR7 ILL7:ILN7 IVH7:IVJ7 JFD7:JFF7 JOZ7:JPB7 JYV7:JYX7 KIR7:KIT7 KSN7:KSP7 LCJ7:LCL7 LMF7:LMH7 LWB7:LWD7 MFX7:MFZ7 MPT7:MPV7 MZP7:MZR7 NJL7:NJN7 NTH7:NTJ7 ODD7:ODF7 OMZ7:ONB7 OWV7:OWX7 PGR7:PGT7 PQN7:PQP7 QAJ7:QAL7 QKF7:QKH7 QUB7:QUD7 RDX7:RDZ7 RNT7:RNV7 RXP7:RXR7 SHL7:SHN7 SRH7:SRJ7 TBD7:TBF7 TKZ7:TLB7 TUV7:TUX7 UER7:UET7 UON7:UOP7 UYJ7:UYL7 VIF7:VIH7 VSB7:VSD7 WBX7:WBZ7 WLT7:WLV7 WVP7:WVR7 H65543:J65543 JD65543:JF65543 SZ65543:TB65543 ACV65543:ACX65543 AMR65543:AMT65543 AWN65543:AWP65543 BGJ65543:BGL65543 BQF65543:BQH65543 CAB65543:CAD65543 CJX65543:CJZ65543 CTT65543:CTV65543 DDP65543:DDR65543 DNL65543:DNN65543 DXH65543:DXJ65543 EHD65543:EHF65543 EQZ65543:ERB65543 FAV65543:FAX65543 FKR65543:FKT65543 FUN65543:FUP65543 GEJ65543:GEL65543 GOF65543:GOH65543 GYB65543:GYD65543 HHX65543:HHZ65543 HRT65543:HRV65543 IBP65543:IBR65543 ILL65543:ILN65543 IVH65543:IVJ65543 JFD65543:JFF65543 JOZ65543:JPB65543 JYV65543:JYX65543 KIR65543:KIT65543 KSN65543:KSP65543 LCJ65543:LCL65543 LMF65543:LMH65543 LWB65543:LWD65543 MFX65543:MFZ65543 MPT65543:MPV65543 MZP65543:MZR65543 NJL65543:NJN65543 NTH65543:NTJ65543 ODD65543:ODF65543 OMZ65543:ONB65543 OWV65543:OWX65543 PGR65543:PGT65543 PQN65543:PQP65543 QAJ65543:QAL65543 QKF65543:QKH65543 QUB65543:QUD65543 RDX65543:RDZ65543 RNT65543:RNV65543 RXP65543:RXR65543 SHL65543:SHN65543 SRH65543:SRJ65543 TBD65543:TBF65543 TKZ65543:TLB65543 TUV65543:TUX65543 UER65543:UET65543 UON65543:UOP65543 UYJ65543:UYL65543 VIF65543:VIH65543 VSB65543:VSD65543 WBX65543:WBZ65543 WLT65543:WLV65543 WVP65543:WVR65543 H131079:J131079 JD131079:JF131079 SZ131079:TB131079 ACV131079:ACX131079 AMR131079:AMT131079 AWN131079:AWP131079 BGJ131079:BGL131079 BQF131079:BQH131079 CAB131079:CAD131079 CJX131079:CJZ131079 CTT131079:CTV131079 DDP131079:DDR131079 DNL131079:DNN131079 DXH131079:DXJ131079 EHD131079:EHF131079 EQZ131079:ERB131079 FAV131079:FAX131079 FKR131079:FKT131079 FUN131079:FUP131079 GEJ131079:GEL131079 GOF131079:GOH131079 GYB131079:GYD131079 HHX131079:HHZ131079 HRT131079:HRV131079 IBP131079:IBR131079 ILL131079:ILN131079 IVH131079:IVJ131079 JFD131079:JFF131079 JOZ131079:JPB131079 JYV131079:JYX131079 KIR131079:KIT131079 KSN131079:KSP131079 LCJ131079:LCL131079 LMF131079:LMH131079 LWB131079:LWD131079 MFX131079:MFZ131079 MPT131079:MPV131079 MZP131079:MZR131079 NJL131079:NJN131079 NTH131079:NTJ131079 ODD131079:ODF131079 OMZ131079:ONB131079 OWV131079:OWX131079 PGR131079:PGT131079 PQN131079:PQP131079 QAJ131079:QAL131079 QKF131079:QKH131079 QUB131079:QUD131079 RDX131079:RDZ131079 RNT131079:RNV131079 RXP131079:RXR131079 SHL131079:SHN131079 SRH131079:SRJ131079 TBD131079:TBF131079 TKZ131079:TLB131079 TUV131079:TUX131079 UER131079:UET131079 UON131079:UOP131079 UYJ131079:UYL131079 VIF131079:VIH131079 VSB131079:VSD131079 WBX131079:WBZ131079 WLT131079:WLV131079 WVP131079:WVR131079 H196615:J196615 JD196615:JF196615 SZ196615:TB196615 ACV196615:ACX196615 AMR196615:AMT196615 AWN196615:AWP196615 BGJ196615:BGL196615 BQF196615:BQH196615 CAB196615:CAD196615 CJX196615:CJZ196615 CTT196615:CTV196615 DDP196615:DDR196615 DNL196615:DNN196615 DXH196615:DXJ196615 EHD196615:EHF196615 EQZ196615:ERB196615 FAV196615:FAX196615 FKR196615:FKT196615 FUN196615:FUP196615 GEJ196615:GEL196615 GOF196615:GOH196615 GYB196615:GYD196615 HHX196615:HHZ196615 HRT196615:HRV196615 IBP196615:IBR196615 ILL196615:ILN196615 IVH196615:IVJ196615 JFD196615:JFF196615 JOZ196615:JPB196615 JYV196615:JYX196615 KIR196615:KIT196615 KSN196615:KSP196615 LCJ196615:LCL196615 LMF196615:LMH196615 LWB196615:LWD196615 MFX196615:MFZ196615 MPT196615:MPV196615 MZP196615:MZR196615 NJL196615:NJN196615 NTH196615:NTJ196615 ODD196615:ODF196615 OMZ196615:ONB196615 OWV196615:OWX196615 PGR196615:PGT196615 PQN196615:PQP196615 QAJ196615:QAL196615 QKF196615:QKH196615 QUB196615:QUD196615 RDX196615:RDZ196615 RNT196615:RNV196615 RXP196615:RXR196615 SHL196615:SHN196615 SRH196615:SRJ196615 TBD196615:TBF196615 TKZ196615:TLB196615 TUV196615:TUX196615 UER196615:UET196615 UON196615:UOP196615 UYJ196615:UYL196615 VIF196615:VIH196615 VSB196615:VSD196615 WBX196615:WBZ196615 WLT196615:WLV196615 WVP196615:WVR196615 H262151:J262151 JD262151:JF262151 SZ262151:TB262151 ACV262151:ACX262151 AMR262151:AMT262151 AWN262151:AWP262151 BGJ262151:BGL262151 BQF262151:BQH262151 CAB262151:CAD262151 CJX262151:CJZ262151 CTT262151:CTV262151 DDP262151:DDR262151 DNL262151:DNN262151 DXH262151:DXJ262151 EHD262151:EHF262151 EQZ262151:ERB262151 FAV262151:FAX262151 FKR262151:FKT262151 FUN262151:FUP262151 GEJ262151:GEL262151 GOF262151:GOH262151 GYB262151:GYD262151 HHX262151:HHZ262151 HRT262151:HRV262151 IBP262151:IBR262151 ILL262151:ILN262151 IVH262151:IVJ262151 JFD262151:JFF262151 JOZ262151:JPB262151 JYV262151:JYX262151 KIR262151:KIT262151 KSN262151:KSP262151 LCJ262151:LCL262151 LMF262151:LMH262151 LWB262151:LWD262151 MFX262151:MFZ262151 MPT262151:MPV262151 MZP262151:MZR262151 NJL262151:NJN262151 NTH262151:NTJ262151 ODD262151:ODF262151 OMZ262151:ONB262151 OWV262151:OWX262151 PGR262151:PGT262151 PQN262151:PQP262151 QAJ262151:QAL262151 QKF262151:QKH262151 QUB262151:QUD262151 RDX262151:RDZ262151 RNT262151:RNV262151 RXP262151:RXR262151 SHL262151:SHN262151 SRH262151:SRJ262151 TBD262151:TBF262151 TKZ262151:TLB262151 TUV262151:TUX262151 UER262151:UET262151 UON262151:UOP262151 UYJ262151:UYL262151 VIF262151:VIH262151 VSB262151:VSD262151 WBX262151:WBZ262151 WLT262151:WLV262151 WVP262151:WVR262151 H327687:J327687 JD327687:JF327687 SZ327687:TB327687 ACV327687:ACX327687 AMR327687:AMT327687 AWN327687:AWP327687 BGJ327687:BGL327687 BQF327687:BQH327687 CAB327687:CAD327687 CJX327687:CJZ327687 CTT327687:CTV327687 DDP327687:DDR327687 DNL327687:DNN327687 DXH327687:DXJ327687 EHD327687:EHF327687 EQZ327687:ERB327687 FAV327687:FAX327687 FKR327687:FKT327687 FUN327687:FUP327687 GEJ327687:GEL327687 GOF327687:GOH327687 GYB327687:GYD327687 HHX327687:HHZ327687 HRT327687:HRV327687 IBP327687:IBR327687 ILL327687:ILN327687 IVH327687:IVJ327687 JFD327687:JFF327687 JOZ327687:JPB327687 JYV327687:JYX327687 KIR327687:KIT327687 KSN327687:KSP327687 LCJ327687:LCL327687 LMF327687:LMH327687 LWB327687:LWD327687 MFX327687:MFZ327687 MPT327687:MPV327687 MZP327687:MZR327687 NJL327687:NJN327687 NTH327687:NTJ327687 ODD327687:ODF327687 OMZ327687:ONB327687 OWV327687:OWX327687 PGR327687:PGT327687 PQN327687:PQP327687 QAJ327687:QAL327687 QKF327687:QKH327687 QUB327687:QUD327687 RDX327687:RDZ327687 RNT327687:RNV327687 RXP327687:RXR327687 SHL327687:SHN327687 SRH327687:SRJ327687 TBD327687:TBF327687 TKZ327687:TLB327687 TUV327687:TUX327687 UER327687:UET327687 UON327687:UOP327687 UYJ327687:UYL327687 VIF327687:VIH327687 VSB327687:VSD327687 WBX327687:WBZ327687 WLT327687:WLV327687 WVP327687:WVR327687 H393223:J393223 JD393223:JF393223 SZ393223:TB393223 ACV393223:ACX393223 AMR393223:AMT393223 AWN393223:AWP393223 BGJ393223:BGL393223 BQF393223:BQH393223 CAB393223:CAD393223 CJX393223:CJZ393223 CTT393223:CTV393223 DDP393223:DDR393223 DNL393223:DNN393223 DXH393223:DXJ393223 EHD393223:EHF393223 EQZ393223:ERB393223 FAV393223:FAX393223 FKR393223:FKT393223 FUN393223:FUP393223 GEJ393223:GEL393223 GOF393223:GOH393223 GYB393223:GYD393223 HHX393223:HHZ393223 HRT393223:HRV393223 IBP393223:IBR393223 ILL393223:ILN393223 IVH393223:IVJ393223 JFD393223:JFF393223 JOZ393223:JPB393223 JYV393223:JYX393223 KIR393223:KIT393223 KSN393223:KSP393223 LCJ393223:LCL393223 LMF393223:LMH393223 LWB393223:LWD393223 MFX393223:MFZ393223 MPT393223:MPV393223 MZP393223:MZR393223 NJL393223:NJN393223 NTH393223:NTJ393223 ODD393223:ODF393223 OMZ393223:ONB393223 OWV393223:OWX393223 PGR393223:PGT393223 PQN393223:PQP393223 QAJ393223:QAL393223 QKF393223:QKH393223 QUB393223:QUD393223 RDX393223:RDZ393223 RNT393223:RNV393223 RXP393223:RXR393223 SHL393223:SHN393223 SRH393223:SRJ393223 TBD393223:TBF393223 TKZ393223:TLB393223 TUV393223:TUX393223 UER393223:UET393223 UON393223:UOP393223 UYJ393223:UYL393223 VIF393223:VIH393223 VSB393223:VSD393223 WBX393223:WBZ393223 WLT393223:WLV393223 WVP393223:WVR393223 H458759:J458759 JD458759:JF458759 SZ458759:TB458759 ACV458759:ACX458759 AMR458759:AMT458759 AWN458759:AWP458759 BGJ458759:BGL458759 BQF458759:BQH458759 CAB458759:CAD458759 CJX458759:CJZ458759 CTT458759:CTV458759 DDP458759:DDR458759 DNL458759:DNN458759 DXH458759:DXJ458759 EHD458759:EHF458759 EQZ458759:ERB458759 FAV458759:FAX458759 FKR458759:FKT458759 FUN458759:FUP458759 GEJ458759:GEL458759 GOF458759:GOH458759 GYB458759:GYD458759 HHX458759:HHZ458759 HRT458759:HRV458759 IBP458759:IBR458759 ILL458759:ILN458759 IVH458759:IVJ458759 JFD458759:JFF458759 JOZ458759:JPB458759 JYV458759:JYX458759 KIR458759:KIT458759 KSN458759:KSP458759 LCJ458759:LCL458759 LMF458759:LMH458759 LWB458759:LWD458759 MFX458759:MFZ458759 MPT458759:MPV458759 MZP458759:MZR458759 NJL458759:NJN458759 NTH458759:NTJ458759 ODD458759:ODF458759 OMZ458759:ONB458759 OWV458759:OWX458759 PGR458759:PGT458759 PQN458759:PQP458759 QAJ458759:QAL458759 QKF458759:QKH458759 QUB458759:QUD458759 RDX458759:RDZ458759 RNT458759:RNV458759 RXP458759:RXR458759 SHL458759:SHN458759 SRH458759:SRJ458759 TBD458759:TBF458759 TKZ458759:TLB458759 TUV458759:TUX458759 UER458759:UET458759 UON458759:UOP458759 UYJ458759:UYL458759 VIF458759:VIH458759 VSB458759:VSD458759 WBX458759:WBZ458759 WLT458759:WLV458759 WVP458759:WVR458759 H524295:J524295 JD524295:JF524295 SZ524295:TB524295 ACV524295:ACX524295 AMR524295:AMT524295 AWN524295:AWP524295 BGJ524295:BGL524295 BQF524295:BQH524295 CAB524295:CAD524295 CJX524295:CJZ524295 CTT524295:CTV524295 DDP524295:DDR524295 DNL524295:DNN524295 DXH524295:DXJ524295 EHD524295:EHF524295 EQZ524295:ERB524295 FAV524295:FAX524295 FKR524295:FKT524295 FUN524295:FUP524295 GEJ524295:GEL524295 GOF524295:GOH524295 GYB524295:GYD524295 HHX524295:HHZ524295 HRT524295:HRV524295 IBP524295:IBR524295 ILL524295:ILN524295 IVH524295:IVJ524295 JFD524295:JFF524295 JOZ524295:JPB524295 JYV524295:JYX524295 KIR524295:KIT524295 KSN524295:KSP524295 LCJ524295:LCL524295 LMF524295:LMH524295 LWB524295:LWD524295 MFX524295:MFZ524295 MPT524295:MPV524295 MZP524295:MZR524295 NJL524295:NJN524295 NTH524295:NTJ524295 ODD524295:ODF524295 OMZ524295:ONB524295 OWV524295:OWX524295 PGR524295:PGT524295 PQN524295:PQP524295 QAJ524295:QAL524295 QKF524295:QKH524295 QUB524295:QUD524295 RDX524295:RDZ524295 RNT524295:RNV524295 RXP524295:RXR524295 SHL524295:SHN524295 SRH524295:SRJ524295 TBD524295:TBF524295 TKZ524295:TLB524295 TUV524295:TUX524295 UER524295:UET524295 UON524295:UOP524295 UYJ524295:UYL524295 VIF524295:VIH524295 VSB524295:VSD524295 WBX524295:WBZ524295 WLT524295:WLV524295 WVP524295:WVR524295 H589831:J589831 JD589831:JF589831 SZ589831:TB589831 ACV589831:ACX589831 AMR589831:AMT589831 AWN589831:AWP589831 BGJ589831:BGL589831 BQF589831:BQH589831 CAB589831:CAD589831 CJX589831:CJZ589831 CTT589831:CTV589831 DDP589831:DDR589831 DNL589831:DNN589831 DXH589831:DXJ589831 EHD589831:EHF589831 EQZ589831:ERB589831 FAV589831:FAX589831 FKR589831:FKT589831 FUN589831:FUP589831 GEJ589831:GEL589831 GOF589831:GOH589831 GYB589831:GYD589831 HHX589831:HHZ589831 HRT589831:HRV589831 IBP589831:IBR589831 ILL589831:ILN589831 IVH589831:IVJ589831 JFD589831:JFF589831 JOZ589831:JPB589831 JYV589831:JYX589831 KIR589831:KIT589831 KSN589831:KSP589831 LCJ589831:LCL589831 LMF589831:LMH589831 LWB589831:LWD589831 MFX589831:MFZ589831 MPT589831:MPV589831 MZP589831:MZR589831 NJL589831:NJN589831 NTH589831:NTJ589831 ODD589831:ODF589831 OMZ589831:ONB589831 OWV589831:OWX589831 PGR589831:PGT589831 PQN589831:PQP589831 QAJ589831:QAL589831 QKF589831:QKH589831 QUB589831:QUD589831 RDX589831:RDZ589831 RNT589831:RNV589831 RXP589831:RXR589831 SHL589831:SHN589831 SRH589831:SRJ589831 TBD589831:TBF589831 TKZ589831:TLB589831 TUV589831:TUX589831 UER589831:UET589831 UON589831:UOP589831 UYJ589831:UYL589831 VIF589831:VIH589831 VSB589831:VSD589831 WBX589831:WBZ589831 WLT589831:WLV589831 WVP589831:WVR589831 H655367:J655367 JD655367:JF655367 SZ655367:TB655367 ACV655367:ACX655367 AMR655367:AMT655367 AWN655367:AWP655367 BGJ655367:BGL655367 BQF655367:BQH655367 CAB655367:CAD655367 CJX655367:CJZ655367 CTT655367:CTV655367 DDP655367:DDR655367 DNL655367:DNN655367 DXH655367:DXJ655367 EHD655367:EHF655367 EQZ655367:ERB655367 FAV655367:FAX655367 FKR655367:FKT655367 FUN655367:FUP655367 GEJ655367:GEL655367 GOF655367:GOH655367 GYB655367:GYD655367 HHX655367:HHZ655367 HRT655367:HRV655367 IBP655367:IBR655367 ILL655367:ILN655367 IVH655367:IVJ655367 JFD655367:JFF655367 JOZ655367:JPB655367 JYV655367:JYX655367 KIR655367:KIT655367 KSN655367:KSP655367 LCJ655367:LCL655367 LMF655367:LMH655367 LWB655367:LWD655367 MFX655367:MFZ655367 MPT655367:MPV655367 MZP655367:MZR655367 NJL655367:NJN655367 NTH655367:NTJ655367 ODD655367:ODF655367 OMZ655367:ONB655367 OWV655367:OWX655367 PGR655367:PGT655367 PQN655367:PQP655367 QAJ655367:QAL655367 QKF655367:QKH655367 QUB655367:QUD655367 RDX655367:RDZ655367 RNT655367:RNV655367 RXP655367:RXR655367 SHL655367:SHN655367 SRH655367:SRJ655367 TBD655367:TBF655367 TKZ655367:TLB655367 TUV655367:TUX655367 UER655367:UET655367 UON655367:UOP655367 UYJ655367:UYL655367 VIF655367:VIH655367 VSB655367:VSD655367 WBX655367:WBZ655367 WLT655367:WLV655367 WVP655367:WVR655367 H720903:J720903 JD720903:JF720903 SZ720903:TB720903 ACV720903:ACX720903 AMR720903:AMT720903 AWN720903:AWP720903 BGJ720903:BGL720903 BQF720903:BQH720903 CAB720903:CAD720903 CJX720903:CJZ720903 CTT720903:CTV720903 DDP720903:DDR720903 DNL720903:DNN720903 DXH720903:DXJ720903 EHD720903:EHF720903 EQZ720903:ERB720903 FAV720903:FAX720903 FKR720903:FKT720903 FUN720903:FUP720903 GEJ720903:GEL720903 GOF720903:GOH720903 GYB720903:GYD720903 HHX720903:HHZ720903 HRT720903:HRV720903 IBP720903:IBR720903 ILL720903:ILN720903 IVH720903:IVJ720903 JFD720903:JFF720903 JOZ720903:JPB720903 JYV720903:JYX720903 KIR720903:KIT720903 KSN720903:KSP720903 LCJ720903:LCL720903 LMF720903:LMH720903 LWB720903:LWD720903 MFX720903:MFZ720903 MPT720903:MPV720903 MZP720903:MZR720903 NJL720903:NJN720903 NTH720903:NTJ720903 ODD720903:ODF720903 OMZ720903:ONB720903 OWV720903:OWX720903 PGR720903:PGT720903 PQN720903:PQP720903 QAJ720903:QAL720903 QKF720903:QKH720903 QUB720903:QUD720903 RDX720903:RDZ720903 RNT720903:RNV720903 RXP720903:RXR720903 SHL720903:SHN720903 SRH720903:SRJ720903 TBD720903:TBF720903 TKZ720903:TLB720903 TUV720903:TUX720903 UER720903:UET720903 UON720903:UOP720903 UYJ720903:UYL720903 VIF720903:VIH720903 VSB720903:VSD720903 WBX720903:WBZ720903 WLT720903:WLV720903 WVP720903:WVR720903 H786439:J786439 JD786439:JF786439 SZ786439:TB786439 ACV786439:ACX786439 AMR786439:AMT786439 AWN786439:AWP786439 BGJ786439:BGL786439 BQF786439:BQH786439 CAB786439:CAD786439 CJX786439:CJZ786439 CTT786439:CTV786439 DDP786439:DDR786439 DNL786439:DNN786439 DXH786439:DXJ786439 EHD786439:EHF786439 EQZ786439:ERB786439 FAV786439:FAX786439 FKR786439:FKT786439 FUN786439:FUP786439 GEJ786439:GEL786439 GOF786439:GOH786439 GYB786439:GYD786439 HHX786439:HHZ786439 HRT786439:HRV786439 IBP786439:IBR786439 ILL786439:ILN786439 IVH786439:IVJ786439 JFD786439:JFF786439 JOZ786439:JPB786439 JYV786439:JYX786439 KIR786439:KIT786439 KSN786439:KSP786439 LCJ786439:LCL786439 LMF786439:LMH786439 LWB786439:LWD786439 MFX786439:MFZ786439 MPT786439:MPV786439 MZP786439:MZR786439 NJL786439:NJN786439 NTH786439:NTJ786439 ODD786439:ODF786439 OMZ786439:ONB786439 OWV786439:OWX786439 PGR786439:PGT786439 PQN786439:PQP786439 QAJ786439:QAL786439 QKF786439:QKH786439 QUB786439:QUD786439 RDX786439:RDZ786439 RNT786439:RNV786439 RXP786439:RXR786439 SHL786439:SHN786439 SRH786439:SRJ786439 TBD786439:TBF786439 TKZ786439:TLB786439 TUV786439:TUX786439 UER786439:UET786439 UON786439:UOP786439 UYJ786439:UYL786439 VIF786439:VIH786439 VSB786439:VSD786439 WBX786439:WBZ786439 WLT786439:WLV786439 WVP786439:WVR786439 H851975:J851975 JD851975:JF851975 SZ851975:TB851975 ACV851975:ACX851975 AMR851975:AMT851975 AWN851975:AWP851975 BGJ851975:BGL851975 BQF851975:BQH851975 CAB851975:CAD851975 CJX851975:CJZ851975 CTT851975:CTV851975 DDP851975:DDR851975 DNL851975:DNN851975 DXH851975:DXJ851975 EHD851975:EHF851975 EQZ851975:ERB851975 FAV851975:FAX851975 FKR851975:FKT851975 FUN851975:FUP851975 GEJ851975:GEL851975 GOF851975:GOH851975 GYB851975:GYD851975 HHX851975:HHZ851975 HRT851975:HRV851975 IBP851975:IBR851975 ILL851975:ILN851975 IVH851975:IVJ851975 JFD851975:JFF851975 JOZ851975:JPB851975 JYV851975:JYX851975 KIR851975:KIT851975 KSN851975:KSP851975 LCJ851975:LCL851975 LMF851975:LMH851975 LWB851975:LWD851975 MFX851975:MFZ851975 MPT851975:MPV851975 MZP851975:MZR851975 NJL851975:NJN851975 NTH851975:NTJ851975 ODD851975:ODF851975 OMZ851975:ONB851975 OWV851975:OWX851975 PGR851975:PGT851975 PQN851975:PQP851975 QAJ851975:QAL851975 QKF851975:QKH851975 QUB851975:QUD851975 RDX851975:RDZ851975 RNT851975:RNV851975 RXP851975:RXR851975 SHL851975:SHN851975 SRH851975:SRJ851975 TBD851975:TBF851975 TKZ851975:TLB851975 TUV851975:TUX851975 UER851975:UET851975 UON851975:UOP851975 UYJ851975:UYL851975 VIF851975:VIH851975 VSB851975:VSD851975 WBX851975:WBZ851975 WLT851975:WLV851975 WVP851975:WVR851975 H917511:J917511 JD917511:JF917511 SZ917511:TB917511 ACV917511:ACX917511 AMR917511:AMT917511 AWN917511:AWP917511 BGJ917511:BGL917511 BQF917511:BQH917511 CAB917511:CAD917511 CJX917511:CJZ917511 CTT917511:CTV917511 DDP917511:DDR917511 DNL917511:DNN917511 DXH917511:DXJ917511 EHD917511:EHF917511 EQZ917511:ERB917511 FAV917511:FAX917511 FKR917511:FKT917511 FUN917511:FUP917511 GEJ917511:GEL917511 GOF917511:GOH917511 GYB917511:GYD917511 HHX917511:HHZ917511 HRT917511:HRV917511 IBP917511:IBR917511 ILL917511:ILN917511 IVH917511:IVJ917511 JFD917511:JFF917511 JOZ917511:JPB917511 JYV917511:JYX917511 KIR917511:KIT917511 KSN917511:KSP917511 LCJ917511:LCL917511 LMF917511:LMH917511 LWB917511:LWD917511 MFX917511:MFZ917511 MPT917511:MPV917511 MZP917511:MZR917511 NJL917511:NJN917511 NTH917511:NTJ917511 ODD917511:ODF917511 OMZ917511:ONB917511 OWV917511:OWX917511 PGR917511:PGT917511 PQN917511:PQP917511 QAJ917511:QAL917511 QKF917511:QKH917511 QUB917511:QUD917511 RDX917511:RDZ917511 RNT917511:RNV917511 RXP917511:RXR917511 SHL917511:SHN917511 SRH917511:SRJ917511 TBD917511:TBF917511 TKZ917511:TLB917511 TUV917511:TUX917511 UER917511:UET917511 UON917511:UOP917511 UYJ917511:UYL917511 VIF917511:VIH917511 VSB917511:VSD917511 WBX917511:WBZ917511 WLT917511:WLV917511 WVP917511:WVR917511 H983047:J983047 JD983047:JF983047 SZ983047:TB983047 ACV983047:ACX983047 AMR983047:AMT983047 AWN983047:AWP983047 BGJ983047:BGL983047 BQF983047:BQH983047 CAB983047:CAD983047 CJX983047:CJZ983047 CTT983047:CTV983047 DDP983047:DDR983047 DNL983047:DNN983047 DXH983047:DXJ983047 EHD983047:EHF983047 EQZ983047:ERB983047 FAV983047:FAX983047 FKR983047:FKT983047 FUN983047:FUP983047 GEJ983047:GEL983047 GOF983047:GOH983047 GYB983047:GYD983047 HHX983047:HHZ983047 HRT983047:HRV983047 IBP983047:IBR983047 ILL983047:ILN983047 IVH983047:IVJ983047 JFD983047:JFF983047 JOZ983047:JPB983047 JYV983047:JYX983047 KIR983047:KIT983047 KSN983047:KSP983047 LCJ983047:LCL983047 LMF983047:LMH983047 LWB983047:LWD983047 MFX983047:MFZ983047 MPT983047:MPV983047 MZP983047:MZR983047 NJL983047:NJN983047 NTH983047:NTJ983047 ODD983047:ODF983047 OMZ983047:ONB983047 OWV983047:OWX983047 PGR983047:PGT983047 PQN983047:PQP983047 QAJ983047:QAL983047 QKF983047:QKH983047 QUB983047:QUD983047 RDX983047:RDZ983047 RNT983047:RNV983047 RXP983047:RXR983047 SHL983047:SHN983047 SRH983047:SRJ983047 TBD983047:TBF983047 TKZ983047:TLB983047 TUV983047:TUX983047 UER983047:UET983047 UON983047:UOP983047 UYJ983047:UYL983047 VIF983047:VIH983047 VSB983047:VSD983047 WBX983047:WBZ983047 WLT983047:WLV983047 WVP983047:WVR983047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H9:H18 JD9:JD18 SZ9:SZ18 ACV9:ACV18 AMR9:AMR18 AWN9:AWN18 BGJ9:BGJ18 BQF9:BQF18 CAB9:CAB18 CJX9:CJX18 CTT9:CTT18 DDP9:DDP18 DNL9:DNL18 DXH9:DXH18 EHD9:EHD18 EQZ9:EQZ18 FAV9:FAV18 FKR9:FKR18 FUN9:FUN18 GEJ9:GEJ18 GOF9:GOF18 GYB9:GYB18 HHX9:HHX18 HRT9:HRT18 IBP9:IBP18 ILL9:ILL18 IVH9:IVH18 JFD9:JFD18 JOZ9:JOZ18 JYV9:JYV18 KIR9:KIR18 KSN9:KSN18 LCJ9:LCJ18 LMF9:LMF18 LWB9:LWB18 MFX9:MFX18 MPT9:MPT18 MZP9:MZP18 NJL9:NJL18 NTH9:NTH18 ODD9:ODD18 OMZ9:OMZ18 OWV9:OWV18 PGR9:PGR18 PQN9:PQN18 QAJ9:QAJ18 QKF9:QKF18 QUB9:QUB18 RDX9:RDX18 RNT9:RNT18 RXP9:RXP18 SHL9:SHL18 SRH9:SRH18 TBD9:TBD18 TKZ9:TKZ18 TUV9:TUV18 UER9:UER18 UON9:UON18 UYJ9:UYJ18 VIF9:VIF18 VSB9:VSB18 WBX9:WBX18 WLT9:WLT18 WVP9:WVP18 H65545:H65554 JD65545:JD65554 SZ65545:SZ65554 ACV65545:ACV65554 AMR65545:AMR65554 AWN65545:AWN65554 BGJ65545:BGJ65554 BQF65545:BQF65554 CAB65545:CAB65554 CJX65545:CJX65554 CTT65545:CTT65554 DDP65545:DDP65554 DNL65545:DNL65554 DXH65545:DXH65554 EHD65545:EHD65554 EQZ65545:EQZ65554 FAV65545:FAV65554 FKR65545:FKR65554 FUN65545:FUN65554 GEJ65545:GEJ65554 GOF65545:GOF65554 GYB65545:GYB65554 HHX65545:HHX65554 HRT65545:HRT65554 IBP65545:IBP65554 ILL65545:ILL65554 IVH65545:IVH65554 JFD65545:JFD65554 JOZ65545:JOZ65554 JYV65545:JYV65554 KIR65545:KIR65554 KSN65545:KSN65554 LCJ65545:LCJ65554 LMF65545:LMF65554 LWB65545:LWB65554 MFX65545:MFX65554 MPT65545:MPT65554 MZP65545:MZP65554 NJL65545:NJL65554 NTH65545:NTH65554 ODD65545:ODD65554 OMZ65545:OMZ65554 OWV65545:OWV65554 PGR65545:PGR65554 PQN65545:PQN65554 QAJ65545:QAJ65554 QKF65545:QKF65554 QUB65545:QUB65554 RDX65545:RDX65554 RNT65545:RNT65554 RXP65545:RXP65554 SHL65545:SHL65554 SRH65545:SRH65554 TBD65545:TBD65554 TKZ65545:TKZ65554 TUV65545:TUV65554 UER65545:UER65554 UON65545:UON65554 UYJ65545:UYJ65554 VIF65545:VIF65554 VSB65545:VSB65554 WBX65545:WBX65554 WLT65545:WLT65554 WVP65545:WVP65554 H131081:H131090 JD131081:JD131090 SZ131081:SZ131090 ACV131081:ACV131090 AMR131081:AMR131090 AWN131081:AWN131090 BGJ131081:BGJ131090 BQF131081:BQF131090 CAB131081:CAB131090 CJX131081:CJX131090 CTT131081:CTT131090 DDP131081:DDP131090 DNL131081:DNL131090 DXH131081:DXH131090 EHD131081:EHD131090 EQZ131081:EQZ131090 FAV131081:FAV131090 FKR131081:FKR131090 FUN131081:FUN131090 GEJ131081:GEJ131090 GOF131081:GOF131090 GYB131081:GYB131090 HHX131081:HHX131090 HRT131081:HRT131090 IBP131081:IBP131090 ILL131081:ILL131090 IVH131081:IVH131090 JFD131081:JFD131090 JOZ131081:JOZ131090 JYV131081:JYV131090 KIR131081:KIR131090 KSN131081:KSN131090 LCJ131081:LCJ131090 LMF131081:LMF131090 LWB131081:LWB131090 MFX131081:MFX131090 MPT131081:MPT131090 MZP131081:MZP131090 NJL131081:NJL131090 NTH131081:NTH131090 ODD131081:ODD131090 OMZ131081:OMZ131090 OWV131081:OWV131090 PGR131081:PGR131090 PQN131081:PQN131090 QAJ131081:QAJ131090 QKF131081:QKF131090 QUB131081:QUB131090 RDX131081:RDX131090 RNT131081:RNT131090 RXP131081:RXP131090 SHL131081:SHL131090 SRH131081:SRH131090 TBD131081:TBD131090 TKZ131081:TKZ131090 TUV131081:TUV131090 UER131081:UER131090 UON131081:UON131090 UYJ131081:UYJ131090 VIF131081:VIF131090 VSB131081:VSB131090 WBX131081:WBX131090 WLT131081:WLT131090 WVP131081:WVP131090 H196617:H196626 JD196617:JD196626 SZ196617:SZ196626 ACV196617:ACV196626 AMR196617:AMR196626 AWN196617:AWN196626 BGJ196617:BGJ196626 BQF196617:BQF196626 CAB196617:CAB196626 CJX196617:CJX196626 CTT196617:CTT196626 DDP196617:DDP196626 DNL196617:DNL196626 DXH196617:DXH196626 EHD196617:EHD196626 EQZ196617:EQZ196626 FAV196617:FAV196626 FKR196617:FKR196626 FUN196617:FUN196626 GEJ196617:GEJ196626 GOF196617:GOF196626 GYB196617:GYB196626 HHX196617:HHX196626 HRT196617:HRT196626 IBP196617:IBP196626 ILL196617:ILL196626 IVH196617:IVH196626 JFD196617:JFD196626 JOZ196617:JOZ196626 JYV196617:JYV196626 KIR196617:KIR196626 KSN196617:KSN196626 LCJ196617:LCJ196626 LMF196617:LMF196626 LWB196617:LWB196626 MFX196617:MFX196626 MPT196617:MPT196626 MZP196617:MZP196626 NJL196617:NJL196626 NTH196617:NTH196626 ODD196617:ODD196626 OMZ196617:OMZ196626 OWV196617:OWV196626 PGR196617:PGR196626 PQN196617:PQN196626 QAJ196617:QAJ196626 QKF196617:QKF196626 QUB196617:QUB196626 RDX196617:RDX196626 RNT196617:RNT196626 RXP196617:RXP196626 SHL196617:SHL196626 SRH196617:SRH196626 TBD196617:TBD196626 TKZ196617:TKZ196626 TUV196617:TUV196626 UER196617:UER196626 UON196617:UON196626 UYJ196617:UYJ196626 VIF196617:VIF196626 VSB196617:VSB196626 WBX196617:WBX196626 WLT196617:WLT196626 WVP196617:WVP196626 H262153:H262162 JD262153:JD262162 SZ262153:SZ262162 ACV262153:ACV262162 AMR262153:AMR262162 AWN262153:AWN262162 BGJ262153:BGJ262162 BQF262153:BQF262162 CAB262153:CAB262162 CJX262153:CJX262162 CTT262153:CTT262162 DDP262153:DDP262162 DNL262153:DNL262162 DXH262153:DXH262162 EHD262153:EHD262162 EQZ262153:EQZ262162 FAV262153:FAV262162 FKR262153:FKR262162 FUN262153:FUN262162 GEJ262153:GEJ262162 GOF262153:GOF262162 GYB262153:GYB262162 HHX262153:HHX262162 HRT262153:HRT262162 IBP262153:IBP262162 ILL262153:ILL262162 IVH262153:IVH262162 JFD262153:JFD262162 JOZ262153:JOZ262162 JYV262153:JYV262162 KIR262153:KIR262162 KSN262153:KSN262162 LCJ262153:LCJ262162 LMF262153:LMF262162 LWB262153:LWB262162 MFX262153:MFX262162 MPT262153:MPT262162 MZP262153:MZP262162 NJL262153:NJL262162 NTH262153:NTH262162 ODD262153:ODD262162 OMZ262153:OMZ262162 OWV262153:OWV262162 PGR262153:PGR262162 PQN262153:PQN262162 QAJ262153:QAJ262162 QKF262153:QKF262162 QUB262153:QUB262162 RDX262153:RDX262162 RNT262153:RNT262162 RXP262153:RXP262162 SHL262153:SHL262162 SRH262153:SRH262162 TBD262153:TBD262162 TKZ262153:TKZ262162 TUV262153:TUV262162 UER262153:UER262162 UON262153:UON262162 UYJ262153:UYJ262162 VIF262153:VIF262162 VSB262153:VSB262162 WBX262153:WBX262162 WLT262153:WLT262162 WVP262153:WVP262162 H327689:H327698 JD327689:JD327698 SZ327689:SZ327698 ACV327689:ACV327698 AMR327689:AMR327698 AWN327689:AWN327698 BGJ327689:BGJ327698 BQF327689:BQF327698 CAB327689:CAB327698 CJX327689:CJX327698 CTT327689:CTT327698 DDP327689:DDP327698 DNL327689:DNL327698 DXH327689:DXH327698 EHD327689:EHD327698 EQZ327689:EQZ327698 FAV327689:FAV327698 FKR327689:FKR327698 FUN327689:FUN327698 GEJ327689:GEJ327698 GOF327689:GOF327698 GYB327689:GYB327698 HHX327689:HHX327698 HRT327689:HRT327698 IBP327689:IBP327698 ILL327689:ILL327698 IVH327689:IVH327698 JFD327689:JFD327698 JOZ327689:JOZ327698 JYV327689:JYV327698 KIR327689:KIR327698 KSN327689:KSN327698 LCJ327689:LCJ327698 LMF327689:LMF327698 LWB327689:LWB327698 MFX327689:MFX327698 MPT327689:MPT327698 MZP327689:MZP327698 NJL327689:NJL327698 NTH327689:NTH327698 ODD327689:ODD327698 OMZ327689:OMZ327698 OWV327689:OWV327698 PGR327689:PGR327698 PQN327689:PQN327698 QAJ327689:QAJ327698 QKF327689:QKF327698 QUB327689:QUB327698 RDX327689:RDX327698 RNT327689:RNT327698 RXP327689:RXP327698 SHL327689:SHL327698 SRH327689:SRH327698 TBD327689:TBD327698 TKZ327689:TKZ327698 TUV327689:TUV327698 UER327689:UER327698 UON327689:UON327698 UYJ327689:UYJ327698 VIF327689:VIF327698 VSB327689:VSB327698 WBX327689:WBX327698 WLT327689:WLT327698 WVP327689:WVP327698 H393225:H393234 JD393225:JD393234 SZ393225:SZ393234 ACV393225:ACV393234 AMR393225:AMR393234 AWN393225:AWN393234 BGJ393225:BGJ393234 BQF393225:BQF393234 CAB393225:CAB393234 CJX393225:CJX393234 CTT393225:CTT393234 DDP393225:DDP393234 DNL393225:DNL393234 DXH393225:DXH393234 EHD393225:EHD393234 EQZ393225:EQZ393234 FAV393225:FAV393234 FKR393225:FKR393234 FUN393225:FUN393234 GEJ393225:GEJ393234 GOF393225:GOF393234 GYB393225:GYB393234 HHX393225:HHX393234 HRT393225:HRT393234 IBP393225:IBP393234 ILL393225:ILL393234 IVH393225:IVH393234 JFD393225:JFD393234 JOZ393225:JOZ393234 JYV393225:JYV393234 KIR393225:KIR393234 KSN393225:KSN393234 LCJ393225:LCJ393234 LMF393225:LMF393234 LWB393225:LWB393234 MFX393225:MFX393234 MPT393225:MPT393234 MZP393225:MZP393234 NJL393225:NJL393234 NTH393225:NTH393234 ODD393225:ODD393234 OMZ393225:OMZ393234 OWV393225:OWV393234 PGR393225:PGR393234 PQN393225:PQN393234 QAJ393225:QAJ393234 QKF393225:QKF393234 QUB393225:QUB393234 RDX393225:RDX393234 RNT393225:RNT393234 RXP393225:RXP393234 SHL393225:SHL393234 SRH393225:SRH393234 TBD393225:TBD393234 TKZ393225:TKZ393234 TUV393225:TUV393234 UER393225:UER393234 UON393225:UON393234 UYJ393225:UYJ393234 VIF393225:VIF393234 VSB393225:VSB393234 WBX393225:WBX393234 WLT393225:WLT393234 WVP393225:WVP393234 H458761:H458770 JD458761:JD458770 SZ458761:SZ458770 ACV458761:ACV458770 AMR458761:AMR458770 AWN458761:AWN458770 BGJ458761:BGJ458770 BQF458761:BQF458770 CAB458761:CAB458770 CJX458761:CJX458770 CTT458761:CTT458770 DDP458761:DDP458770 DNL458761:DNL458770 DXH458761:DXH458770 EHD458761:EHD458770 EQZ458761:EQZ458770 FAV458761:FAV458770 FKR458761:FKR458770 FUN458761:FUN458770 GEJ458761:GEJ458770 GOF458761:GOF458770 GYB458761:GYB458770 HHX458761:HHX458770 HRT458761:HRT458770 IBP458761:IBP458770 ILL458761:ILL458770 IVH458761:IVH458770 JFD458761:JFD458770 JOZ458761:JOZ458770 JYV458761:JYV458770 KIR458761:KIR458770 KSN458761:KSN458770 LCJ458761:LCJ458770 LMF458761:LMF458770 LWB458761:LWB458770 MFX458761:MFX458770 MPT458761:MPT458770 MZP458761:MZP458770 NJL458761:NJL458770 NTH458761:NTH458770 ODD458761:ODD458770 OMZ458761:OMZ458770 OWV458761:OWV458770 PGR458761:PGR458770 PQN458761:PQN458770 QAJ458761:QAJ458770 QKF458761:QKF458770 QUB458761:QUB458770 RDX458761:RDX458770 RNT458761:RNT458770 RXP458761:RXP458770 SHL458761:SHL458770 SRH458761:SRH458770 TBD458761:TBD458770 TKZ458761:TKZ458770 TUV458761:TUV458770 UER458761:UER458770 UON458761:UON458770 UYJ458761:UYJ458770 VIF458761:VIF458770 VSB458761:VSB458770 WBX458761:WBX458770 WLT458761:WLT458770 WVP458761:WVP458770 H524297:H524306 JD524297:JD524306 SZ524297:SZ524306 ACV524297:ACV524306 AMR524297:AMR524306 AWN524297:AWN524306 BGJ524297:BGJ524306 BQF524297:BQF524306 CAB524297:CAB524306 CJX524297:CJX524306 CTT524297:CTT524306 DDP524297:DDP524306 DNL524297:DNL524306 DXH524297:DXH524306 EHD524297:EHD524306 EQZ524297:EQZ524306 FAV524297:FAV524306 FKR524297:FKR524306 FUN524297:FUN524306 GEJ524297:GEJ524306 GOF524297:GOF524306 GYB524297:GYB524306 HHX524297:HHX524306 HRT524297:HRT524306 IBP524297:IBP524306 ILL524297:ILL524306 IVH524297:IVH524306 JFD524297:JFD524306 JOZ524297:JOZ524306 JYV524297:JYV524306 KIR524297:KIR524306 KSN524297:KSN524306 LCJ524297:LCJ524306 LMF524297:LMF524306 LWB524297:LWB524306 MFX524297:MFX524306 MPT524297:MPT524306 MZP524297:MZP524306 NJL524297:NJL524306 NTH524297:NTH524306 ODD524297:ODD524306 OMZ524297:OMZ524306 OWV524297:OWV524306 PGR524297:PGR524306 PQN524297:PQN524306 QAJ524297:QAJ524306 QKF524297:QKF524306 QUB524297:QUB524306 RDX524297:RDX524306 RNT524297:RNT524306 RXP524297:RXP524306 SHL524297:SHL524306 SRH524297:SRH524306 TBD524297:TBD524306 TKZ524297:TKZ524306 TUV524297:TUV524306 UER524297:UER524306 UON524297:UON524306 UYJ524297:UYJ524306 VIF524297:VIF524306 VSB524297:VSB524306 WBX524297:WBX524306 WLT524297:WLT524306 WVP524297:WVP524306 H589833:H589842 JD589833:JD589842 SZ589833:SZ589842 ACV589833:ACV589842 AMR589833:AMR589842 AWN589833:AWN589842 BGJ589833:BGJ589842 BQF589833:BQF589842 CAB589833:CAB589842 CJX589833:CJX589842 CTT589833:CTT589842 DDP589833:DDP589842 DNL589833:DNL589842 DXH589833:DXH589842 EHD589833:EHD589842 EQZ589833:EQZ589842 FAV589833:FAV589842 FKR589833:FKR589842 FUN589833:FUN589842 GEJ589833:GEJ589842 GOF589833:GOF589842 GYB589833:GYB589842 HHX589833:HHX589842 HRT589833:HRT589842 IBP589833:IBP589842 ILL589833:ILL589842 IVH589833:IVH589842 JFD589833:JFD589842 JOZ589833:JOZ589842 JYV589833:JYV589842 KIR589833:KIR589842 KSN589833:KSN589842 LCJ589833:LCJ589842 LMF589833:LMF589842 LWB589833:LWB589842 MFX589833:MFX589842 MPT589833:MPT589842 MZP589833:MZP589842 NJL589833:NJL589842 NTH589833:NTH589842 ODD589833:ODD589842 OMZ589833:OMZ589842 OWV589833:OWV589842 PGR589833:PGR589842 PQN589833:PQN589842 QAJ589833:QAJ589842 QKF589833:QKF589842 QUB589833:QUB589842 RDX589833:RDX589842 RNT589833:RNT589842 RXP589833:RXP589842 SHL589833:SHL589842 SRH589833:SRH589842 TBD589833:TBD589842 TKZ589833:TKZ589842 TUV589833:TUV589842 UER589833:UER589842 UON589833:UON589842 UYJ589833:UYJ589842 VIF589833:VIF589842 VSB589833:VSB589842 WBX589833:WBX589842 WLT589833:WLT589842 WVP589833:WVP589842 H655369:H655378 JD655369:JD655378 SZ655369:SZ655378 ACV655369:ACV655378 AMR655369:AMR655378 AWN655369:AWN655378 BGJ655369:BGJ655378 BQF655369:BQF655378 CAB655369:CAB655378 CJX655369:CJX655378 CTT655369:CTT655378 DDP655369:DDP655378 DNL655369:DNL655378 DXH655369:DXH655378 EHD655369:EHD655378 EQZ655369:EQZ655378 FAV655369:FAV655378 FKR655369:FKR655378 FUN655369:FUN655378 GEJ655369:GEJ655378 GOF655369:GOF655378 GYB655369:GYB655378 HHX655369:HHX655378 HRT655369:HRT655378 IBP655369:IBP655378 ILL655369:ILL655378 IVH655369:IVH655378 JFD655369:JFD655378 JOZ655369:JOZ655378 JYV655369:JYV655378 KIR655369:KIR655378 KSN655369:KSN655378 LCJ655369:LCJ655378 LMF655369:LMF655378 LWB655369:LWB655378 MFX655369:MFX655378 MPT655369:MPT655378 MZP655369:MZP655378 NJL655369:NJL655378 NTH655369:NTH655378 ODD655369:ODD655378 OMZ655369:OMZ655378 OWV655369:OWV655378 PGR655369:PGR655378 PQN655369:PQN655378 QAJ655369:QAJ655378 QKF655369:QKF655378 QUB655369:QUB655378 RDX655369:RDX655378 RNT655369:RNT655378 RXP655369:RXP655378 SHL655369:SHL655378 SRH655369:SRH655378 TBD655369:TBD655378 TKZ655369:TKZ655378 TUV655369:TUV655378 UER655369:UER655378 UON655369:UON655378 UYJ655369:UYJ655378 VIF655369:VIF655378 VSB655369:VSB655378 WBX655369:WBX655378 WLT655369:WLT655378 WVP655369:WVP655378 H720905:H720914 JD720905:JD720914 SZ720905:SZ720914 ACV720905:ACV720914 AMR720905:AMR720914 AWN720905:AWN720914 BGJ720905:BGJ720914 BQF720905:BQF720914 CAB720905:CAB720914 CJX720905:CJX720914 CTT720905:CTT720914 DDP720905:DDP720914 DNL720905:DNL720914 DXH720905:DXH720914 EHD720905:EHD720914 EQZ720905:EQZ720914 FAV720905:FAV720914 FKR720905:FKR720914 FUN720905:FUN720914 GEJ720905:GEJ720914 GOF720905:GOF720914 GYB720905:GYB720914 HHX720905:HHX720914 HRT720905:HRT720914 IBP720905:IBP720914 ILL720905:ILL720914 IVH720905:IVH720914 JFD720905:JFD720914 JOZ720905:JOZ720914 JYV720905:JYV720914 KIR720905:KIR720914 KSN720905:KSN720914 LCJ720905:LCJ720914 LMF720905:LMF720914 LWB720905:LWB720914 MFX720905:MFX720914 MPT720905:MPT720914 MZP720905:MZP720914 NJL720905:NJL720914 NTH720905:NTH720914 ODD720905:ODD720914 OMZ720905:OMZ720914 OWV720905:OWV720914 PGR720905:PGR720914 PQN720905:PQN720914 QAJ720905:QAJ720914 QKF720905:QKF720914 QUB720905:QUB720914 RDX720905:RDX720914 RNT720905:RNT720914 RXP720905:RXP720914 SHL720905:SHL720914 SRH720905:SRH720914 TBD720905:TBD720914 TKZ720905:TKZ720914 TUV720905:TUV720914 UER720905:UER720914 UON720905:UON720914 UYJ720905:UYJ720914 VIF720905:VIF720914 VSB720905:VSB720914 WBX720905:WBX720914 WLT720905:WLT720914 WVP720905:WVP720914 H786441:H786450 JD786441:JD786450 SZ786441:SZ786450 ACV786441:ACV786450 AMR786441:AMR786450 AWN786441:AWN786450 BGJ786441:BGJ786450 BQF786441:BQF786450 CAB786441:CAB786450 CJX786441:CJX786450 CTT786441:CTT786450 DDP786441:DDP786450 DNL786441:DNL786450 DXH786441:DXH786450 EHD786441:EHD786450 EQZ786441:EQZ786450 FAV786441:FAV786450 FKR786441:FKR786450 FUN786441:FUN786450 GEJ786441:GEJ786450 GOF786441:GOF786450 GYB786441:GYB786450 HHX786441:HHX786450 HRT786441:HRT786450 IBP786441:IBP786450 ILL786441:ILL786450 IVH786441:IVH786450 JFD786441:JFD786450 JOZ786441:JOZ786450 JYV786441:JYV786450 KIR786441:KIR786450 KSN786441:KSN786450 LCJ786441:LCJ786450 LMF786441:LMF786450 LWB786441:LWB786450 MFX786441:MFX786450 MPT786441:MPT786450 MZP786441:MZP786450 NJL786441:NJL786450 NTH786441:NTH786450 ODD786441:ODD786450 OMZ786441:OMZ786450 OWV786441:OWV786450 PGR786441:PGR786450 PQN786441:PQN786450 QAJ786441:QAJ786450 QKF786441:QKF786450 QUB786441:QUB786450 RDX786441:RDX786450 RNT786441:RNT786450 RXP786441:RXP786450 SHL786441:SHL786450 SRH786441:SRH786450 TBD786441:TBD786450 TKZ786441:TKZ786450 TUV786441:TUV786450 UER786441:UER786450 UON786441:UON786450 UYJ786441:UYJ786450 VIF786441:VIF786450 VSB786441:VSB786450 WBX786441:WBX786450 WLT786441:WLT786450 WVP786441:WVP786450 H851977:H851986 JD851977:JD851986 SZ851977:SZ851986 ACV851977:ACV851986 AMR851977:AMR851986 AWN851977:AWN851986 BGJ851977:BGJ851986 BQF851977:BQF851986 CAB851977:CAB851986 CJX851977:CJX851986 CTT851977:CTT851986 DDP851977:DDP851986 DNL851977:DNL851986 DXH851977:DXH851986 EHD851977:EHD851986 EQZ851977:EQZ851986 FAV851977:FAV851986 FKR851977:FKR851986 FUN851977:FUN851986 GEJ851977:GEJ851986 GOF851977:GOF851986 GYB851977:GYB851986 HHX851977:HHX851986 HRT851977:HRT851986 IBP851977:IBP851986 ILL851977:ILL851986 IVH851977:IVH851986 JFD851977:JFD851986 JOZ851977:JOZ851986 JYV851977:JYV851986 KIR851977:KIR851986 KSN851977:KSN851986 LCJ851977:LCJ851986 LMF851977:LMF851986 LWB851977:LWB851986 MFX851977:MFX851986 MPT851977:MPT851986 MZP851977:MZP851986 NJL851977:NJL851986 NTH851977:NTH851986 ODD851977:ODD851986 OMZ851977:OMZ851986 OWV851977:OWV851986 PGR851977:PGR851986 PQN851977:PQN851986 QAJ851977:QAJ851986 QKF851977:QKF851986 QUB851977:QUB851986 RDX851977:RDX851986 RNT851977:RNT851986 RXP851977:RXP851986 SHL851977:SHL851986 SRH851977:SRH851986 TBD851977:TBD851986 TKZ851977:TKZ851986 TUV851977:TUV851986 UER851977:UER851986 UON851977:UON851986 UYJ851977:UYJ851986 VIF851977:VIF851986 VSB851977:VSB851986 WBX851977:WBX851986 WLT851977:WLT851986 WVP851977:WVP851986 H917513:H917522 JD917513:JD917522 SZ917513:SZ917522 ACV917513:ACV917522 AMR917513:AMR917522 AWN917513:AWN917522 BGJ917513:BGJ917522 BQF917513:BQF917522 CAB917513:CAB917522 CJX917513:CJX917522 CTT917513:CTT917522 DDP917513:DDP917522 DNL917513:DNL917522 DXH917513:DXH917522 EHD917513:EHD917522 EQZ917513:EQZ917522 FAV917513:FAV917522 FKR917513:FKR917522 FUN917513:FUN917522 GEJ917513:GEJ917522 GOF917513:GOF917522 GYB917513:GYB917522 HHX917513:HHX917522 HRT917513:HRT917522 IBP917513:IBP917522 ILL917513:ILL917522 IVH917513:IVH917522 JFD917513:JFD917522 JOZ917513:JOZ917522 JYV917513:JYV917522 KIR917513:KIR917522 KSN917513:KSN917522 LCJ917513:LCJ917522 LMF917513:LMF917522 LWB917513:LWB917522 MFX917513:MFX917522 MPT917513:MPT917522 MZP917513:MZP917522 NJL917513:NJL917522 NTH917513:NTH917522 ODD917513:ODD917522 OMZ917513:OMZ917522 OWV917513:OWV917522 PGR917513:PGR917522 PQN917513:PQN917522 QAJ917513:QAJ917522 QKF917513:QKF917522 QUB917513:QUB917522 RDX917513:RDX917522 RNT917513:RNT917522 RXP917513:RXP917522 SHL917513:SHL917522 SRH917513:SRH917522 TBD917513:TBD917522 TKZ917513:TKZ917522 TUV917513:TUV917522 UER917513:UER917522 UON917513:UON917522 UYJ917513:UYJ917522 VIF917513:VIF917522 VSB917513:VSB917522 WBX917513:WBX917522 WLT917513:WLT917522 WVP917513:WVP917522 H983049:H983058 JD983049:JD983058 SZ983049:SZ983058 ACV983049:ACV983058 AMR983049:AMR983058 AWN983049:AWN983058 BGJ983049:BGJ983058 BQF983049:BQF983058 CAB983049:CAB983058 CJX983049:CJX983058 CTT983049:CTT983058 DDP983049:DDP983058 DNL983049:DNL983058 DXH983049:DXH983058 EHD983049:EHD983058 EQZ983049:EQZ983058 FAV983049:FAV983058 FKR983049:FKR983058 FUN983049:FUN983058 GEJ983049:GEJ983058 GOF983049:GOF983058 GYB983049:GYB983058 HHX983049:HHX983058 HRT983049:HRT983058 IBP983049:IBP983058 ILL983049:ILL983058 IVH983049:IVH983058 JFD983049:JFD983058 JOZ983049:JOZ983058 JYV983049:JYV983058 KIR983049:KIR983058 KSN983049:KSN983058 LCJ983049:LCJ983058 LMF983049:LMF983058 LWB983049:LWB983058 MFX983049:MFX983058 MPT983049:MPT983058 MZP983049:MZP983058 NJL983049:NJL983058 NTH983049:NTH983058 ODD983049:ODD983058 OMZ983049:OMZ983058 OWV983049:OWV983058 PGR983049:PGR983058 PQN983049:PQN983058 QAJ983049:QAJ983058 QKF983049:QKF983058 QUB983049:QUB983058 RDX983049:RDX983058 RNT983049:RNT983058 RXP983049:RXP983058 SHL983049:SHL983058 SRH983049:SRH983058 TBD983049:TBD983058 TKZ983049:TKZ983058 TUV983049:TUV983058 UER983049:UER983058 UON983049:UON983058 UYJ983049:UYJ983058 VIF983049:VIF983058 VSB983049:VSB983058 WBX983049:WBX983058 WLT983049:WLT983058 WVP983049:WVP983058 I9:I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65545:I65546 JE65545:JE65546 TA65545:TA65546 ACW65545:ACW65546 AMS65545:AMS65546 AWO65545:AWO65546 BGK65545:BGK65546 BQG65545:BQG65546 CAC65545:CAC65546 CJY65545:CJY65546 CTU65545:CTU65546 DDQ65545:DDQ65546 DNM65545:DNM65546 DXI65545:DXI65546 EHE65545:EHE65546 ERA65545:ERA65546 FAW65545:FAW65546 FKS65545:FKS65546 FUO65545:FUO65546 GEK65545:GEK65546 GOG65545:GOG65546 GYC65545:GYC65546 HHY65545:HHY65546 HRU65545:HRU65546 IBQ65545:IBQ65546 ILM65545:ILM65546 IVI65545:IVI65546 JFE65545:JFE65546 JPA65545:JPA65546 JYW65545:JYW65546 KIS65545:KIS65546 KSO65545:KSO65546 LCK65545:LCK65546 LMG65545:LMG65546 LWC65545:LWC65546 MFY65545:MFY65546 MPU65545:MPU65546 MZQ65545:MZQ65546 NJM65545:NJM65546 NTI65545:NTI65546 ODE65545:ODE65546 ONA65545:ONA65546 OWW65545:OWW65546 PGS65545:PGS65546 PQO65545:PQO65546 QAK65545:QAK65546 QKG65545:QKG65546 QUC65545:QUC65546 RDY65545:RDY65546 RNU65545:RNU65546 RXQ65545:RXQ65546 SHM65545:SHM65546 SRI65545:SRI65546 TBE65545:TBE65546 TLA65545:TLA65546 TUW65545:TUW65546 UES65545:UES65546 UOO65545:UOO65546 UYK65545:UYK65546 VIG65545:VIG65546 VSC65545:VSC65546 WBY65545:WBY65546 WLU65545:WLU65546 WVQ65545:WVQ65546 I131081:I131082 JE131081:JE131082 TA131081:TA131082 ACW131081:ACW131082 AMS131081:AMS131082 AWO131081:AWO131082 BGK131081:BGK131082 BQG131081:BQG131082 CAC131081:CAC131082 CJY131081:CJY131082 CTU131081:CTU131082 DDQ131081:DDQ131082 DNM131081:DNM131082 DXI131081:DXI131082 EHE131081:EHE131082 ERA131081:ERA131082 FAW131081:FAW131082 FKS131081:FKS131082 FUO131081:FUO131082 GEK131081:GEK131082 GOG131081:GOG131082 GYC131081:GYC131082 HHY131081:HHY131082 HRU131081:HRU131082 IBQ131081:IBQ131082 ILM131081:ILM131082 IVI131081:IVI131082 JFE131081:JFE131082 JPA131081:JPA131082 JYW131081:JYW131082 KIS131081:KIS131082 KSO131081:KSO131082 LCK131081:LCK131082 LMG131081:LMG131082 LWC131081:LWC131082 MFY131081:MFY131082 MPU131081:MPU131082 MZQ131081:MZQ131082 NJM131081:NJM131082 NTI131081:NTI131082 ODE131081:ODE131082 ONA131081:ONA131082 OWW131081:OWW131082 PGS131081:PGS131082 PQO131081:PQO131082 QAK131081:QAK131082 QKG131081:QKG131082 QUC131081:QUC131082 RDY131081:RDY131082 RNU131081:RNU131082 RXQ131081:RXQ131082 SHM131081:SHM131082 SRI131081:SRI131082 TBE131081:TBE131082 TLA131081:TLA131082 TUW131081:TUW131082 UES131081:UES131082 UOO131081:UOO131082 UYK131081:UYK131082 VIG131081:VIG131082 VSC131081:VSC131082 WBY131081:WBY131082 WLU131081:WLU131082 WVQ131081:WVQ131082 I196617:I196618 JE196617:JE196618 TA196617:TA196618 ACW196617:ACW196618 AMS196617:AMS196618 AWO196617:AWO196618 BGK196617:BGK196618 BQG196617:BQG196618 CAC196617:CAC196618 CJY196617:CJY196618 CTU196617:CTU196618 DDQ196617:DDQ196618 DNM196617:DNM196618 DXI196617:DXI196618 EHE196617:EHE196618 ERA196617:ERA196618 FAW196617:FAW196618 FKS196617:FKS196618 FUO196617:FUO196618 GEK196617:GEK196618 GOG196617:GOG196618 GYC196617:GYC196618 HHY196617:HHY196618 HRU196617:HRU196618 IBQ196617:IBQ196618 ILM196617:ILM196618 IVI196617:IVI196618 JFE196617:JFE196618 JPA196617:JPA196618 JYW196617:JYW196618 KIS196617:KIS196618 KSO196617:KSO196618 LCK196617:LCK196618 LMG196617:LMG196618 LWC196617:LWC196618 MFY196617:MFY196618 MPU196617:MPU196618 MZQ196617:MZQ196618 NJM196617:NJM196618 NTI196617:NTI196618 ODE196617:ODE196618 ONA196617:ONA196618 OWW196617:OWW196618 PGS196617:PGS196618 PQO196617:PQO196618 QAK196617:QAK196618 QKG196617:QKG196618 QUC196617:QUC196618 RDY196617:RDY196618 RNU196617:RNU196618 RXQ196617:RXQ196618 SHM196617:SHM196618 SRI196617:SRI196618 TBE196617:TBE196618 TLA196617:TLA196618 TUW196617:TUW196618 UES196617:UES196618 UOO196617:UOO196618 UYK196617:UYK196618 VIG196617:VIG196618 VSC196617:VSC196618 WBY196617:WBY196618 WLU196617:WLU196618 WVQ196617:WVQ196618 I262153:I262154 JE262153:JE262154 TA262153:TA262154 ACW262153:ACW262154 AMS262153:AMS262154 AWO262153:AWO262154 BGK262153:BGK262154 BQG262153:BQG262154 CAC262153:CAC262154 CJY262153:CJY262154 CTU262153:CTU262154 DDQ262153:DDQ262154 DNM262153:DNM262154 DXI262153:DXI262154 EHE262153:EHE262154 ERA262153:ERA262154 FAW262153:FAW262154 FKS262153:FKS262154 FUO262153:FUO262154 GEK262153:GEK262154 GOG262153:GOG262154 GYC262153:GYC262154 HHY262153:HHY262154 HRU262153:HRU262154 IBQ262153:IBQ262154 ILM262153:ILM262154 IVI262153:IVI262154 JFE262153:JFE262154 JPA262153:JPA262154 JYW262153:JYW262154 KIS262153:KIS262154 KSO262153:KSO262154 LCK262153:LCK262154 LMG262153:LMG262154 LWC262153:LWC262154 MFY262153:MFY262154 MPU262153:MPU262154 MZQ262153:MZQ262154 NJM262153:NJM262154 NTI262153:NTI262154 ODE262153:ODE262154 ONA262153:ONA262154 OWW262153:OWW262154 PGS262153:PGS262154 PQO262153:PQO262154 QAK262153:QAK262154 QKG262153:QKG262154 QUC262153:QUC262154 RDY262153:RDY262154 RNU262153:RNU262154 RXQ262153:RXQ262154 SHM262153:SHM262154 SRI262153:SRI262154 TBE262153:TBE262154 TLA262153:TLA262154 TUW262153:TUW262154 UES262153:UES262154 UOO262153:UOO262154 UYK262153:UYK262154 VIG262153:VIG262154 VSC262153:VSC262154 WBY262153:WBY262154 WLU262153:WLU262154 WVQ262153:WVQ262154 I327689:I327690 JE327689:JE327690 TA327689:TA327690 ACW327689:ACW327690 AMS327689:AMS327690 AWO327689:AWO327690 BGK327689:BGK327690 BQG327689:BQG327690 CAC327689:CAC327690 CJY327689:CJY327690 CTU327689:CTU327690 DDQ327689:DDQ327690 DNM327689:DNM327690 DXI327689:DXI327690 EHE327689:EHE327690 ERA327689:ERA327690 FAW327689:FAW327690 FKS327689:FKS327690 FUO327689:FUO327690 GEK327689:GEK327690 GOG327689:GOG327690 GYC327689:GYC327690 HHY327689:HHY327690 HRU327689:HRU327690 IBQ327689:IBQ327690 ILM327689:ILM327690 IVI327689:IVI327690 JFE327689:JFE327690 JPA327689:JPA327690 JYW327689:JYW327690 KIS327689:KIS327690 KSO327689:KSO327690 LCK327689:LCK327690 LMG327689:LMG327690 LWC327689:LWC327690 MFY327689:MFY327690 MPU327689:MPU327690 MZQ327689:MZQ327690 NJM327689:NJM327690 NTI327689:NTI327690 ODE327689:ODE327690 ONA327689:ONA327690 OWW327689:OWW327690 PGS327689:PGS327690 PQO327689:PQO327690 QAK327689:QAK327690 QKG327689:QKG327690 QUC327689:QUC327690 RDY327689:RDY327690 RNU327689:RNU327690 RXQ327689:RXQ327690 SHM327689:SHM327690 SRI327689:SRI327690 TBE327689:TBE327690 TLA327689:TLA327690 TUW327689:TUW327690 UES327689:UES327690 UOO327689:UOO327690 UYK327689:UYK327690 VIG327689:VIG327690 VSC327689:VSC327690 WBY327689:WBY327690 WLU327689:WLU327690 WVQ327689:WVQ327690 I393225:I393226 JE393225:JE393226 TA393225:TA393226 ACW393225:ACW393226 AMS393225:AMS393226 AWO393225:AWO393226 BGK393225:BGK393226 BQG393225:BQG393226 CAC393225:CAC393226 CJY393225:CJY393226 CTU393225:CTU393226 DDQ393225:DDQ393226 DNM393225:DNM393226 DXI393225:DXI393226 EHE393225:EHE393226 ERA393225:ERA393226 FAW393225:FAW393226 FKS393225:FKS393226 FUO393225:FUO393226 GEK393225:GEK393226 GOG393225:GOG393226 GYC393225:GYC393226 HHY393225:HHY393226 HRU393225:HRU393226 IBQ393225:IBQ393226 ILM393225:ILM393226 IVI393225:IVI393226 JFE393225:JFE393226 JPA393225:JPA393226 JYW393225:JYW393226 KIS393225:KIS393226 KSO393225:KSO393226 LCK393225:LCK393226 LMG393225:LMG393226 LWC393225:LWC393226 MFY393225:MFY393226 MPU393225:MPU393226 MZQ393225:MZQ393226 NJM393225:NJM393226 NTI393225:NTI393226 ODE393225:ODE393226 ONA393225:ONA393226 OWW393225:OWW393226 PGS393225:PGS393226 PQO393225:PQO393226 QAK393225:QAK393226 QKG393225:QKG393226 QUC393225:QUC393226 RDY393225:RDY393226 RNU393225:RNU393226 RXQ393225:RXQ393226 SHM393225:SHM393226 SRI393225:SRI393226 TBE393225:TBE393226 TLA393225:TLA393226 TUW393225:TUW393226 UES393225:UES393226 UOO393225:UOO393226 UYK393225:UYK393226 VIG393225:VIG393226 VSC393225:VSC393226 WBY393225:WBY393226 WLU393225:WLU393226 WVQ393225:WVQ393226 I458761:I458762 JE458761:JE458762 TA458761:TA458762 ACW458761:ACW458762 AMS458761:AMS458762 AWO458761:AWO458762 BGK458761:BGK458762 BQG458761:BQG458762 CAC458761:CAC458762 CJY458761:CJY458762 CTU458761:CTU458762 DDQ458761:DDQ458762 DNM458761:DNM458762 DXI458761:DXI458762 EHE458761:EHE458762 ERA458761:ERA458762 FAW458761:FAW458762 FKS458761:FKS458762 FUO458761:FUO458762 GEK458761:GEK458762 GOG458761:GOG458762 GYC458761:GYC458762 HHY458761:HHY458762 HRU458761:HRU458762 IBQ458761:IBQ458762 ILM458761:ILM458762 IVI458761:IVI458762 JFE458761:JFE458762 JPA458761:JPA458762 JYW458761:JYW458762 KIS458761:KIS458762 KSO458761:KSO458762 LCK458761:LCK458762 LMG458761:LMG458762 LWC458761:LWC458762 MFY458761:MFY458762 MPU458761:MPU458762 MZQ458761:MZQ458762 NJM458761:NJM458762 NTI458761:NTI458762 ODE458761:ODE458762 ONA458761:ONA458762 OWW458761:OWW458762 PGS458761:PGS458762 PQO458761:PQO458762 QAK458761:QAK458762 QKG458761:QKG458762 QUC458761:QUC458762 RDY458761:RDY458762 RNU458761:RNU458762 RXQ458761:RXQ458762 SHM458761:SHM458762 SRI458761:SRI458762 TBE458761:TBE458762 TLA458761:TLA458762 TUW458761:TUW458762 UES458761:UES458762 UOO458761:UOO458762 UYK458761:UYK458762 VIG458761:VIG458762 VSC458761:VSC458762 WBY458761:WBY458762 WLU458761:WLU458762 WVQ458761:WVQ458762 I524297:I524298 JE524297:JE524298 TA524297:TA524298 ACW524297:ACW524298 AMS524297:AMS524298 AWO524297:AWO524298 BGK524297:BGK524298 BQG524297:BQG524298 CAC524297:CAC524298 CJY524297:CJY524298 CTU524297:CTU524298 DDQ524297:DDQ524298 DNM524297:DNM524298 DXI524297:DXI524298 EHE524297:EHE524298 ERA524297:ERA524298 FAW524297:FAW524298 FKS524297:FKS524298 FUO524297:FUO524298 GEK524297:GEK524298 GOG524297:GOG524298 GYC524297:GYC524298 HHY524297:HHY524298 HRU524297:HRU524298 IBQ524297:IBQ524298 ILM524297:ILM524298 IVI524297:IVI524298 JFE524297:JFE524298 JPA524297:JPA524298 JYW524297:JYW524298 KIS524297:KIS524298 KSO524297:KSO524298 LCK524297:LCK524298 LMG524297:LMG524298 LWC524297:LWC524298 MFY524297:MFY524298 MPU524297:MPU524298 MZQ524297:MZQ524298 NJM524297:NJM524298 NTI524297:NTI524298 ODE524297:ODE524298 ONA524297:ONA524298 OWW524297:OWW524298 PGS524297:PGS524298 PQO524297:PQO524298 QAK524297:QAK524298 QKG524297:QKG524298 QUC524297:QUC524298 RDY524297:RDY524298 RNU524297:RNU524298 RXQ524297:RXQ524298 SHM524297:SHM524298 SRI524297:SRI524298 TBE524297:TBE524298 TLA524297:TLA524298 TUW524297:TUW524298 UES524297:UES524298 UOO524297:UOO524298 UYK524297:UYK524298 VIG524297:VIG524298 VSC524297:VSC524298 WBY524297:WBY524298 WLU524297:WLU524298 WVQ524297:WVQ524298 I589833:I589834 JE589833:JE589834 TA589833:TA589834 ACW589833:ACW589834 AMS589833:AMS589834 AWO589833:AWO589834 BGK589833:BGK589834 BQG589833:BQG589834 CAC589833:CAC589834 CJY589833:CJY589834 CTU589833:CTU589834 DDQ589833:DDQ589834 DNM589833:DNM589834 DXI589833:DXI589834 EHE589833:EHE589834 ERA589833:ERA589834 FAW589833:FAW589834 FKS589833:FKS589834 FUO589833:FUO589834 GEK589833:GEK589834 GOG589833:GOG589834 GYC589833:GYC589834 HHY589833:HHY589834 HRU589833:HRU589834 IBQ589833:IBQ589834 ILM589833:ILM589834 IVI589833:IVI589834 JFE589833:JFE589834 JPA589833:JPA589834 JYW589833:JYW589834 KIS589833:KIS589834 KSO589833:KSO589834 LCK589833:LCK589834 LMG589833:LMG589834 LWC589833:LWC589834 MFY589833:MFY589834 MPU589833:MPU589834 MZQ589833:MZQ589834 NJM589833:NJM589834 NTI589833:NTI589834 ODE589833:ODE589834 ONA589833:ONA589834 OWW589833:OWW589834 PGS589833:PGS589834 PQO589833:PQO589834 QAK589833:QAK589834 QKG589833:QKG589834 QUC589833:QUC589834 RDY589833:RDY589834 RNU589833:RNU589834 RXQ589833:RXQ589834 SHM589833:SHM589834 SRI589833:SRI589834 TBE589833:TBE589834 TLA589833:TLA589834 TUW589833:TUW589834 UES589833:UES589834 UOO589833:UOO589834 UYK589833:UYK589834 VIG589833:VIG589834 VSC589833:VSC589834 WBY589833:WBY589834 WLU589833:WLU589834 WVQ589833:WVQ589834 I655369:I655370 JE655369:JE655370 TA655369:TA655370 ACW655369:ACW655370 AMS655369:AMS655370 AWO655369:AWO655370 BGK655369:BGK655370 BQG655369:BQG655370 CAC655369:CAC655370 CJY655369:CJY655370 CTU655369:CTU655370 DDQ655369:DDQ655370 DNM655369:DNM655370 DXI655369:DXI655370 EHE655369:EHE655370 ERA655369:ERA655370 FAW655369:FAW655370 FKS655369:FKS655370 FUO655369:FUO655370 GEK655369:GEK655370 GOG655369:GOG655370 GYC655369:GYC655370 HHY655369:HHY655370 HRU655369:HRU655370 IBQ655369:IBQ655370 ILM655369:ILM655370 IVI655369:IVI655370 JFE655369:JFE655370 JPA655369:JPA655370 JYW655369:JYW655370 KIS655369:KIS655370 KSO655369:KSO655370 LCK655369:LCK655370 LMG655369:LMG655370 LWC655369:LWC655370 MFY655369:MFY655370 MPU655369:MPU655370 MZQ655369:MZQ655370 NJM655369:NJM655370 NTI655369:NTI655370 ODE655369:ODE655370 ONA655369:ONA655370 OWW655369:OWW655370 PGS655369:PGS655370 PQO655369:PQO655370 QAK655369:QAK655370 QKG655369:QKG655370 QUC655369:QUC655370 RDY655369:RDY655370 RNU655369:RNU655370 RXQ655369:RXQ655370 SHM655369:SHM655370 SRI655369:SRI655370 TBE655369:TBE655370 TLA655369:TLA655370 TUW655369:TUW655370 UES655369:UES655370 UOO655369:UOO655370 UYK655369:UYK655370 VIG655369:VIG655370 VSC655369:VSC655370 WBY655369:WBY655370 WLU655369:WLU655370 WVQ655369:WVQ655370 I720905:I720906 JE720905:JE720906 TA720905:TA720906 ACW720905:ACW720906 AMS720905:AMS720906 AWO720905:AWO720906 BGK720905:BGK720906 BQG720905:BQG720906 CAC720905:CAC720906 CJY720905:CJY720906 CTU720905:CTU720906 DDQ720905:DDQ720906 DNM720905:DNM720906 DXI720905:DXI720906 EHE720905:EHE720906 ERA720905:ERA720906 FAW720905:FAW720906 FKS720905:FKS720906 FUO720905:FUO720906 GEK720905:GEK720906 GOG720905:GOG720906 GYC720905:GYC720906 HHY720905:HHY720906 HRU720905:HRU720906 IBQ720905:IBQ720906 ILM720905:ILM720906 IVI720905:IVI720906 JFE720905:JFE720906 JPA720905:JPA720906 JYW720905:JYW720906 KIS720905:KIS720906 KSO720905:KSO720906 LCK720905:LCK720906 LMG720905:LMG720906 LWC720905:LWC720906 MFY720905:MFY720906 MPU720905:MPU720906 MZQ720905:MZQ720906 NJM720905:NJM720906 NTI720905:NTI720906 ODE720905:ODE720906 ONA720905:ONA720906 OWW720905:OWW720906 PGS720905:PGS720906 PQO720905:PQO720906 QAK720905:QAK720906 QKG720905:QKG720906 QUC720905:QUC720906 RDY720905:RDY720906 RNU720905:RNU720906 RXQ720905:RXQ720906 SHM720905:SHM720906 SRI720905:SRI720906 TBE720905:TBE720906 TLA720905:TLA720906 TUW720905:TUW720906 UES720905:UES720906 UOO720905:UOO720906 UYK720905:UYK720906 VIG720905:VIG720906 VSC720905:VSC720906 WBY720905:WBY720906 WLU720905:WLU720906 WVQ720905:WVQ720906 I786441:I786442 JE786441:JE786442 TA786441:TA786442 ACW786441:ACW786442 AMS786441:AMS786442 AWO786441:AWO786442 BGK786441:BGK786442 BQG786441:BQG786442 CAC786441:CAC786442 CJY786441:CJY786442 CTU786441:CTU786442 DDQ786441:DDQ786442 DNM786441:DNM786442 DXI786441:DXI786442 EHE786441:EHE786442 ERA786441:ERA786442 FAW786441:FAW786442 FKS786441:FKS786442 FUO786441:FUO786442 GEK786441:GEK786442 GOG786441:GOG786442 GYC786441:GYC786442 HHY786441:HHY786442 HRU786441:HRU786442 IBQ786441:IBQ786442 ILM786441:ILM786442 IVI786441:IVI786442 JFE786441:JFE786442 JPA786441:JPA786442 JYW786441:JYW786442 KIS786441:KIS786442 KSO786441:KSO786442 LCK786441:LCK786442 LMG786441:LMG786442 LWC786441:LWC786442 MFY786441:MFY786442 MPU786441:MPU786442 MZQ786441:MZQ786442 NJM786441:NJM786442 NTI786441:NTI786442 ODE786441:ODE786442 ONA786441:ONA786442 OWW786441:OWW786442 PGS786441:PGS786442 PQO786441:PQO786442 QAK786441:QAK786442 QKG786441:QKG786442 QUC786441:QUC786442 RDY786441:RDY786442 RNU786441:RNU786442 RXQ786441:RXQ786442 SHM786441:SHM786442 SRI786441:SRI786442 TBE786441:TBE786442 TLA786441:TLA786442 TUW786441:TUW786442 UES786441:UES786442 UOO786441:UOO786442 UYK786441:UYK786442 VIG786441:VIG786442 VSC786441:VSC786442 WBY786441:WBY786442 WLU786441:WLU786442 WVQ786441:WVQ786442 I851977:I851978 JE851977:JE851978 TA851977:TA851978 ACW851977:ACW851978 AMS851977:AMS851978 AWO851977:AWO851978 BGK851977:BGK851978 BQG851977:BQG851978 CAC851977:CAC851978 CJY851977:CJY851978 CTU851977:CTU851978 DDQ851977:DDQ851978 DNM851977:DNM851978 DXI851977:DXI851978 EHE851977:EHE851978 ERA851977:ERA851978 FAW851977:FAW851978 FKS851977:FKS851978 FUO851977:FUO851978 GEK851977:GEK851978 GOG851977:GOG851978 GYC851977:GYC851978 HHY851977:HHY851978 HRU851977:HRU851978 IBQ851977:IBQ851978 ILM851977:ILM851978 IVI851977:IVI851978 JFE851977:JFE851978 JPA851977:JPA851978 JYW851977:JYW851978 KIS851977:KIS851978 KSO851977:KSO851978 LCK851977:LCK851978 LMG851977:LMG851978 LWC851977:LWC851978 MFY851977:MFY851978 MPU851977:MPU851978 MZQ851977:MZQ851978 NJM851977:NJM851978 NTI851977:NTI851978 ODE851977:ODE851978 ONA851977:ONA851978 OWW851977:OWW851978 PGS851977:PGS851978 PQO851977:PQO851978 QAK851977:QAK851978 QKG851977:QKG851978 QUC851977:QUC851978 RDY851977:RDY851978 RNU851977:RNU851978 RXQ851977:RXQ851978 SHM851977:SHM851978 SRI851977:SRI851978 TBE851977:TBE851978 TLA851977:TLA851978 TUW851977:TUW851978 UES851977:UES851978 UOO851977:UOO851978 UYK851977:UYK851978 VIG851977:VIG851978 VSC851977:VSC851978 WBY851977:WBY851978 WLU851977:WLU851978 WVQ851977:WVQ851978 I917513:I917514 JE917513:JE917514 TA917513:TA917514 ACW917513:ACW917514 AMS917513:AMS917514 AWO917513:AWO917514 BGK917513:BGK917514 BQG917513:BQG917514 CAC917513:CAC917514 CJY917513:CJY917514 CTU917513:CTU917514 DDQ917513:DDQ917514 DNM917513:DNM917514 DXI917513:DXI917514 EHE917513:EHE917514 ERA917513:ERA917514 FAW917513:FAW917514 FKS917513:FKS917514 FUO917513:FUO917514 GEK917513:GEK917514 GOG917513:GOG917514 GYC917513:GYC917514 HHY917513:HHY917514 HRU917513:HRU917514 IBQ917513:IBQ917514 ILM917513:ILM917514 IVI917513:IVI917514 JFE917513:JFE917514 JPA917513:JPA917514 JYW917513:JYW917514 KIS917513:KIS917514 KSO917513:KSO917514 LCK917513:LCK917514 LMG917513:LMG917514 LWC917513:LWC917514 MFY917513:MFY917514 MPU917513:MPU917514 MZQ917513:MZQ917514 NJM917513:NJM917514 NTI917513:NTI917514 ODE917513:ODE917514 ONA917513:ONA917514 OWW917513:OWW917514 PGS917513:PGS917514 PQO917513:PQO917514 QAK917513:QAK917514 QKG917513:QKG917514 QUC917513:QUC917514 RDY917513:RDY917514 RNU917513:RNU917514 RXQ917513:RXQ917514 SHM917513:SHM917514 SRI917513:SRI917514 TBE917513:TBE917514 TLA917513:TLA917514 TUW917513:TUW917514 UES917513:UES917514 UOO917513:UOO917514 UYK917513:UYK917514 VIG917513:VIG917514 VSC917513:VSC917514 WBY917513:WBY917514 WLU917513:WLU917514 WVQ917513:WVQ917514 I983049:I983050 JE983049:JE983050 TA983049:TA983050 ACW983049:ACW983050 AMS983049:AMS983050 AWO983049:AWO983050 BGK983049:BGK983050 BQG983049:BQG983050 CAC983049:CAC983050 CJY983049:CJY983050 CTU983049:CTU983050 DDQ983049:DDQ983050 DNM983049:DNM983050 DXI983049:DXI983050 EHE983049:EHE983050 ERA983049:ERA983050 FAW983049:FAW983050 FKS983049:FKS983050 FUO983049:FUO983050 GEK983049:GEK983050 GOG983049:GOG983050 GYC983049:GYC983050 HHY983049:HHY983050 HRU983049:HRU983050 IBQ983049:IBQ983050 ILM983049:ILM983050 IVI983049:IVI983050 JFE983049:JFE983050 JPA983049:JPA983050 JYW983049:JYW983050 KIS983049:KIS983050 KSO983049:KSO983050 LCK983049:LCK983050 LMG983049:LMG983050 LWC983049:LWC983050 MFY983049:MFY983050 MPU983049:MPU983050 MZQ983049:MZQ983050 NJM983049:NJM983050 NTI983049:NTI983050 ODE983049:ODE983050 ONA983049:ONA983050 OWW983049:OWW983050 PGS983049:PGS983050 PQO983049:PQO983050 QAK983049:QAK983050 QKG983049:QKG983050 QUC983049:QUC983050 RDY983049:RDY983050 RNU983049:RNU983050 RXQ983049:RXQ983050 SHM983049:SHM983050 SRI983049:SRI983050 TBE983049:TBE983050 TLA983049:TLA983050 TUW983049:TUW983050 UES983049:UES983050 UOO983049:UOO983050 UYK983049:UYK983050 VIG983049:VIG983050 VSC983049:VSC983050 WBY983049:WBY983050 WLU983049:WLU983050 WVQ983049:WVQ983050 B20:D20 IX20:IZ20 ST20:SV20 ACP20:ACR20 AML20:AMN20 AWH20:AWJ20 BGD20:BGF20 BPZ20:BQB20 BZV20:BZX20 CJR20:CJT20 CTN20:CTP20 DDJ20:DDL20 DNF20:DNH20 DXB20:DXD20 EGX20:EGZ20 EQT20:EQV20 FAP20:FAR20 FKL20:FKN20 FUH20:FUJ20 GED20:GEF20 GNZ20:GOB20 GXV20:GXX20 HHR20:HHT20 HRN20:HRP20 IBJ20:IBL20 ILF20:ILH20 IVB20:IVD20 JEX20:JEZ20 JOT20:JOV20 JYP20:JYR20 KIL20:KIN20 KSH20:KSJ20 LCD20:LCF20 LLZ20:LMB20 LVV20:LVX20 MFR20:MFT20 MPN20:MPP20 MZJ20:MZL20 NJF20:NJH20 NTB20:NTD20 OCX20:OCZ20 OMT20:OMV20 OWP20:OWR20 PGL20:PGN20 PQH20:PQJ20 QAD20:QAF20 QJZ20:QKB20 QTV20:QTX20 RDR20:RDT20 RNN20:RNP20 RXJ20:RXL20 SHF20:SHH20 SRB20:SRD20 TAX20:TAZ20 TKT20:TKV20 TUP20:TUR20 UEL20:UEN20 UOH20:UOJ20 UYD20:UYF20 VHZ20:VIB20 VRV20:VRX20 WBR20:WBT20 WLN20:WLP20 WVJ20:WVL20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1C61ABFA-0DDF-4790-9388-46D195EA10DE}">
      <formula1>0</formula1>
      <formula2>100</formula2>
    </dataValidation>
    <dataValidation type="decimal" allowBlank="1" showInputMessage="1" showErrorMessage="1" error="saisir un nombre compris entre 0 et 100 %" sqref="B11:C18 IX11:IY18 ST11:SU18 ACP11:ACQ18 AML11:AMM18 AWH11:AWI18 BGD11:BGE18 BPZ11:BQA18 BZV11:BZW18 CJR11:CJS18 CTN11:CTO18 DDJ11:DDK18 DNF11:DNG18 DXB11:DXC18 EGX11:EGY18 EQT11:EQU18 FAP11:FAQ18 FKL11:FKM18 FUH11:FUI18 GED11:GEE18 GNZ11:GOA18 GXV11:GXW18 HHR11:HHS18 HRN11:HRO18 IBJ11:IBK18 ILF11:ILG18 IVB11:IVC18 JEX11:JEY18 JOT11:JOU18 JYP11:JYQ18 KIL11:KIM18 KSH11:KSI18 LCD11:LCE18 LLZ11:LMA18 LVV11:LVW18 MFR11:MFS18 MPN11:MPO18 MZJ11:MZK18 NJF11:NJG18 NTB11:NTC18 OCX11:OCY18 OMT11:OMU18 OWP11:OWQ18 PGL11:PGM18 PQH11:PQI18 QAD11:QAE18 QJZ11:QKA18 QTV11:QTW18 RDR11:RDS18 RNN11:RNO18 RXJ11:RXK18 SHF11:SHG18 SRB11:SRC18 TAX11:TAY18 TKT11:TKU18 TUP11:TUQ18 UEL11:UEM18 UOH11:UOI18 UYD11:UYE18 VHZ11:VIA18 VRV11:VRW18 WBR11:WBS18 WLN11:WLO18 WVJ11:WVK18 B65547:C65554 IX65547:IY65554 ST65547:SU65554 ACP65547:ACQ65554 AML65547:AMM65554 AWH65547:AWI65554 BGD65547:BGE65554 BPZ65547:BQA65554 BZV65547:BZW65554 CJR65547:CJS65554 CTN65547:CTO65554 DDJ65547:DDK65554 DNF65547:DNG65554 DXB65547:DXC65554 EGX65547:EGY65554 EQT65547:EQU65554 FAP65547:FAQ65554 FKL65547:FKM65554 FUH65547:FUI65554 GED65547:GEE65554 GNZ65547:GOA65554 GXV65547:GXW65554 HHR65547:HHS65554 HRN65547:HRO65554 IBJ65547:IBK65554 ILF65547:ILG65554 IVB65547:IVC65554 JEX65547:JEY65554 JOT65547:JOU65554 JYP65547:JYQ65554 KIL65547:KIM65554 KSH65547:KSI65554 LCD65547:LCE65554 LLZ65547:LMA65554 LVV65547:LVW65554 MFR65547:MFS65554 MPN65547:MPO65554 MZJ65547:MZK65554 NJF65547:NJG65554 NTB65547:NTC65554 OCX65547:OCY65554 OMT65547:OMU65554 OWP65547:OWQ65554 PGL65547:PGM65554 PQH65547:PQI65554 QAD65547:QAE65554 QJZ65547:QKA65554 QTV65547:QTW65554 RDR65547:RDS65554 RNN65547:RNO65554 RXJ65547:RXK65554 SHF65547:SHG65554 SRB65547:SRC65554 TAX65547:TAY65554 TKT65547:TKU65554 TUP65547:TUQ65554 UEL65547:UEM65554 UOH65547:UOI65554 UYD65547:UYE65554 VHZ65547:VIA65554 VRV65547:VRW65554 WBR65547:WBS65554 WLN65547:WLO65554 WVJ65547:WVK65554 B131083:C131090 IX131083:IY131090 ST131083:SU131090 ACP131083:ACQ131090 AML131083:AMM131090 AWH131083:AWI131090 BGD131083:BGE131090 BPZ131083:BQA131090 BZV131083:BZW131090 CJR131083:CJS131090 CTN131083:CTO131090 DDJ131083:DDK131090 DNF131083:DNG131090 DXB131083:DXC131090 EGX131083:EGY131090 EQT131083:EQU131090 FAP131083:FAQ131090 FKL131083:FKM131090 FUH131083:FUI131090 GED131083:GEE131090 GNZ131083:GOA131090 GXV131083:GXW131090 HHR131083:HHS131090 HRN131083:HRO131090 IBJ131083:IBK131090 ILF131083:ILG131090 IVB131083:IVC131090 JEX131083:JEY131090 JOT131083:JOU131090 JYP131083:JYQ131090 KIL131083:KIM131090 KSH131083:KSI131090 LCD131083:LCE131090 LLZ131083:LMA131090 LVV131083:LVW131090 MFR131083:MFS131090 MPN131083:MPO131090 MZJ131083:MZK131090 NJF131083:NJG131090 NTB131083:NTC131090 OCX131083:OCY131090 OMT131083:OMU131090 OWP131083:OWQ131090 PGL131083:PGM131090 PQH131083:PQI131090 QAD131083:QAE131090 QJZ131083:QKA131090 QTV131083:QTW131090 RDR131083:RDS131090 RNN131083:RNO131090 RXJ131083:RXK131090 SHF131083:SHG131090 SRB131083:SRC131090 TAX131083:TAY131090 TKT131083:TKU131090 TUP131083:TUQ131090 UEL131083:UEM131090 UOH131083:UOI131090 UYD131083:UYE131090 VHZ131083:VIA131090 VRV131083:VRW131090 WBR131083:WBS131090 WLN131083:WLO131090 WVJ131083:WVK131090 B196619:C196626 IX196619:IY196626 ST196619:SU196626 ACP196619:ACQ196626 AML196619:AMM196626 AWH196619:AWI196626 BGD196619:BGE196626 BPZ196619:BQA196626 BZV196619:BZW196626 CJR196619:CJS196626 CTN196619:CTO196626 DDJ196619:DDK196626 DNF196619:DNG196626 DXB196619:DXC196626 EGX196619:EGY196626 EQT196619:EQU196626 FAP196619:FAQ196626 FKL196619:FKM196626 FUH196619:FUI196626 GED196619:GEE196626 GNZ196619:GOA196626 GXV196619:GXW196626 HHR196619:HHS196626 HRN196619:HRO196626 IBJ196619:IBK196626 ILF196619:ILG196626 IVB196619:IVC196626 JEX196619:JEY196626 JOT196619:JOU196626 JYP196619:JYQ196626 KIL196619:KIM196626 KSH196619:KSI196626 LCD196619:LCE196626 LLZ196619:LMA196626 LVV196619:LVW196626 MFR196619:MFS196626 MPN196619:MPO196626 MZJ196619:MZK196626 NJF196619:NJG196626 NTB196619:NTC196626 OCX196619:OCY196626 OMT196619:OMU196626 OWP196619:OWQ196626 PGL196619:PGM196626 PQH196619:PQI196626 QAD196619:QAE196626 QJZ196619:QKA196626 QTV196619:QTW196626 RDR196619:RDS196626 RNN196619:RNO196626 RXJ196619:RXK196626 SHF196619:SHG196626 SRB196619:SRC196626 TAX196619:TAY196626 TKT196619:TKU196626 TUP196619:TUQ196626 UEL196619:UEM196626 UOH196619:UOI196626 UYD196619:UYE196626 VHZ196619:VIA196626 VRV196619:VRW196626 WBR196619:WBS196626 WLN196619:WLO196626 WVJ196619:WVK196626 B262155:C262162 IX262155:IY262162 ST262155:SU262162 ACP262155:ACQ262162 AML262155:AMM262162 AWH262155:AWI262162 BGD262155:BGE262162 BPZ262155:BQA262162 BZV262155:BZW262162 CJR262155:CJS262162 CTN262155:CTO262162 DDJ262155:DDK262162 DNF262155:DNG262162 DXB262155:DXC262162 EGX262155:EGY262162 EQT262155:EQU262162 FAP262155:FAQ262162 FKL262155:FKM262162 FUH262155:FUI262162 GED262155:GEE262162 GNZ262155:GOA262162 GXV262155:GXW262162 HHR262155:HHS262162 HRN262155:HRO262162 IBJ262155:IBK262162 ILF262155:ILG262162 IVB262155:IVC262162 JEX262155:JEY262162 JOT262155:JOU262162 JYP262155:JYQ262162 KIL262155:KIM262162 KSH262155:KSI262162 LCD262155:LCE262162 LLZ262155:LMA262162 LVV262155:LVW262162 MFR262155:MFS262162 MPN262155:MPO262162 MZJ262155:MZK262162 NJF262155:NJG262162 NTB262155:NTC262162 OCX262155:OCY262162 OMT262155:OMU262162 OWP262155:OWQ262162 PGL262155:PGM262162 PQH262155:PQI262162 QAD262155:QAE262162 QJZ262155:QKA262162 QTV262155:QTW262162 RDR262155:RDS262162 RNN262155:RNO262162 RXJ262155:RXK262162 SHF262155:SHG262162 SRB262155:SRC262162 TAX262155:TAY262162 TKT262155:TKU262162 TUP262155:TUQ262162 UEL262155:UEM262162 UOH262155:UOI262162 UYD262155:UYE262162 VHZ262155:VIA262162 VRV262155:VRW262162 WBR262155:WBS262162 WLN262155:WLO262162 WVJ262155:WVK262162 B327691:C327698 IX327691:IY327698 ST327691:SU327698 ACP327691:ACQ327698 AML327691:AMM327698 AWH327691:AWI327698 BGD327691:BGE327698 BPZ327691:BQA327698 BZV327691:BZW327698 CJR327691:CJS327698 CTN327691:CTO327698 DDJ327691:DDK327698 DNF327691:DNG327698 DXB327691:DXC327698 EGX327691:EGY327698 EQT327691:EQU327698 FAP327691:FAQ327698 FKL327691:FKM327698 FUH327691:FUI327698 GED327691:GEE327698 GNZ327691:GOA327698 GXV327691:GXW327698 HHR327691:HHS327698 HRN327691:HRO327698 IBJ327691:IBK327698 ILF327691:ILG327698 IVB327691:IVC327698 JEX327691:JEY327698 JOT327691:JOU327698 JYP327691:JYQ327698 KIL327691:KIM327698 KSH327691:KSI327698 LCD327691:LCE327698 LLZ327691:LMA327698 LVV327691:LVW327698 MFR327691:MFS327698 MPN327691:MPO327698 MZJ327691:MZK327698 NJF327691:NJG327698 NTB327691:NTC327698 OCX327691:OCY327698 OMT327691:OMU327698 OWP327691:OWQ327698 PGL327691:PGM327698 PQH327691:PQI327698 QAD327691:QAE327698 QJZ327691:QKA327698 QTV327691:QTW327698 RDR327691:RDS327698 RNN327691:RNO327698 RXJ327691:RXK327698 SHF327691:SHG327698 SRB327691:SRC327698 TAX327691:TAY327698 TKT327691:TKU327698 TUP327691:TUQ327698 UEL327691:UEM327698 UOH327691:UOI327698 UYD327691:UYE327698 VHZ327691:VIA327698 VRV327691:VRW327698 WBR327691:WBS327698 WLN327691:WLO327698 WVJ327691:WVK327698 B393227:C393234 IX393227:IY393234 ST393227:SU393234 ACP393227:ACQ393234 AML393227:AMM393234 AWH393227:AWI393234 BGD393227:BGE393234 BPZ393227:BQA393234 BZV393227:BZW393234 CJR393227:CJS393234 CTN393227:CTO393234 DDJ393227:DDK393234 DNF393227:DNG393234 DXB393227:DXC393234 EGX393227:EGY393234 EQT393227:EQU393234 FAP393227:FAQ393234 FKL393227:FKM393234 FUH393227:FUI393234 GED393227:GEE393234 GNZ393227:GOA393234 GXV393227:GXW393234 HHR393227:HHS393234 HRN393227:HRO393234 IBJ393227:IBK393234 ILF393227:ILG393234 IVB393227:IVC393234 JEX393227:JEY393234 JOT393227:JOU393234 JYP393227:JYQ393234 KIL393227:KIM393234 KSH393227:KSI393234 LCD393227:LCE393234 LLZ393227:LMA393234 LVV393227:LVW393234 MFR393227:MFS393234 MPN393227:MPO393234 MZJ393227:MZK393234 NJF393227:NJG393234 NTB393227:NTC393234 OCX393227:OCY393234 OMT393227:OMU393234 OWP393227:OWQ393234 PGL393227:PGM393234 PQH393227:PQI393234 QAD393227:QAE393234 QJZ393227:QKA393234 QTV393227:QTW393234 RDR393227:RDS393234 RNN393227:RNO393234 RXJ393227:RXK393234 SHF393227:SHG393234 SRB393227:SRC393234 TAX393227:TAY393234 TKT393227:TKU393234 TUP393227:TUQ393234 UEL393227:UEM393234 UOH393227:UOI393234 UYD393227:UYE393234 VHZ393227:VIA393234 VRV393227:VRW393234 WBR393227:WBS393234 WLN393227:WLO393234 WVJ393227:WVK393234 B458763:C458770 IX458763:IY458770 ST458763:SU458770 ACP458763:ACQ458770 AML458763:AMM458770 AWH458763:AWI458770 BGD458763:BGE458770 BPZ458763:BQA458770 BZV458763:BZW458770 CJR458763:CJS458770 CTN458763:CTO458770 DDJ458763:DDK458770 DNF458763:DNG458770 DXB458763:DXC458770 EGX458763:EGY458770 EQT458763:EQU458770 FAP458763:FAQ458770 FKL458763:FKM458770 FUH458763:FUI458770 GED458763:GEE458770 GNZ458763:GOA458770 GXV458763:GXW458770 HHR458763:HHS458770 HRN458763:HRO458770 IBJ458763:IBK458770 ILF458763:ILG458770 IVB458763:IVC458770 JEX458763:JEY458770 JOT458763:JOU458770 JYP458763:JYQ458770 KIL458763:KIM458770 KSH458763:KSI458770 LCD458763:LCE458770 LLZ458763:LMA458770 LVV458763:LVW458770 MFR458763:MFS458770 MPN458763:MPO458770 MZJ458763:MZK458770 NJF458763:NJG458770 NTB458763:NTC458770 OCX458763:OCY458770 OMT458763:OMU458770 OWP458763:OWQ458770 PGL458763:PGM458770 PQH458763:PQI458770 QAD458763:QAE458770 QJZ458763:QKA458770 QTV458763:QTW458770 RDR458763:RDS458770 RNN458763:RNO458770 RXJ458763:RXK458770 SHF458763:SHG458770 SRB458763:SRC458770 TAX458763:TAY458770 TKT458763:TKU458770 TUP458763:TUQ458770 UEL458763:UEM458770 UOH458763:UOI458770 UYD458763:UYE458770 VHZ458763:VIA458770 VRV458763:VRW458770 WBR458763:WBS458770 WLN458763:WLO458770 WVJ458763:WVK458770 B524299:C524306 IX524299:IY524306 ST524299:SU524306 ACP524299:ACQ524306 AML524299:AMM524306 AWH524299:AWI524306 BGD524299:BGE524306 BPZ524299:BQA524306 BZV524299:BZW524306 CJR524299:CJS524306 CTN524299:CTO524306 DDJ524299:DDK524306 DNF524299:DNG524306 DXB524299:DXC524306 EGX524299:EGY524306 EQT524299:EQU524306 FAP524299:FAQ524306 FKL524299:FKM524306 FUH524299:FUI524306 GED524299:GEE524306 GNZ524299:GOA524306 GXV524299:GXW524306 HHR524299:HHS524306 HRN524299:HRO524306 IBJ524299:IBK524306 ILF524299:ILG524306 IVB524299:IVC524306 JEX524299:JEY524306 JOT524299:JOU524306 JYP524299:JYQ524306 KIL524299:KIM524306 KSH524299:KSI524306 LCD524299:LCE524306 LLZ524299:LMA524306 LVV524299:LVW524306 MFR524299:MFS524306 MPN524299:MPO524306 MZJ524299:MZK524306 NJF524299:NJG524306 NTB524299:NTC524306 OCX524299:OCY524306 OMT524299:OMU524306 OWP524299:OWQ524306 PGL524299:PGM524306 PQH524299:PQI524306 QAD524299:QAE524306 QJZ524299:QKA524306 QTV524299:QTW524306 RDR524299:RDS524306 RNN524299:RNO524306 RXJ524299:RXK524306 SHF524299:SHG524306 SRB524299:SRC524306 TAX524299:TAY524306 TKT524299:TKU524306 TUP524299:TUQ524306 UEL524299:UEM524306 UOH524299:UOI524306 UYD524299:UYE524306 VHZ524299:VIA524306 VRV524299:VRW524306 WBR524299:WBS524306 WLN524299:WLO524306 WVJ524299:WVK524306 B589835:C589842 IX589835:IY589842 ST589835:SU589842 ACP589835:ACQ589842 AML589835:AMM589842 AWH589835:AWI589842 BGD589835:BGE589842 BPZ589835:BQA589842 BZV589835:BZW589842 CJR589835:CJS589842 CTN589835:CTO589842 DDJ589835:DDK589842 DNF589835:DNG589842 DXB589835:DXC589842 EGX589835:EGY589842 EQT589835:EQU589842 FAP589835:FAQ589842 FKL589835:FKM589842 FUH589835:FUI589842 GED589835:GEE589842 GNZ589835:GOA589842 GXV589835:GXW589842 HHR589835:HHS589842 HRN589835:HRO589842 IBJ589835:IBK589842 ILF589835:ILG589842 IVB589835:IVC589842 JEX589835:JEY589842 JOT589835:JOU589842 JYP589835:JYQ589842 KIL589835:KIM589842 KSH589835:KSI589842 LCD589835:LCE589842 LLZ589835:LMA589842 LVV589835:LVW589842 MFR589835:MFS589842 MPN589835:MPO589842 MZJ589835:MZK589842 NJF589835:NJG589842 NTB589835:NTC589842 OCX589835:OCY589842 OMT589835:OMU589842 OWP589835:OWQ589842 PGL589835:PGM589842 PQH589835:PQI589842 QAD589835:QAE589842 QJZ589835:QKA589842 QTV589835:QTW589842 RDR589835:RDS589842 RNN589835:RNO589842 RXJ589835:RXK589842 SHF589835:SHG589842 SRB589835:SRC589842 TAX589835:TAY589842 TKT589835:TKU589842 TUP589835:TUQ589842 UEL589835:UEM589842 UOH589835:UOI589842 UYD589835:UYE589842 VHZ589835:VIA589842 VRV589835:VRW589842 WBR589835:WBS589842 WLN589835:WLO589842 WVJ589835:WVK589842 B655371:C655378 IX655371:IY655378 ST655371:SU655378 ACP655371:ACQ655378 AML655371:AMM655378 AWH655371:AWI655378 BGD655371:BGE655378 BPZ655371:BQA655378 BZV655371:BZW655378 CJR655371:CJS655378 CTN655371:CTO655378 DDJ655371:DDK655378 DNF655371:DNG655378 DXB655371:DXC655378 EGX655371:EGY655378 EQT655371:EQU655378 FAP655371:FAQ655378 FKL655371:FKM655378 FUH655371:FUI655378 GED655371:GEE655378 GNZ655371:GOA655378 GXV655371:GXW655378 HHR655371:HHS655378 HRN655371:HRO655378 IBJ655371:IBK655378 ILF655371:ILG655378 IVB655371:IVC655378 JEX655371:JEY655378 JOT655371:JOU655378 JYP655371:JYQ655378 KIL655371:KIM655378 KSH655371:KSI655378 LCD655371:LCE655378 LLZ655371:LMA655378 LVV655371:LVW655378 MFR655371:MFS655378 MPN655371:MPO655378 MZJ655371:MZK655378 NJF655371:NJG655378 NTB655371:NTC655378 OCX655371:OCY655378 OMT655371:OMU655378 OWP655371:OWQ655378 PGL655371:PGM655378 PQH655371:PQI655378 QAD655371:QAE655378 QJZ655371:QKA655378 QTV655371:QTW655378 RDR655371:RDS655378 RNN655371:RNO655378 RXJ655371:RXK655378 SHF655371:SHG655378 SRB655371:SRC655378 TAX655371:TAY655378 TKT655371:TKU655378 TUP655371:TUQ655378 UEL655371:UEM655378 UOH655371:UOI655378 UYD655371:UYE655378 VHZ655371:VIA655378 VRV655371:VRW655378 WBR655371:WBS655378 WLN655371:WLO655378 WVJ655371:WVK655378 B720907:C720914 IX720907:IY720914 ST720907:SU720914 ACP720907:ACQ720914 AML720907:AMM720914 AWH720907:AWI720914 BGD720907:BGE720914 BPZ720907:BQA720914 BZV720907:BZW720914 CJR720907:CJS720914 CTN720907:CTO720914 DDJ720907:DDK720914 DNF720907:DNG720914 DXB720907:DXC720914 EGX720907:EGY720914 EQT720907:EQU720914 FAP720907:FAQ720914 FKL720907:FKM720914 FUH720907:FUI720914 GED720907:GEE720914 GNZ720907:GOA720914 GXV720907:GXW720914 HHR720907:HHS720914 HRN720907:HRO720914 IBJ720907:IBK720914 ILF720907:ILG720914 IVB720907:IVC720914 JEX720907:JEY720914 JOT720907:JOU720914 JYP720907:JYQ720914 KIL720907:KIM720914 KSH720907:KSI720914 LCD720907:LCE720914 LLZ720907:LMA720914 LVV720907:LVW720914 MFR720907:MFS720914 MPN720907:MPO720914 MZJ720907:MZK720914 NJF720907:NJG720914 NTB720907:NTC720914 OCX720907:OCY720914 OMT720907:OMU720914 OWP720907:OWQ720914 PGL720907:PGM720914 PQH720907:PQI720914 QAD720907:QAE720914 QJZ720907:QKA720914 QTV720907:QTW720914 RDR720907:RDS720914 RNN720907:RNO720914 RXJ720907:RXK720914 SHF720907:SHG720914 SRB720907:SRC720914 TAX720907:TAY720914 TKT720907:TKU720914 TUP720907:TUQ720914 UEL720907:UEM720914 UOH720907:UOI720914 UYD720907:UYE720914 VHZ720907:VIA720914 VRV720907:VRW720914 WBR720907:WBS720914 WLN720907:WLO720914 WVJ720907:WVK720914 B786443:C786450 IX786443:IY786450 ST786443:SU786450 ACP786443:ACQ786450 AML786443:AMM786450 AWH786443:AWI786450 BGD786443:BGE786450 BPZ786443:BQA786450 BZV786443:BZW786450 CJR786443:CJS786450 CTN786443:CTO786450 DDJ786443:DDK786450 DNF786443:DNG786450 DXB786443:DXC786450 EGX786443:EGY786450 EQT786443:EQU786450 FAP786443:FAQ786450 FKL786443:FKM786450 FUH786443:FUI786450 GED786443:GEE786450 GNZ786443:GOA786450 GXV786443:GXW786450 HHR786443:HHS786450 HRN786443:HRO786450 IBJ786443:IBK786450 ILF786443:ILG786450 IVB786443:IVC786450 JEX786443:JEY786450 JOT786443:JOU786450 JYP786443:JYQ786450 KIL786443:KIM786450 KSH786443:KSI786450 LCD786443:LCE786450 LLZ786443:LMA786450 LVV786443:LVW786450 MFR786443:MFS786450 MPN786443:MPO786450 MZJ786443:MZK786450 NJF786443:NJG786450 NTB786443:NTC786450 OCX786443:OCY786450 OMT786443:OMU786450 OWP786443:OWQ786450 PGL786443:PGM786450 PQH786443:PQI786450 QAD786443:QAE786450 QJZ786443:QKA786450 QTV786443:QTW786450 RDR786443:RDS786450 RNN786443:RNO786450 RXJ786443:RXK786450 SHF786443:SHG786450 SRB786443:SRC786450 TAX786443:TAY786450 TKT786443:TKU786450 TUP786443:TUQ786450 UEL786443:UEM786450 UOH786443:UOI786450 UYD786443:UYE786450 VHZ786443:VIA786450 VRV786443:VRW786450 WBR786443:WBS786450 WLN786443:WLO786450 WVJ786443:WVK786450 B851979:C851986 IX851979:IY851986 ST851979:SU851986 ACP851979:ACQ851986 AML851979:AMM851986 AWH851979:AWI851986 BGD851979:BGE851986 BPZ851979:BQA851986 BZV851979:BZW851986 CJR851979:CJS851986 CTN851979:CTO851986 DDJ851979:DDK851986 DNF851979:DNG851986 DXB851979:DXC851986 EGX851979:EGY851986 EQT851979:EQU851986 FAP851979:FAQ851986 FKL851979:FKM851986 FUH851979:FUI851986 GED851979:GEE851986 GNZ851979:GOA851986 GXV851979:GXW851986 HHR851979:HHS851986 HRN851979:HRO851986 IBJ851979:IBK851986 ILF851979:ILG851986 IVB851979:IVC851986 JEX851979:JEY851986 JOT851979:JOU851986 JYP851979:JYQ851986 KIL851979:KIM851986 KSH851979:KSI851986 LCD851979:LCE851986 LLZ851979:LMA851986 LVV851979:LVW851986 MFR851979:MFS851986 MPN851979:MPO851986 MZJ851979:MZK851986 NJF851979:NJG851986 NTB851979:NTC851986 OCX851979:OCY851986 OMT851979:OMU851986 OWP851979:OWQ851986 PGL851979:PGM851986 PQH851979:PQI851986 QAD851979:QAE851986 QJZ851979:QKA851986 QTV851979:QTW851986 RDR851979:RDS851986 RNN851979:RNO851986 RXJ851979:RXK851986 SHF851979:SHG851986 SRB851979:SRC851986 TAX851979:TAY851986 TKT851979:TKU851986 TUP851979:TUQ851986 UEL851979:UEM851986 UOH851979:UOI851986 UYD851979:UYE851986 VHZ851979:VIA851986 VRV851979:VRW851986 WBR851979:WBS851986 WLN851979:WLO851986 WVJ851979:WVK851986 B917515:C917522 IX917515:IY917522 ST917515:SU917522 ACP917515:ACQ917522 AML917515:AMM917522 AWH917515:AWI917522 BGD917515:BGE917522 BPZ917515:BQA917522 BZV917515:BZW917522 CJR917515:CJS917522 CTN917515:CTO917522 DDJ917515:DDK917522 DNF917515:DNG917522 DXB917515:DXC917522 EGX917515:EGY917522 EQT917515:EQU917522 FAP917515:FAQ917522 FKL917515:FKM917522 FUH917515:FUI917522 GED917515:GEE917522 GNZ917515:GOA917522 GXV917515:GXW917522 HHR917515:HHS917522 HRN917515:HRO917522 IBJ917515:IBK917522 ILF917515:ILG917522 IVB917515:IVC917522 JEX917515:JEY917522 JOT917515:JOU917522 JYP917515:JYQ917522 KIL917515:KIM917522 KSH917515:KSI917522 LCD917515:LCE917522 LLZ917515:LMA917522 LVV917515:LVW917522 MFR917515:MFS917522 MPN917515:MPO917522 MZJ917515:MZK917522 NJF917515:NJG917522 NTB917515:NTC917522 OCX917515:OCY917522 OMT917515:OMU917522 OWP917515:OWQ917522 PGL917515:PGM917522 PQH917515:PQI917522 QAD917515:QAE917522 QJZ917515:QKA917522 QTV917515:QTW917522 RDR917515:RDS917522 RNN917515:RNO917522 RXJ917515:RXK917522 SHF917515:SHG917522 SRB917515:SRC917522 TAX917515:TAY917522 TKT917515:TKU917522 TUP917515:TUQ917522 UEL917515:UEM917522 UOH917515:UOI917522 UYD917515:UYE917522 VHZ917515:VIA917522 VRV917515:VRW917522 WBR917515:WBS917522 WLN917515:WLO917522 WVJ917515:WVK917522 B983051:C983058 IX983051:IY983058 ST983051:SU983058 ACP983051:ACQ983058 AML983051:AMM983058 AWH983051:AWI983058 BGD983051:BGE983058 BPZ983051:BQA983058 BZV983051:BZW983058 CJR983051:CJS983058 CTN983051:CTO983058 DDJ983051:DDK983058 DNF983051:DNG983058 DXB983051:DXC983058 EGX983051:EGY983058 EQT983051:EQU983058 FAP983051:FAQ983058 FKL983051:FKM983058 FUH983051:FUI983058 GED983051:GEE983058 GNZ983051:GOA983058 GXV983051:GXW983058 HHR983051:HHS983058 HRN983051:HRO983058 IBJ983051:IBK983058 ILF983051:ILG983058 IVB983051:IVC983058 JEX983051:JEY983058 JOT983051:JOU983058 JYP983051:JYQ983058 KIL983051:KIM983058 KSH983051:KSI983058 LCD983051:LCE983058 LLZ983051:LMA983058 LVV983051:LVW983058 MFR983051:MFS983058 MPN983051:MPO983058 MZJ983051:MZK983058 NJF983051:NJG983058 NTB983051:NTC983058 OCX983051:OCY983058 OMT983051:OMU983058 OWP983051:OWQ983058 PGL983051:PGM983058 PQH983051:PQI983058 QAD983051:QAE983058 QJZ983051:QKA983058 QTV983051:QTW983058 RDR983051:RDS983058 RNN983051:RNO983058 RXJ983051:RXK983058 SHF983051:SHG983058 SRB983051:SRC983058 TAX983051:TAY983058 TKT983051:TKU983058 TUP983051:TUQ983058 UEL983051:UEM983058 UOH983051:UOI983058 UYD983051:UYE983058 VHZ983051:VIA983058 VRV983051:VRW983058 WBR983051:WBS983058 WLN983051:WLO983058 WVJ983051:WVK983058 E9:E17 JA9:JA17 SW9:SW17 ACS9:ACS17 AMO9:AMO17 AWK9:AWK17 BGG9:BGG17 BQC9:BQC17 BZY9:BZY17 CJU9:CJU17 CTQ9:CTQ17 DDM9:DDM17 DNI9:DNI17 DXE9:DXE17 EHA9:EHA17 EQW9:EQW17 FAS9:FAS17 FKO9:FKO17 FUK9:FUK17 GEG9:GEG17 GOC9:GOC17 GXY9:GXY17 HHU9:HHU17 HRQ9:HRQ17 IBM9:IBM17 ILI9:ILI17 IVE9:IVE17 JFA9:JFA17 JOW9:JOW17 JYS9:JYS17 KIO9:KIO17 KSK9:KSK17 LCG9:LCG17 LMC9:LMC17 LVY9:LVY17 MFU9:MFU17 MPQ9:MPQ17 MZM9:MZM17 NJI9:NJI17 NTE9:NTE17 ODA9:ODA17 OMW9:OMW17 OWS9:OWS17 PGO9:PGO17 PQK9:PQK17 QAG9:QAG17 QKC9:QKC17 QTY9:QTY17 RDU9:RDU17 RNQ9:RNQ17 RXM9:RXM17 SHI9:SHI17 SRE9:SRE17 TBA9:TBA17 TKW9:TKW17 TUS9:TUS17 UEO9:UEO17 UOK9:UOK17 UYG9:UYG17 VIC9:VIC17 VRY9:VRY17 WBU9:WBU17 WLQ9:WLQ17 WVM9:WVM17 E65545:E65553 JA65545:JA65553 SW65545:SW65553 ACS65545:ACS65553 AMO65545:AMO65553 AWK65545:AWK65553 BGG65545:BGG65553 BQC65545:BQC65553 BZY65545:BZY65553 CJU65545:CJU65553 CTQ65545:CTQ65553 DDM65545:DDM65553 DNI65545:DNI65553 DXE65545:DXE65553 EHA65545:EHA65553 EQW65545:EQW65553 FAS65545:FAS65553 FKO65545:FKO65553 FUK65545:FUK65553 GEG65545:GEG65553 GOC65545:GOC65553 GXY65545:GXY65553 HHU65545:HHU65553 HRQ65545:HRQ65553 IBM65545:IBM65553 ILI65545:ILI65553 IVE65545:IVE65553 JFA65545:JFA65553 JOW65545:JOW65553 JYS65545:JYS65553 KIO65545:KIO65553 KSK65545:KSK65553 LCG65545:LCG65553 LMC65545:LMC65553 LVY65545:LVY65553 MFU65545:MFU65553 MPQ65545:MPQ65553 MZM65545:MZM65553 NJI65545:NJI65553 NTE65545:NTE65553 ODA65545:ODA65553 OMW65545:OMW65553 OWS65545:OWS65553 PGO65545:PGO65553 PQK65545:PQK65553 QAG65545:QAG65553 QKC65545:QKC65553 QTY65545:QTY65553 RDU65545:RDU65553 RNQ65545:RNQ65553 RXM65545:RXM65553 SHI65545:SHI65553 SRE65545:SRE65553 TBA65545:TBA65553 TKW65545:TKW65553 TUS65545:TUS65553 UEO65545:UEO65553 UOK65545:UOK65553 UYG65545:UYG65553 VIC65545:VIC65553 VRY65545:VRY65553 WBU65545:WBU65553 WLQ65545:WLQ65553 WVM65545:WVM65553 E131081:E131089 JA131081:JA131089 SW131081:SW131089 ACS131081:ACS131089 AMO131081:AMO131089 AWK131081:AWK131089 BGG131081:BGG131089 BQC131081:BQC131089 BZY131081:BZY131089 CJU131081:CJU131089 CTQ131081:CTQ131089 DDM131081:DDM131089 DNI131081:DNI131089 DXE131081:DXE131089 EHA131081:EHA131089 EQW131081:EQW131089 FAS131081:FAS131089 FKO131081:FKO131089 FUK131081:FUK131089 GEG131081:GEG131089 GOC131081:GOC131089 GXY131081:GXY131089 HHU131081:HHU131089 HRQ131081:HRQ131089 IBM131081:IBM131089 ILI131081:ILI131089 IVE131081:IVE131089 JFA131081:JFA131089 JOW131081:JOW131089 JYS131081:JYS131089 KIO131081:KIO131089 KSK131081:KSK131089 LCG131081:LCG131089 LMC131081:LMC131089 LVY131081:LVY131089 MFU131081:MFU131089 MPQ131081:MPQ131089 MZM131081:MZM131089 NJI131081:NJI131089 NTE131081:NTE131089 ODA131081:ODA131089 OMW131081:OMW131089 OWS131081:OWS131089 PGO131081:PGO131089 PQK131081:PQK131089 QAG131081:QAG131089 QKC131081:QKC131089 QTY131081:QTY131089 RDU131081:RDU131089 RNQ131081:RNQ131089 RXM131081:RXM131089 SHI131081:SHI131089 SRE131081:SRE131089 TBA131081:TBA131089 TKW131081:TKW131089 TUS131081:TUS131089 UEO131081:UEO131089 UOK131081:UOK131089 UYG131081:UYG131089 VIC131081:VIC131089 VRY131081:VRY131089 WBU131081:WBU131089 WLQ131081:WLQ131089 WVM131081:WVM131089 E196617:E196625 JA196617:JA196625 SW196617:SW196625 ACS196617:ACS196625 AMO196617:AMO196625 AWK196617:AWK196625 BGG196617:BGG196625 BQC196617:BQC196625 BZY196617:BZY196625 CJU196617:CJU196625 CTQ196617:CTQ196625 DDM196617:DDM196625 DNI196617:DNI196625 DXE196617:DXE196625 EHA196617:EHA196625 EQW196617:EQW196625 FAS196617:FAS196625 FKO196617:FKO196625 FUK196617:FUK196625 GEG196617:GEG196625 GOC196617:GOC196625 GXY196617:GXY196625 HHU196617:HHU196625 HRQ196617:HRQ196625 IBM196617:IBM196625 ILI196617:ILI196625 IVE196617:IVE196625 JFA196617:JFA196625 JOW196617:JOW196625 JYS196617:JYS196625 KIO196617:KIO196625 KSK196617:KSK196625 LCG196617:LCG196625 LMC196617:LMC196625 LVY196617:LVY196625 MFU196617:MFU196625 MPQ196617:MPQ196625 MZM196617:MZM196625 NJI196617:NJI196625 NTE196617:NTE196625 ODA196617:ODA196625 OMW196617:OMW196625 OWS196617:OWS196625 PGO196617:PGO196625 PQK196617:PQK196625 QAG196617:QAG196625 QKC196617:QKC196625 QTY196617:QTY196625 RDU196617:RDU196625 RNQ196617:RNQ196625 RXM196617:RXM196625 SHI196617:SHI196625 SRE196617:SRE196625 TBA196617:TBA196625 TKW196617:TKW196625 TUS196617:TUS196625 UEO196617:UEO196625 UOK196617:UOK196625 UYG196617:UYG196625 VIC196617:VIC196625 VRY196617:VRY196625 WBU196617:WBU196625 WLQ196617:WLQ196625 WVM196617:WVM196625 E262153:E262161 JA262153:JA262161 SW262153:SW262161 ACS262153:ACS262161 AMO262153:AMO262161 AWK262153:AWK262161 BGG262153:BGG262161 BQC262153:BQC262161 BZY262153:BZY262161 CJU262153:CJU262161 CTQ262153:CTQ262161 DDM262153:DDM262161 DNI262153:DNI262161 DXE262153:DXE262161 EHA262153:EHA262161 EQW262153:EQW262161 FAS262153:FAS262161 FKO262153:FKO262161 FUK262153:FUK262161 GEG262153:GEG262161 GOC262153:GOC262161 GXY262153:GXY262161 HHU262153:HHU262161 HRQ262153:HRQ262161 IBM262153:IBM262161 ILI262153:ILI262161 IVE262153:IVE262161 JFA262153:JFA262161 JOW262153:JOW262161 JYS262153:JYS262161 KIO262153:KIO262161 KSK262153:KSK262161 LCG262153:LCG262161 LMC262153:LMC262161 LVY262153:LVY262161 MFU262153:MFU262161 MPQ262153:MPQ262161 MZM262153:MZM262161 NJI262153:NJI262161 NTE262153:NTE262161 ODA262153:ODA262161 OMW262153:OMW262161 OWS262153:OWS262161 PGO262153:PGO262161 PQK262153:PQK262161 QAG262153:QAG262161 QKC262153:QKC262161 QTY262153:QTY262161 RDU262153:RDU262161 RNQ262153:RNQ262161 RXM262153:RXM262161 SHI262153:SHI262161 SRE262153:SRE262161 TBA262153:TBA262161 TKW262153:TKW262161 TUS262153:TUS262161 UEO262153:UEO262161 UOK262153:UOK262161 UYG262153:UYG262161 VIC262153:VIC262161 VRY262153:VRY262161 WBU262153:WBU262161 WLQ262153:WLQ262161 WVM262153:WVM262161 E327689:E327697 JA327689:JA327697 SW327689:SW327697 ACS327689:ACS327697 AMO327689:AMO327697 AWK327689:AWK327697 BGG327689:BGG327697 BQC327689:BQC327697 BZY327689:BZY327697 CJU327689:CJU327697 CTQ327689:CTQ327697 DDM327689:DDM327697 DNI327689:DNI327697 DXE327689:DXE327697 EHA327689:EHA327697 EQW327689:EQW327697 FAS327689:FAS327697 FKO327689:FKO327697 FUK327689:FUK327697 GEG327689:GEG327697 GOC327689:GOC327697 GXY327689:GXY327697 HHU327689:HHU327697 HRQ327689:HRQ327697 IBM327689:IBM327697 ILI327689:ILI327697 IVE327689:IVE327697 JFA327689:JFA327697 JOW327689:JOW327697 JYS327689:JYS327697 KIO327689:KIO327697 KSK327689:KSK327697 LCG327689:LCG327697 LMC327689:LMC327697 LVY327689:LVY327697 MFU327689:MFU327697 MPQ327689:MPQ327697 MZM327689:MZM327697 NJI327689:NJI327697 NTE327689:NTE327697 ODA327689:ODA327697 OMW327689:OMW327697 OWS327689:OWS327697 PGO327689:PGO327697 PQK327689:PQK327697 QAG327689:QAG327697 QKC327689:QKC327697 QTY327689:QTY327697 RDU327689:RDU327697 RNQ327689:RNQ327697 RXM327689:RXM327697 SHI327689:SHI327697 SRE327689:SRE327697 TBA327689:TBA327697 TKW327689:TKW327697 TUS327689:TUS327697 UEO327689:UEO327697 UOK327689:UOK327697 UYG327689:UYG327697 VIC327689:VIC327697 VRY327689:VRY327697 WBU327689:WBU327697 WLQ327689:WLQ327697 WVM327689:WVM327697 E393225:E393233 JA393225:JA393233 SW393225:SW393233 ACS393225:ACS393233 AMO393225:AMO393233 AWK393225:AWK393233 BGG393225:BGG393233 BQC393225:BQC393233 BZY393225:BZY393233 CJU393225:CJU393233 CTQ393225:CTQ393233 DDM393225:DDM393233 DNI393225:DNI393233 DXE393225:DXE393233 EHA393225:EHA393233 EQW393225:EQW393233 FAS393225:FAS393233 FKO393225:FKO393233 FUK393225:FUK393233 GEG393225:GEG393233 GOC393225:GOC393233 GXY393225:GXY393233 HHU393225:HHU393233 HRQ393225:HRQ393233 IBM393225:IBM393233 ILI393225:ILI393233 IVE393225:IVE393233 JFA393225:JFA393233 JOW393225:JOW393233 JYS393225:JYS393233 KIO393225:KIO393233 KSK393225:KSK393233 LCG393225:LCG393233 LMC393225:LMC393233 LVY393225:LVY393233 MFU393225:MFU393233 MPQ393225:MPQ393233 MZM393225:MZM393233 NJI393225:NJI393233 NTE393225:NTE393233 ODA393225:ODA393233 OMW393225:OMW393233 OWS393225:OWS393233 PGO393225:PGO393233 PQK393225:PQK393233 QAG393225:QAG393233 QKC393225:QKC393233 QTY393225:QTY393233 RDU393225:RDU393233 RNQ393225:RNQ393233 RXM393225:RXM393233 SHI393225:SHI393233 SRE393225:SRE393233 TBA393225:TBA393233 TKW393225:TKW393233 TUS393225:TUS393233 UEO393225:UEO393233 UOK393225:UOK393233 UYG393225:UYG393233 VIC393225:VIC393233 VRY393225:VRY393233 WBU393225:WBU393233 WLQ393225:WLQ393233 WVM393225:WVM393233 E458761:E458769 JA458761:JA458769 SW458761:SW458769 ACS458761:ACS458769 AMO458761:AMO458769 AWK458761:AWK458769 BGG458761:BGG458769 BQC458761:BQC458769 BZY458761:BZY458769 CJU458761:CJU458769 CTQ458761:CTQ458769 DDM458761:DDM458769 DNI458761:DNI458769 DXE458761:DXE458769 EHA458761:EHA458769 EQW458761:EQW458769 FAS458761:FAS458769 FKO458761:FKO458769 FUK458761:FUK458769 GEG458761:GEG458769 GOC458761:GOC458769 GXY458761:GXY458769 HHU458761:HHU458769 HRQ458761:HRQ458769 IBM458761:IBM458769 ILI458761:ILI458769 IVE458761:IVE458769 JFA458761:JFA458769 JOW458761:JOW458769 JYS458761:JYS458769 KIO458761:KIO458769 KSK458761:KSK458769 LCG458761:LCG458769 LMC458761:LMC458769 LVY458761:LVY458769 MFU458761:MFU458769 MPQ458761:MPQ458769 MZM458761:MZM458769 NJI458761:NJI458769 NTE458761:NTE458769 ODA458761:ODA458769 OMW458761:OMW458769 OWS458761:OWS458769 PGO458761:PGO458769 PQK458761:PQK458769 QAG458761:QAG458769 QKC458761:QKC458769 QTY458761:QTY458769 RDU458761:RDU458769 RNQ458761:RNQ458769 RXM458761:RXM458769 SHI458761:SHI458769 SRE458761:SRE458769 TBA458761:TBA458769 TKW458761:TKW458769 TUS458761:TUS458769 UEO458761:UEO458769 UOK458761:UOK458769 UYG458761:UYG458769 VIC458761:VIC458769 VRY458761:VRY458769 WBU458761:WBU458769 WLQ458761:WLQ458769 WVM458761:WVM458769 E524297:E524305 JA524297:JA524305 SW524297:SW524305 ACS524297:ACS524305 AMO524297:AMO524305 AWK524297:AWK524305 BGG524297:BGG524305 BQC524297:BQC524305 BZY524297:BZY524305 CJU524297:CJU524305 CTQ524297:CTQ524305 DDM524297:DDM524305 DNI524297:DNI524305 DXE524297:DXE524305 EHA524297:EHA524305 EQW524297:EQW524305 FAS524297:FAS524305 FKO524297:FKO524305 FUK524297:FUK524305 GEG524297:GEG524305 GOC524297:GOC524305 GXY524297:GXY524305 HHU524297:HHU524305 HRQ524297:HRQ524305 IBM524297:IBM524305 ILI524297:ILI524305 IVE524297:IVE524305 JFA524297:JFA524305 JOW524297:JOW524305 JYS524297:JYS524305 KIO524297:KIO524305 KSK524297:KSK524305 LCG524297:LCG524305 LMC524297:LMC524305 LVY524297:LVY524305 MFU524297:MFU524305 MPQ524297:MPQ524305 MZM524297:MZM524305 NJI524297:NJI524305 NTE524297:NTE524305 ODA524297:ODA524305 OMW524297:OMW524305 OWS524297:OWS524305 PGO524297:PGO524305 PQK524297:PQK524305 QAG524297:QAG524305 QKC524297:QKC524305 QTY524297:QTY524305 RDU524297:RDU524305 RNQ524297:RNQ524305 RXM524297:RXM524305 SHI524297:SHI524305 SRE524297:SRE524305 TBA524297:TBA524305 TKW524297:TKW524305 TUS524297:TUS524305 UEO524297:UEO524305 UOK524297:UOK524305 UYG524297:UYG524305 VIC524297:VIC524305 VRY524297:VRY524305 WBU524297:WBU524305 WLQ524297:WLQ524305 WVM524297:WVM524305 E589833:E589841 JA589833:JA589841 SW589833:SW589841 ACS589833:ACS589841 AMO589833:AMO589841 AWK589833:AWK589841 BGG589833:BGG589841 BQC589833:BQC589841 BZY589833:BZY589841 CJU589833:CJU589841 CTQ589833:CTQ589841 DDM589833:DDM589841 DNI589833:DNI589841 DXE589833:DXE589841 EHA589833:EHA589841 EQW589833:EQW589841 FAS589833:FAS589841 FKO589833:FKO589841 FUK589833:FUK589841 GEG589833:GEG589841 GOC589833:GOC589841 GXY589833:GXY589841 HHU589833:HHU589841 HRQ589833:HRQ589841 IBM589833:IBM589841 ILI589833:ILI589841 IVE589833:IVE589841 JFA589833:JFA589841 JOW589833:JOW589841 JYS589833:JYS589841 KIO589833:KIO589841 KSK589833:KSK589841 LCG589833:LCG589841 LMC589833:LMC589841 LVY589833:LVY589841 MFU589833:MFU589841 MPQ589833:MPQ589841 MZM589833:MZM589841 NJI589833:NJI589841 NTE589833:NTE589841 ODA589833:ODA589841 OMW589833:OMW589841 OWS589833:OWS589841 PGO589833:PGO589841 PQK589833:PQK589841 QAG589833:QAG589841 QKC589833:QKC589841 QTY589833:QTY589841 RDU589833:RDU589841 RNQ589833:RNQ589841 RXM589833:RXM589841 SHI589833:SHI589841 SRE589833:SRE589841 TBA589833:TBA589841 TKW589833:TKW589841 TUS589833:TUS589841 UEO589833:UEO589841 UOK589833:UOK589841 UYG589833:UYG589841 VIC589833:VIC589841 VRY589833:VRY589841 WBU589833:WBU589841 WLQ589833:WLQ589841 WVM589833:WVM589841 E655369:E655377 JA655369:JA655377 SW655369:SW655377 ACS655369:ACS655377 AMO655369:AMO655377 AWK655369:AWK655377 BGG655369:BGG655377 BQC655369:BQC655377 BZY655369:BZY655377 CJU655369:CJU655377 CTQ655369:CTQ655377 DDM655369:DDM655377 DNI655369:DNI655377 DXE655369:DXE655377 EHA655369:EHA655377 EQW655369:EQW655377 FAS655369:FAS655377 FKO655369:FKO655377 FUK655369:FUK655377 GEG655369:GEG655377 GOC655369:GOC655377 GXY655369:GXY655377 HHU655369:HHU655377 HRQ655369:HRQ655377 IBM655369:IBM655377 ILI655369:ILI655377 IVE655369:IVE655377 JFA655369:JFA655377 JOW655369:JOW655377 JYS655369:JYS655377 KIO655369:KIO655377 KSK655369:KSK655377 LCG655369:LCG655377 LMC655369:LMC655377 LVY655369:LVY655377 MFU655369:MFU655377 MPQ655369:MPQ655377 MZM655369:MZM655377 NJI655369:NJI655377 NTE655369:NTE655377 ODA655369:ODA655377 OMW655369:OMW655377 OWS655369:OWS655377 PGO655369:PGO655377 PQK655369:PQK655377 QAG655369:QAG655377 QKC655369:QKC655377 QTY655369:QTY655377 RDU655369:RDU655377 RNQ655369:RNQ655377 RXM655369:RXM655377 SHI655369:SHI655377 SRE655369:SRE655377 TBA655369:TBA655377 TKW655369:TKW655377 TUS655369:TUS655377 UEO655369:UEO655377 UOK655369:UOK655377 UYG655369:UYG655377 VIC655369:VIC655377 VRY655369:VRY655377 WBU655369:WBU655377 WLQ655369:WLQ655377 WVM655369:WVM655377 E720905:E720913 JA720905:JA720913 SW720905:SW720913 ACS720905:ACS720913 AMO720905:AMO720913 AWK720905:AWK720913 BGG720905:BGG720913 BQC720905:BQC720913 BZY720905:BZY720913 CJU720905:CJU720913 CTQ720905:CTQ720913 DDM720905:DDM720913 DNI720905:DNI720913 DXE720905:DXE720913 EHA720905:EHA720913 EQW720905:EQW720913 FAS720905:FAS720913 FKO720905:FKO720913 FUK720905:FUK720913 GEG720905:GEG720913 GOC720905:GOC720913 GXY720905:GXY720913 HHU720905:HHU720913 HRQ720905:HRQ720913 IBM720905:IBM720913 ILI720905:ILI720913 IVE720905:IVE720913 JFA720905:JFA720913 JOW720905:JOW720913 JYS720905:JYS720913 KIO720905:KIO720913 KSK720905:KSK720913 LCG720905:LCG720913 LMC720905:LMC720913 LVY720905:LVY720913 MFU720905:MFU720913 MPQ720905:MPQ720913 MZM720905:MZM720913 NJI720905:NJI720913 NTE720905:NTE720913 ODA720905:ODA720913 OMW720905:OMW720913 OWS720905:OWS720913 PGO720905:PGO720913 PQK720905:PQK720913 QAG720905:QAG720913 QKC720905:QKC720913 QTY720905:QTY720913 RDU720905:RDU720913 RNQ720905:RNQ720913 RXM720905:RXM720913 SHI720905:SHI720913 SRE720905:SRE720913 TBA720905:TBA720913 TKW720905:TKW720913 TUS720905:TUS720913 UEO720905:UEO720913 UOK720905:UOK720913 UYG720905:UYG720913 VIC720905:VIC720913 VRY720905:VRY720913 WBU720905:WBU720913 WLQ720905:WLQ720913 WVM720905:WVM720913 E786441:E786449 JA786441:JA786449 SW786441:SW786449 ACS786441:ACS786449 AMO786441:AMO786449 AWK786441:AWK786449 BGG786441:BGG786449 BQC786441:BQC786449 BZY786441:BZY786449 CJU786441:CJU786449 CTQ786441:CTQ786449 DDM786441:DDM786449 DNI786441:DNI786449 DXE786441:DXE786449 EHA786441:EHA786449 EQW786441:EQW786449 FAS786441:FAS786449 FKO786441:FKO786449 FUK786441:FUK786449 GEG786441:GEG786449 GOC786441:GOC786449 GXY786441:GXY786449 HHU786441:HHU786449 HRQ786441:HRQ786449 IBM786441:IBM786449 ILI786441:ILI786449 IVE786441:IVE786449 JFA786441:JFA786449 JOW786441:JOW786449 JYS786441:JYS786449 KIO786441:KIO786449 KSK786441:KSK786449 LCG786441:LCG786449 LMC786441:LMC786449 LVY786441:LVY786449 MFU786441:MFU786449 MPQ786441:MPQ786449 MZM786441:MZM786449 NJI786441:NJI786449 NTE786441:NTE786449 ODA786441:ODA786449 OMW786441:OMW786449 OWS786441:OWS786449 PGO786441:PGO786449 PQK786441:PQK786449 QAG786441:QAG786449 QKC786441:QKC786449 QTY786441:QTY786449 RDU786441:RDU786449 RNQ786441:RNQ786449 RXM786441:RXM786449 SHI786441:SHI786449 SRE786441:SRE786449 TBA786441:TBA786449 TKW786441:TKW786449 TUS786441:TUS786449 UEO786441:UEO786449 UOK786441:UOK786449 UYG786441:UYG786449 VIC786441:VIC786449 VRY786441:VRY786449 WBU786441:WBU786449 WLQ786441:WLQ786449 WVM786441:WVM786449 E851977:E851985 JA851977:JA851985 SW851977:SW851985 ACS851977:ACS851985 AMO851977:AMO851985 AWK851977:AWK851985 BGG851977:BGG851985 BQC851977:BQC851985 BZY851977:BZY851985 CJU851977:CJU851985 CTQ851977:CTQ851985 DDM851977:DDM851985 DNI851977:DNI851985 DXE851977:DXE851985 EHA851977:EHA851985 EQW851977:EQW851985 FAS851977:FAS851985 FKO851977:FKO851985 FUK851977:FUK851985 GEG851977:GEG851985 GOC851977:GOC851985 GXY851977:GXY851985 HHU851977:HHU851985 HRQ851977:HRQ851985 IBM851977:IBM851985 ILI851977:ILI851985 IVE851977:IVE851985 JFA851977:JFA851985 JOW851977:JOW851985 JYS851977:JYS851985 KIO851977:KIO851985 KSK851977:KSK851985 LCG851977:LCG851985 LMC851977:LMC851985 LVY851977:LVY851985 MFU851977:MFU851985 MPQ851977:MPQ851985 MZM851977:MZM851985 NJI851977:NJI851985 NTE851977:NTE851985 ODA851977:ODA851985 OMW851977:OMW851985 OWS851977:OWS851985 PGO851977:PGO851985 PQK851977:PQK851985 QAG851977:QAG851985 QKC851977:QKC851985 QTY851977:QTY851985 RDU851977:RDU851985 RNQ851977:RNQ851985 RXM851977:RXM851985 SHI851977:SHI851985 SRE851977:SRE851985 TBA851977:TBA851985 TKW851977:TKW851985 TUS851977:TUS851985 UEO851977:UEO851985 UOK851977:UOK851985 UYG851977:UYG851985 VIC851977:VIC851985 VRY851977:VRY851985 WBU851977:WBU851985 WLQ851977:WLQ851985 WVM851977:WVM851985 E917513:E917521 JA917513:JA917521 SW917513:SW917521 ACS917513:ACS917521 AMO917513:AMO917521 AWK917513:AWK917521 BGG917513:BGG917521 BQC917513:BQC917521 BZY917513:BZY917521 CJU917513:CJU917521 CTQ917513:CTQ917521 DDM917513:DDM917521 DNI917513:DNI917521 DXE917513:DXE917521 EHA917513:EHA917521 EQW917513:EQW917521 FAS917513:FAS917521 FKO917513:FKO917521 FUK917513:FUK917521 GEG917513:GEG917521 GOC917513:GOC917521 GXY917513:GXY917521 HHU917513:HHU917521 HRQ917513:HRQ917521 IBM917513:IBM917521 ILI917513:ILI917521 IVE917513:IVE917521 JFA917513:JFA917521 JOW917513:JOW917521 JYS917513:JYS917521 KIO917513:KIO917521 KSK917513:KSK917521 LCG917513:LCG917521 LMC917513:LMC917521 LVY917513:LVY917521 MFU917513:MFU917521 MPQ917513:MPQ917521 MZM917513:MZM917521 NJI917513:NJI917521 NTE917513:NTE917521 ODA917513:ODA917521 OMW917513:OMW917521 OWS917513:OWS917521 PGO917513:PGO917521 PQK917513:PQK917521 QAG917513:QAG917521 QKC917513:QKC917521 QTY917513:QTY917521 RDU917513:RDU917521 RNQ917513:RNQ917521 RXM917513:RXM917521 SHI917513:SHI917521 SRE917513:SRE917521 TBA917513:TBA917521 TKW917513:TKW917521 TUS917513:TUS917521 UEO917513:UEO917521 UOK917513:UOK917521 UYG917513:UYG917521 VIC917513:VIC917521 VRY917513:VRY917521 WBU917513:WBU917521 WLQ917513:WLQ917521 WVM917513:WVM917521 E983049:E983057 JA983049:JA983057 SW983049:SW983057 ACS983049:ACS983057 AMO983049:AMO983057 AWK983049:AWK983057 BGG983049:BGG983057 BQC983049:BQC983057 BZY983049:BZY983057 CJU983049:CJU983057 CTQ983049:CTQ983057 DDM983049:DDM983057 DNI983049:DNI983057 DXE983049:DXE983057 EHA983049:EHA983057 EQW983049:EQW983057 FAS983049:FAS983057 FKO983049:FKO983057 FUK983049:FUK983057 GEG983049:GEG983057 GOC983049:GOC983057 GXY983049:GXY983057 HHU983049:HHU983057 HRQ983049:HRQ983057 IBM983049:IBM983057 ILI983049:ILI983057 IVE983049:IVE983057 JFA983049:JFA983057 JOW983049:JOW983057 JYS983049:JYS983057 KIO983049:KIO983057 KSK983049:KSK983057 LCG983049:LCG983057 LMC983049:LMC983057 LVY983049:LVY983057 MFU983049:MFU983057 MPQ983049:MPQ983057 MZM983049:MZM983057 NJI983049:NJI983057 NTE983049:NTE983057 ODA983049:ODA983057 OMW983049:OMW983057 OWS983049:OWS983057 PGO983049:PGO983057 PQK983049:PQK983057 QAG983049:QAG983057 QKC983049:QKC983057 QTY983049:QTY983057 RDU983049:RDU983057 RNQ983049:RNQ983057 RXM983049:RXM983057 SHI983049:SHI983057 SRE983049:SRE983057 TBA983049:TBA983057 TKW983049:TKW983057 TUS983049:TUS983057 UEO983049:UEO983057 UOK983049:UOK983057 UYG983049:UYG983057 VIC983049:VIC983057 VRY983049:VRY983057 WBU983049:WBU983057 WLQ983049:WLQ983057 WVM983049:WVM983057 D9:D18 IZ9:IZ18 SV9:SV18 ACR9:ACR18 AMN9:AMN18 AWJ9:AWJ18 BGF9:BGF18 BQB9:BQB18 BZX9:BZX18 CJT9:CJT18 CTP9:CTP18 DDL9:DDL18 DNH9:DNH18 DXD9:DXD18 EGZ9:EGZ18 EQV9:EQV18 FAR9:FAR18 FKN9:FKN18 FUJ9:FUJ18 GEF9:GEF18 GOB9:GOB18 GXX9:GXX18 HHT9:HHT18 HRP9:HRP18 IBL9:IBL18 ILH9:ILH18 IVD9:IVD18 JEZ9:JEZ18 JOV9:JOV18 JYR9:JYR18 KIN9:KIN18 KSJ9:KSJ18 LCF9:LCF18 LMB9:LMB18 LVX9:LVX18 MFT9:MFT18 MPP9:MPP18 MZL9:MZL18 NJH9:NJH18 NTD9:NTD18 OCZ9:OCZ18 OMV9:OMV18 OWR9:OWR18 PGN9:PGN18 PQJ9:PQJ18 QAF9:QAF18 QKB9:QKB18 QTX9:QTX18 RDT9:RDT18 RNP9:RNP18 RXL9:RXL18 SHH9:SHH18 SRD9:SRD18 TAZ9:TAZ18 TKV9:TKV18 TUR9:TUR18 UEN9:UEN18 UOJ9:UOJ18 UYF9:UYF18 VIB9:VIB18 VRX9:VRX18 WBT9:WBT18 WLP9:WLP18 WVL9:WVL18 D65545:D65554 IZ65545:IZ65554 SV65545:SV65554 ACR65545:ACR65554 AMN65545:AMN65554 AWJ65545:AWJ65554 BGF65545:BGF65554 BQB65545:BQB65554 BZX65545:BZX65554 CJT65545:CJT65554 CTP65545:CTP65554 DDL65545:DDL65554 DNH65545:DNH65554 DXD65545:DXD65554 EGZ65545:EGZ65554 EQV65545:EQV65554 FAR65545:FAR65554 FKN65545:FKN65554 FUJ65545:FUJ65554 GEF65545:GEF65554 GOB65545:GOB65554 GXX65545:GXX65554 HHT65545:HHT65554 HRP65545:HRP65554 IBL65545:IBL65554 ILH65545:ILH65554 IVD65545:IVD65554 JEZ65545:JEZ65554 JOV65545:JOV65554 JYR65545:JYR65554 KIN65545:KIN65554 KSJ65545:KSJ65554 LCF65545:LCF65554 LMB65545:LMB65554 LVX65545:LVX65554 MFT65545:MFT65554 MPP65545:MPP65554 MZL65545:MZL65554 NJH65545:NJH65554 NTD65545:NTD65554 OCZ65545:OCZ65554 OMV65545:OMV65554 OWR65545:OWR65554 PGN65545:PGN65554 PQJ65545:PQJ65554 QAF65545:QAF65554 QKB65545:QKB65554 QTX65545:QTX65554 RDT65545:RDT65554 RNP65545:RNP65554 RXL65545:RXL65554 SHH65545:SHH65554 SRD65545:SRD65554 TAZ65545:TAZ65554 TKV65545:TKV65554 TUR65545:TUR65554 UEN65545:UEN65554 UOJ65545:UOJ65554 UYF65545:UYF65554 VIB65545:VIB65554 VRX65545:VRX65554 WBT65545:WBT65554 WLP65545:WLP65554 WVL65545:WVL65554 D131081:D131090 IZ131081:IZ131090 SV131081:SV131090 ACR131081:ACR131090 AMN131081:AMN131090 AWJ131081:AWJ131090 BGF131081:BGF131090 BQB131081:BQB131090 BZX131081:BZX131090 CJT131081:CJT131090 CTP131081:CTP131090 DDL131081:DDL131090 DNH131081:DNH131090 DXD131081:DXD131090 EGZ131081:EGZ131090 EQV131081:EQV131090 FAR131081:FAR131090 FKN131081:FKN131090 FUJ131081:FUJ131090 GEF131081:GEF131090 GOB131081:GOB131090 GXX131081:GXX131090 HHT131081:HHT131090 HRP131081:HRP131090 IBL131081:IBL131090 ILH131081:ILH131090 IVD131081:IVD131090 JEZ131081:JEZ131090 JOV131081:JOV131090 JYR131081:JYR131090 KIN131081:KIN131090 KSJ131081:KSJ131090 LCF131081:LCF131090 LMB131081:LMB131090 LVX131081:LVX131090 MFT131081:MFT131090 MPP131081:MPP131090 MZL131081:MZL131090 NJH131081:NJH131090 NTD131081:NTD131090 OCZ131081:OCZ131090 OMV131081:OMV131090 OWR131081:OWR131090 PGN131081:PGN131090 PQJ131081:PQJ131090 QAF131081:QAF131090 QKB131081:QKB131090 QTX131081:QTX131090 RDT131081:RDT131090 RNP131081:RNP131090 RXL131081:RXL131090 SHH131081:SHH131090 SRD131081:SRD131090 TAZ131081:TAZ131090 TKV131081:TKV131090 TUR131081:TUR131090 UEN131081:UEN131090 UOJ131081:UOJ131090 UYF131081:UYF131090 VIB131081:VIB131090 VRX131081:VRX131090 WBT131081:WBT131090 WLP131081:WLP131090 WVL131081:WVL131090 D196617:D196626 IZ196617:IZ196626 SV196617:SV196626 ACR196617:ACR196626 AMN196617:AMN196626 AWJ196617:AWJ196626 BGF196617:BGF196626 BQB196617:BQB196626 BZX196617:BZX196626 CJT196617:CJT196626 CTP196617:CTP196626 DDL196617:DDL196626 DNH196617:DNH196626 DXD196617:DXD196626 EGZ196617:EGZ196626 EQV196617:EQV196626 FAR196617:FAR196626 FKN196617:FKN196626 FUJ196617:FUJ196626 GEF196617:GEF196626 GOB196617:GOB196626 GXX196617:GXX196626 HHT196617:HHT196626 HRP196617:HRP196626 IBL196617:IBL196626 ILH196617:ILH196626 IVD196617:IVD196626 JEZ196617:JEZ196626 JOV196617:JOV196626 JYR196617:JYR196626 KIN196617:KIN196626 KSJ196617:KSJ196626 LCF196617:LCF196626 LMB196617:LMB196626 LVX196617:LVX196626 MFT196617:MFT196626 MPP196617:MPP196626 MZL196617:MZL196626 NJH196617:NJH196626 NTD196617:NTD196626 OCZ196617:OCZ196626 OMV196617:OMV196626 OWR196617:OWR196626 PGN196617:PGN196626 PQJ196617:PQJ196626 QAF196617:QAF196626 QKB196617:QKB196626 QTX196617:QTX196626 RDT196617:RDT196626 RNP196617:RNP196626 RXL196617:RXL196626 SHH196617:SHH196626 SRD196617:SRD196626 TAZ196617:TAZ196626 TKV196617:TKV196626 TUR196617:TUR196626 UEN196617:UEN196626 UOJ196617:UOJ196626 UYF196617:UYF196626 VIB196617:VIB196626 VRX196617:VRX196626 WBT196617:WBT196626 WLP196617:WLP196626 WVL196617:WVL196626 D262153:D262162 IZ262153:IZ262162 SV262153:SV262162 ACR262153:ACR262162 AMN262153:AMN262162 AWJ262153:AWJ262162 BGF262153:BGF262162 BQB262153:BQB262162 BZX262153:BZX262162 CJT262153:CJT262162 CTP262153:CTP262162 DDL262153:DDL262162 DNH262153:DNH262162 DXD262153:DXD262162 EGZ262153:EGZ262162 EQV262153:EQV262162 FAR262153:FAR262162 FKN262153:FKN262162 FUJ262153:FUJ262162 GEF262153:GEF262162 GOB262153:GOB262162 GXX262153:GXX262162 HHT262153:HHT262162 HRP262153:HRP262162 IBL262153:IBL262162 ILH262153:ILH262162 IVD262153:IVD262162 JEZ262153:JEZ262162 JOV262153:JOV262162 JYR262153:JYR262162 KIN262153:KIN262162 KSJ262153:KSJ262162 LCF262153:LCF262162 LMB262153:LMB262162 LVX262153:LVX262162 MFT262153:MFT262162 MPP262153:MPP262162 MZL262153:MZL262162 NJH262153:NJH262162 NTD262153:NTD262162 OCZ262153:OCZ262162 OMV262153:OMV262162 OWR262153:OWR262162 PGN262153:PGN262162 PQJ262153:PQJ262162 QAF262153:QAF262162 QKB262153:QKB262162 QTX262153:QTX262162 RDT262153:RDT262162 RNP262153:RNP262162 RXL262153:RXL262162 SHH262153:SHH262162 SRD262153:SRD262162 TAZ262153:TAZ262162 TKV262153:TKV262162 TUR262153:TUR262162 UEN262153:UEN262162 UOJ262153:UOJ262162 UYF262153:UYF262162 VIB262153:VIB262162 VRX262153:VRX262162 WBT262153:WBT262162 WLP262153:WLP262162 WVL262153:WVL262162 D327689:D327698 IZ327689:IZ327698 SV327689:SV327698 ACR327689:ACR327698 AMN327689:AMN327698 AWJ327689:AWJ327698 BGF327689:BGF327698 BQB327689:BQB327698 BZX327689:BZX327698 CJT327689:CJT327698 CTP327689:CTP327698 DDL327689:DDL327698 DNH327689:DNH327698 DXD327689:DXD327698 EGZ327689:EGZ327698 EQV327689:EQV327698 FAR327689:FAR327698 FKN327689:FKN327698 FUJ327689:FUJ327698 GEF327689:GEF327698 GOB327689:GOB327698 GXX327689:GXX327698 HHT327689:HHT327698 HRP327689:HRP327698 IBL327689:IBL327698 ILH327689:ILH327698 IVD327689:IVD327698 JEZ327689:JEZ327698 JOV327689:JOV327698 JYR327689:JYR327698 KIN327689:KIN327698 KSJ327689:KSJ327698 LCF327689:LCF327698 LMB327689:LMB327698 LVX327689:LVX327698 MFT327689:MFT327698 MPP327689:MPP327698 MZL327689:MZL327698 NJH327689:NJH327698 NTD327689:NTD327698 OCZ327689:OCZ327698 OMV327689:OMV327698 OWR327689:OWR327698 PGN327689:PGN327698 PQJ327689:PQJ327698 QAF327689:QAF327698 QKB327689:QKB327698 QTX327689:QTX327698 RDT327689:RDT327698 RNP327689:RNP327698 RXL327689:RXL327698 SHH327689:SHH327698 SRD327689:SRD327698 TAZ327689:TAZ327698 TKV327689:TKV327698 TUR327689:TUR327698 UEN327689:UEN327698 UOJ327689:UOJ327698 UYF327689:UYF327698 VIB327689:VIB327698 VRX327689:VRX327698 WBT327689:WBT327698 WLP327689:WLP327698 WVL327689:WVL327698 D393225:D393234 IZ393225:IZ393234 SV393225:SV393234 ACR393225:ACR393234 AMN393225:AMN393234 AWJ393225:AWJ393234 BGF393225:BGF393234 BQB393225:BQB393234 BZX393225:BZX393234 CJT393225:CJT393234 CTP393225:CTP393234 DDL393225:DDL393234 DNH393225:DNH393234 DXD393225:DXD393234 EGZ393225:EGZ393234 EQV393225:EQV393234 FAR393225:FAR393234 FKN393225:FKN393234 FUJ393225:FUJ393234 GEF393225:GEF393234 GOB393225:GOB393234 GXX393225:GXX393234 HHT393225:HHT393234 HRP393225:HRP393234 IBL393225:IBL393234 ILH393225:ILH393234 IVD393225:IVD393234 JEZ393225:JEZ393234 JOV393225:JOV393234 JYR393225:JYR393234 KIN393225:KIN393234 KSJ393225:KSJ393234 LCF393225:LCF393234 LMB393225:LMB393234 LVX393225:LVX393234 MFT393225:MFT393234 MPP393225:MPP393234 MZL393225:MZL393234 NJH393225:NJH393234 NTD393225:NTD393234 OCZ393225:OCZ393234 OMV393225:OMV393234 OWR393225:OWR393234 PGN393225:PGN393234 PQJ393225:PQJ393234 QAF393225:QAF393234 QKB393225:QKB393234 QTX393225:QTX393234 RDT393225:RDT393234 RNP393225:RNP393234 RXL393225:RXL393234 SHH393225:SHH393234 SRD393225:SRD393234 TAZ393225:TAZ393234 TKV393225:TKV393234 TUR393225:TUR393234 UEN393225:UEN393234 UOJ393225:UOJ393234 UYF393225:UYF393234 VIB393225:VIB393234 VRX393225:VRX393234 WBT393225:WBT393234 WLP393225:WLP393234 WVL393225:WVL393234 D458761:D458770 IZ458761:IZ458770 SV458761:SV458770 ACR458761:ACR458770 AMN458761:AMN458770 AWJ458761:AWJ458770 BGF458761:BGF458770 BQB458761:BQB458770 BZX458761:BZX458770 CJT458761:CJT458770 CTP458761:CTP458770 DDL458761:DDL458770 DNH458761:DNH458770 DXD458761:DXD458770 EGZ458761:EGZ458770 EQV458761:EQV458770 FAR458761:FAR458770 FKN458761:FKN458770 FUJ458761:FUJ458770 GEF458761:GEF458770 GOB458761:GOB458770 GXX458761:GXX458770 HHT458761:HHT458770 HRP458761:HRP458770 IBL458761:IBL458770 ILH458761:ILH458770 IVD458761:IVD458770 JEZ458761:JEZ458770 JOV458761:JOV458770 JYR458761:JYR458770 KIN458761:KIN458770 KSJ458761:KSJ458770 LCF458761:LCF458770 LMB458761:LMB458770 LVX458761:LVX458770 MFT458761:MFT458770 MPP458761:MPP458770 MZL458761:MZL458770 NJH458761:NJH458770 NTD458761:NTD458770 OCZ458761:OCZ458770 OMV458761:OMV458770 OWR458761:OWR458770 PGN458761:PGN458770 PQJ458761:PQJ458770 QAF458761:QAF458770 QKB458761:QKB458770 QTX458761:QTX458770 RDT458761:RDT458770 RNP458761:RNP458770 RXL458761:RXL458770 SHH458761:SHH458770 SRD458761:SRD458770 TAZ458761:TAZ458770 TKV458761:TKV458770 TUR458761:TUR458770 UEN458761:UEN458770 UOJ458761:UOJ458770 UYF458761:UYF458770 VIB458761:VIB458770 VRX458761:VRX458770 WBT458761:WBT458770 WLP458761:WLP458770 WVL458761:WVL458770 D524297:D524306 IZ524297:IZ524306 SV524297:SV524306 ACR524297:ACR524306 AMN524297:AMN524306 AWJ524297:AWJ524306 BGF524297:BGF524306 BQB524297:BQB524306 BZX524297:BZX524306 CJT524297:CJT524306 CTP524297:CTP524306 DDL524297:DDL524306 DNH524297:DNH524306 DXD524297:DXD524306 EGZ524297:EGZ524306 EQV524297:EQV524306 FAR524297:FAR524306 FKN524297:FKN524306 FUJ524297:FUJ524306 GEF524297:GEF524306 GOB524297:GOB524306 GXX524297:GXX524306 HHT524297:HHT524306 HRP524297:HRP524306 IBL524297:IBL524306 ILH524297:ILH524306 IVD524297:IVD524306 JEZ524297:JEZ524306 JOV524297:JOV524306 JYR524297:JYR524306 KIN524297:KIN524306 KSJ524297:KSJ524306 LCF524297:LCF524306 LMB524297:LMB524306 LVX524297:LVX524306 MFT524297:MFT524306 MPP524297:MPP524306 MZL524297:MZL524306 NJH524297:NJH524306 NTD524297:NTD524306 OCZ524297:OCZ524306 OMV524297:OMV524306 OWR524297:OWR524306 PGN524297:PGN524306 PQJ524297:PQJ524306 QAF524297:QAF524306 QKB524297:QKB524306 QTX524297:QTX524306 RDT524297:RDT524306 RNP524297:RNP524306 RXL524297:RXL524306 SHH524297:SHH524306 SRD524297:SRD524306 TAZ524297:TAZ524306 TKV524297:TKV524306 TUR524297:TUR524306 UEN524297:UEN524306 UOJ524297:UOJ524306 UYF524297:UYF524306 VIB524297:VIB524306 VRX524297:VRX524306 WBT524297:WBT524306 WLP524297:WLP524306 WVL524297:WVL524306 D589833:D589842 IZ589833:IZ589842 SV589833:SV589842 ACR589833:ACR589842 AMN589833:AMN589842 AWJ589833:AWJ589842 BGF589833:BGF589842 BQB589833:BQB589842 BZX589833:BZX589842 CJT589833:CJT589842 CTP589833:CTP589842 DDL589833:DDL589842 DNH589833:DNH589842 DXD589833:DXD589842 EGZ589833:EGZ589842 EQV589833:EQV589842 FAR589833:FAR589842 FKN589833:FKN589842 FUJ589833:FUJ589842 GEF589833:GEF589842 GOB589833:GOB589842 GXX589833:GXX589842 HHT589833:HHT589842 HRP589833:HRP589842 IBL589833:IBL589842 ILH589833:ILH589842 IVD589833:IVD589842 JEZ589833:JEZ589842 JOV589833:JOV589842 JYR589833:JYR589842 KIN589833:KIN589842 KSJ589833:KSJ589842 LCF589833:LCF589842 LMB589833:LMB589842 LVX589833:LVX589842 MFT589833:MFT589842 MPP589833:MPP589842 MZL589833:MZL589842 NJH589833:NJH589842 NTD589833:NTD589842 OCZ589833:OCZ589842 OMV589833:OMV589842 OWR589833:OWR589842 PGN589833:PGN589842 PQJ589833:PQJ589842 QAF589833:QAF589842 QKB589833:QKB589842 QTX589833:QTX589842 RDT589833:RDT589842 RNP589833:RNP589842 RXL589833:RXL589842 SHH589833:SHH589842 SRD589833:SRD589842 TAZ589833:TAZ589842 TKV589833:TKV589842 TUR589833:TUR589842 UEN589833:UEN589842 UOJ589833:UOJ589842 UYF589833:UYF589842 VIB589833:VIB589842 VRX589833:VRX589842 WBT589833:WBT589842 WLP589833:WLP589842 WVL589833:WVL589842 D655369:D655378 IZ655369:IZ655378 SV655369:SV655378 ACR655369:ACR655378 AMN655369:AMN655378 AWJ655369:AWJ655378 BGF655369:BGF655378 BQB655369:BQB655378 BZX655369:BZX655378 CJT655369:CJT655378 CTP655369:CTP655378 DDL655369:DDL655378 DNH655369:DNH655378 DXD655369:DXD655378 EGZ655369:EGZ655378 EQV655369:EQV655378 FAR655369:FAR655378 FKN655369:FKN655378 FUJ655369:FUJ655378 GEF655369:GEF655378 GOB655369:GOB655378 GXX655369:GXX655378 HHT655369:HHT655378 HRP655369:HRP655378 IBL655369:IBL655378 ILH655369:ILH655378 IVD655369:IVD655378 JEZ655369:JEZ655378 JOV655369:JOV655378 JYR655369:JYR655378 KIN655369:KIN655378 KSJ655369:KSJ655378 LCF655369:LCF655378 LMB655369:LMB655378 LVX655369:LVX655378 MFT655369:MFT655378 MPP655369:MPP655378 MZL655369:MZL655378 NJH655369:NJH655378 NTD655369:NTD655378 OCZ655369:OCZ655378 OMV655369:OMV655378 OWR655369:OWR655378 PGN655369:PGN655378 PQJ655369:PQJ655378 QAF655369:QAF655378 QKB655369:QKB655378 QTX655369:QTX655378 RDT655369:RDT655378 RNP655369:RNP655378 RXL655369:RXL655378 SHH655369:SHH655378 SRD655369:SRD655378 TAZ655369:TAZ655378 TKV655369:TKV655378 TUR655369:TUR655378 UEN655369:UEN655378 UOJ655369:UOJ655378 UYF655369:UYF655378 VIB655369:VIB655378 VRX655369:VRX655378 WBT655369:WBT655378 WLP655369:WLP655378 WVL655369:WVL655378 D720905:D720914 IZ720905:IZ720914 SV720905:SV720914 ACR720905:ACR720914 AMN720905:AMN720914 AWJ720905:AWJ720914 BGF720905:BGF720914 BQB720905:BQB720914 BZX720905:BZX720914 CJT720905:CJT720914 CTP720905:CTP720914 DDL720905:DDL720914 DNH720905:DNH720914 DXD720905:DXD720914 EGZ720905:EGZ720914 EQV720905:EQV720914 FAR720905:FAR720914 FKN720905:FKN720914 FUJ720905:FUJ720914 GEF720905:GEF720914 GOB720905:GOB720914 GXX720905:GXX720914 HHT720905:HHT720914 HRP720905:HRP720914 IBL720905:IBL720914 ILH720905:ILH720914 IVD720905:IVD720914 JEZ720905:JEZ720914 JOV720905:JOV720914 JYR720905:JYR720914 KIN720905:KIN720914 KSJ720905:KSJ720914 LCF720905:LCF720914 LMB720905:LMB720914 LVX720905:LVX720914 MFT720905:MFT720914 MPP720905:MPP720914 MZL720905:MZL720914 NJH720905:NJH720914 NTD720905:NTD720914 OCZ720905:OCZ720914 OMV720905:OMV720914 OWR720905:OWR720914 PGN720905:PGN720914 PQJ720905:PQJ720914 QAF720905:QAF720914 QKB720905:QKB720914 QTX720905:QTX720914 RDT720905:RDT720914 RNP720905:RNP720914 RXL720905:RXL720914 SHH720905:SHH720914 SRD720905:SRD720914 TAZ720905:TAZ720914 TKV720905:TKV720914 TUR720905:TUR720914 UEN720905:UEN720914 UOJ720905:UOJ720914 UYF720905:UYF720914 VIB720905:VIB720914 VRX720905:VRX720914 WBT720905:WBT720914 WLP720905:WLP720914 WVL720905:WVL720914 D786441:D786450 IZ786441:IZ786450 SV786441:SV786450 ACR786441:ACR786450 AMN786441:AMN786450 AWJ786441:AWJ786450 BGF786441:BGF786450 BQB786441:BQB786450 BZX786441:BZX786450 CJT786441:CJT786450 CTP786441:CTP786450 DDL786441:DDL786450 DNH786441:DNH786450 DXD786441:DXD786450 EGZ786441:EGZ786450 EQV786441:EQV786450 FAR786441:FAR786450 FKN786441:FKN786450 FUJ786441:FUJ786450 GEF786441:GEF786450 GOB786441:GOB786450 GXX786441:GXX786450 HHT786441:HHT786450 HRP786441:HRP786450 IBL786441:IBL786450 ILH786441:ILH786450 IVD786441:IVD786450 JEZ786441:JEZ786450 JOV786441:JOV786450 JYR786441:JYR786450 KIN786441:KIN786450 KSJ786441:KSJ786450 LCF786441:LCF786450 LMB786441:LMB786450 LVX786441:LVX786450 MFT786441:MFT786450 MPP786441:MPP786450 MZL786441:MZL786450 NJH786441:NJH786450 NTD786441:NTD786450 OCZ786441:OCZ786450 OMV786441:OMV786450 OWR786441:OWR786450 PGN786441:PGN786450 PQJ786441:PQJ786450 QAF786441:QAF786450 QKB786441:QKB786450 QTX786441:QTX786450 RDT786441:RDT786450 RNP786441:RNP786450 RXL786441:RXL786450 SHH786441:SHH786450 SRD786441:SRD786450 TAZ786441:TAZ786450 TKV786441:TKV786450 TUR786441:TUR786450 UEN786441:UEN786450 UOJ786441:UOJ786450 UYF786441:UYF786450 VIB786441:VIB786450 VRX786441:VRX786450 WBT786441:WBT786450 WLP786441:WLP786450 WVL786441:WVL786450 D851977:D851986 IZ851977:IZ851986 SV851977:SV851986 ACR851977:ACR851986 AMN851977:AMN851986 AWJ851977:AWJ851986 BGF851977:BGF851986 BQB851977:BQB851986 BZX851977:BZX851986 CJT851977:CJT851986 CTP851977:CTP851986 DDL851977:DDL851986 DNH851977:DNH851986 DXD851977:DXD851986 EGZ851977:EGZ851986 EQV851977:EQV851986 FAR851977:FAR851986 FKN851977:FKN851986 FUJ851977:FUJ851986 GEF851977:GEF851986 GOB851977:GOB851986 GXX851977:GXX851986 HHT851977:HHT851986 HRP851977:HRP851986 IBL851977:IBL851986 ILH851977:ILH851986 IVD851977:IVD851986 JEZ851977:JEZ851986 JOV851977:JOV851986 JYR851977:JYR851986 KIN851977:KIN851986 KSJ851977:KSJ851986 LCF851977:LCF851986 LMB851977:LMB851986 LVX851977:LVX851986 MFT851977:MFT851986 MPP851977:MPP851986 MZL851977:MZL851986 NJH851977:NJH851986 NTD851977:NTD851986 OCZ851977:OCZ851986 OMV851977:OMV851986 OWR851977:OWR851986 PGN851977:PGN851986 PQJ851977:PQJ851986 QAF851977:QAF851986 QKB851977:QKB851986 QTX851977:QTX851986 RDT851977:RDT851986 RNP851977:RNP851986 RXL851977:RXL851986 SHH851977:SHH851986 SRD851977:SRD851986 TAZ851977:TAZ851986 TKV851977:TKV851986 TUR851977:TUR851986 UEN851977:UEN851986 UOJ851977:UOJ851986 UYF851977:UYF851986 VIB851977:VIB851986 VRX851977:VRX851986 WBT851977:WBT851986 WLP851977:WLP851986 WVL851977:WVL851986 D917513:D917522 IZ917513:IZ917522 SV917513:SV917522 ACR917513:ACR917522 AMN917513:AMN917522 AWJ917513:AWJ917522 BGF917513:BGF917522 BQB917513:BQB917522 BZX917513:BZX917522 CJT917513:CJT917522 CTP917513:CTP917522 DDL917513:DDL917522 DNH917513:DNH917522 DXD917513:DXD917522 EGZ917513:EGZ917522 EQV917513:EQV917522 FAR917513:FAR917522 FKN917513:FKN917522 FUJ917513:FUJ917522 GEF917513:GEF917522 GOB917513:GOB917522 GXX917513:GXX917522 HHT917513:HHT917522 HRP917513:HRP917522 IBL917513:IBL917522 ILH917513:ILH917522 IVD917513:IVD917522 JEZ917513:JEZ917522 JOV917513:JOV917522 JYR917513:JYR917522 KIN917513:KIN917522 KSJ917513:KSJ917522 LCF917513:LCF917522 LMB917513:LMB917522 LVX917513:LVX917522 MFT917513:MFT917522 MPP917513:MPP917522 MZL917513:MZL917522 NJH917513:NJH917522 NTD917513:NTD917522 OCZ917513:OCZ917522 OMV917513:OMV917522 OWR917513:OWR917522 PGN917513:PGN917522 PQJ917513:PQJ917522 QAF917513:QAF917522 QKB917513:QKB917522 QTX917513:QTX917522 RDT917513:RDT917522 RNP917513:RNP917522 RXL917513:RXL917522 SHH917513:SHH917522 SRD917513:SRD917522 TAZ917513:TAZ917522 TKV917513:TKV917522 TUR917513:TUR917522 UEN917513:UEN917522 UOJ917513:UOJ917522 UYF917513:UYF917522 VIB917513:VIB917522 VRX917513:VRX917522 WBT917513:WBT917522 WLP917513:WLP917522 WVL917513:WVL917522 D983049:D983058 IZ983049:IZ983058 SV983049:SV983058 ACR983049:ACR983058 AMN983049:AMN983058 AWJ983049:AWJ983058 BGF983049:BGF983058 BQB983049:BQB983058 BZX983049:BZX983058 CJT983049:CJT983058 CTP983049:CTP983058 DDL983049:DDL983058 DNH983049:DNH983058 DXD983049:DXD983058 EGZ983049:EGZ983058 EQV983049:EQV983058 FAR983049:FAR983058 FKN983049:FKN983058 FUJ983049:FUJ983058 GEF983049:GEF983058 GOB983049:GOB983058 GXX983049:GXX983058 HHT983049:HHT983058 HRP983049:HRP983058 IBL983049:IBL983058 ILH983049:ILH983058 IVD983049:IVD983058 JEZ983049:JEZ983058 JOV983049:JOV983058 JYR983049:JYR983058 KIN983049:KIN983058 KSJ983049:KSJ983058 LCF983049:LCF983058 LMB983049:LMB983058 LVX983049:LVX983058 MFT983049:MFT983058 MPP983049:MPP983058 MZL983049:MZL983058 NJH983049:NJH983058 NTD983049:NTD983058 OCZ983049:OCZ983058 OMV983049:OMV983058 OWR983049:OWR983058 PGN983049:PGN983058 PQJ983049:PQJ983058 QAF983049:QAF983058 QKB983049:QKB983058 QTX983049:QTX983058 RDT983049:RDT983058 RNP983049:RNP983058 RXL983049:RXL983058 SHH983049:SHH983058 SRD983049:SRD983058 TAZ983049:TAZ983058 TKV983049:TKV983058 TUR983049:TUR983058 UEN983049:UEN983058 UOJ983049:UOJ983058 UYF983049:UYF983058 VIB983049:VIB983058 VRX983049:VRX983058 WBT983049:WBT983058 WLP983049:WLP983058 WVL983049:WVL983058 B9:C9 IX9:IY9 ST9:SU9 ACP9:ACQ9 AML9:AMM9 AWH9:AWI9 BGD9:BGE9 BPZ9:BQA9 BZV9:BZW9 CJR9:CJS9 CTN9:CTO9 DDJ9:DDK9 DNF9:DNG9 DXB9:DXC9 EGX9:EGY9 EQT9:EQU9 FAP9:FAQ9 FKL9:FKM9 FUH9:FUI9 GED9:GEE9 GNZ9:GOA9 GXV9:GXW9 HHR9:HHS9 HRN9:HRO9 IBJ9:IBK9 ILF9:ILG9 IVB9:IVC9 JEX9:JEY9 JOT9:JOU9 JYP9:JYQ9 KIL9:KIM9 KSH9:KSI9 LCD9:LCE9 LLZ9:LMA9 LVV9:LVW9 MFR9:MFS9 MPN9:MPO9 MZJ9:MZK9 NJF9:NJG9 NTB9:NTC9 OCX9:OCY9 OMT9:OMU9 OWP9:OWQ9 PGL9:PGM9 PQH9:PQI9 QAD9:QAE9 QJZ9:QKA9 QTV9:QTW9 RDR9:RDS9 RNN9:RNO9 RXJ9:RXK9 SHF9:SHG9 SRB9:SRC9 TAX9:TAY9 TKT9:TKU9 TUP9:TUQ9 UEL9:UEM9 UOH9:UOI9 UYD9:UYE9 VHZ9:VIA9 VRV9:VRW9 WBR9:WBS9 WLN9:WLO9 WVJ9:WVK9 B65545:C65545 IX65545:IY65545 ST65545:SU65545 ACP65545:ACQ65545 AML65545:AMM65545 AWH65545:AWI65545 BGD65545:BGE65545 BPZ65545:BQA65545 BZV65545:BZW65545 CJR65545:CJS65545 CTN65545:CTO65545 DDJ65545:DDK65545 DNF65545:DNG65545 DXB65545:DXC65545 EGX65545:EGY65545 EQT65545:EQU65545 FAP65545:FAQ65545 FKL65545:FKM65545 FUH65545:FUI65545 GED65545:GEE65545 GNZ65545:GOA65545 GXV65545:GXW65545 HHR65545:HHS65545 HRN65545:HRO65545 IBJ65545:IBK65545 ILF65545:ILG65545 IVB65545:IVC65545 JEX65545:JEY65545 JOT65545:JOU65545 JYP65545:JYQ65545 KIL65545:KIM65545 KSH65545:KSI65545 LCD65545:LCE65545 LLZ65545:LMA65545 LVV65545:LVW65545 MFR65545:MFS65545 MPN65545:MPO65545 MZJ65545:MZK65545 NJF65545:NJG65545 NTB65545:NTC65545 OCX65545:OCY65545 OMT65545:OMU65545 OWP65545:OWQ65545 PGL65545:PGM65545 PQH65545:PQI65545 QAD65545:QAE65545 QJZ65545:QKA65545 QTV65545:QTW65545 RDR65545:RDS65545 RNN65545:RNO65545 RXJ65545:RXK65545 SHF65545:SHG65545 SRB65545:SRC65545 TAX65545:TAY65545 TKT65545:TKU65545 TUP65545:TUQ65545 UEL65545:UEM65545 UOH65545:UOI65545 UYD65545:UYE65545 VHZ65545:VIA65545 VRV65545:VRW65545 WBR65545:WBS65545 WLN65545:WLO65545 WVJ65545:WVK65545 B131081:C131081 IX131081:IY131081 ST131081:SU131081 ACP131081:ACQ131081 AML131081:AMM131081 AWH131081:AWI131081 BGD131081:BGE131081 BPZ131081:BQA131081 BZV131081:BZW131081 CJR131081:CJS131081 CTN131081:CTO131081 DDJ131081:DDK131081 DNF131081:DNG131081 DXB131081:DXC131081 EGX131081:EGY131081 EQT131081:EQU131081 FAP131081:FAQ131081 FKL131081:FKM131081 FUH131081:FUI131081 GED131081:GEE131081 GNZ131081:GOA131081 GXV131081:GXW131081 HHR131081:HHS131081 HRN131081:HRO131081 IBJ131081:IBK131081 ILF131081:ILG131081 IVB131081:IVC131081 JEX131081:JEY131081 JOT131081:JOU131081 JYP131081:JYQ131081 KIL131081:KIM131081 KSH131081:KSI131081 LCD131081:LCE131081 LLZ131081:LMA131081 LVV131081:LVW131081 MFR131081:MFS131081 MPN131081:MPO131081 MZJ131081:MZK131081 NJF131081:NJG131081 NTB131081:NTC131081 OCX131081:OCY131081 OMT131081:OMU131081 OWP131081:OWQ131081 PGL131081:PGM131081 PQH131081:PQI131081 QAD131081:QAE131081 QJZ131081:QKA131081 QTV131081:QTW131081 RDR131081:RDS131081 RNN131081:RNO131081 RXJ131081:RXK131081 SHF131081:SHG131081 SRB131081:SRC131081 TAX131081:TAY131081 TKT131081:TKU131081 TUP131081:TUQ131081 UEL131081:UEM131081 UOH131081:UOI131081 UYD131081:UYE131081 VHZ131081:VIA131081 VRV131081:VRW131081 WBR131081:WBS131081 WLN131081:WLO131081 WVJ131081:WVK131081 B196617:C196617 IX196617:IY196617 ST196617:SU196617 ACP196617:ACQ196617 AML196617:AMM196617 AWH196617:AWI196617 BGD196617:BGE196617 BPZ196617:BQA196617 BZV196617:BZW196617 CJR196617:CJS196617 CTN196617:CTO196617 DDJ196617:DDK196617 DNF196617:DNG196617 DXB196617:DXC196617 EGX196617:EGY196617 EQT196617:EQU196617 FAP196617:FAQ196617 FKL196617:FKM196617 FUH196617:FUI196617 GED196617:GEE196617 GNZ196617:GOA196617 GXV196617:GXW196617 HHR196617:HHS196617 HRN196617:HRO196617 IBJ196617:IBK196617 ILF196617:ILG196617 IVB196617:IVC196617 JEX196617:JEY196617 JOT196617:JOU196617 JYP196617:JYQ196617 KIL196617:KIM196617 KSH196617:KSI196617 LCD196617:LCE196617 LLZ196617:LMA196617 LVV196617:LVW196617 MFR196617:MFS196617 MPN196617:MPO196617 MZJ196617:MZK196617 NJF196617:NJG196617 NTB196617:NTC196617 OCX196617:OCY196617 OMT196617:OMU196617 OWP196617:OWQ196617 PGL196617:PGM196617 PQH196617:PQI196617 QAD196617:QAE196617 QJZ196617:QKA196617 QTV196617:QTW196617 RDR196617:RDS196617 RNN196617:RNO196617 RXJ196617:RXK196617 SHF196617:SHG196617 SRB196617:SRC196617 TAX196617:TAY196617 TKT196617:TKU196617 TUP196617:TUQ196617 UEL196617:UEM196617 UOH196617:UOI196617 UYD196617:UYE196617 VHZ196617:VIA196617 VRV196617:VRW196617 WBR196617:WBS196617 WLN196617:WLO196617 WVJ196617:WVK196617 B262153:C262153 IX262153:IY262153 ST262153:SU262153 ACP262153:ACQ262153 AML262153:AMM262153 AWH262153:AWI262153 BGD262153:BGE262153 BPZ262153:BQA262153 BZV262153:BZW262153 CJR262153:CJS262153 CTN262153:CTO262153 DDJ262153:DDK262153 DNF262153:DNG262153 DXB262153:DXC262153 EGX262153:EGY262153 EQT262153:EQU262153 FAP262153:FAQ262153 FKL262153:FKM262153 FUH262153:FUI262153 GED262153:GEE262153 GNZ262153:GOA262153 GXV262153:GXW262153 HHR262153:HHS262153 HRN262153:HRO262153 IBJ262153:IBK262153 ILF262153:ILG262153 IVB262153:IVC262153 JEX262153:JEY262153 JOT262153:JOU262153 JYP262153:JYQ262153 KIL262153:KIM262153 KSH262153:KSI262153 LCD262153:LCE262153 LLZ262153:LMA262153 LVV262153:LVW262153 MFR262153:MFS262153 MPN262153:MPO262153 MZJ262153:MZK262153 NJF262153:NJG262153 NTB262153:NTC262153 OCX262153:OCY262153 OMT262153:OMU262153 OWP262153:OWQ262153 PGL262153:PGM262153 PQH262153:PQI262153 QAD262153:QAE262153 QJZ262153:QKA262153 QTV262153:QTW262153 RDR262153:RDS262153 RNN262153:RNO262153 RXJ262153:RXK262153 SHF262153:SHG262153 SRB262153:SRC262153 TAX262153:TAY262153 TKT262153:TKU262153 TUP262153:TUQ262153 UEL262153:UEM262153 UOH262153:UOI262153 UYD262153:UYE262153 VHZ262153:VIA262153 VRV262153:VRW262153 WBR262153:WBS262153 WLN262153:WLO262153 WVJ262153:WVK262153 B327689:C327689 IX327689:IY327689 ST327689:SU327689 ACP327689:ACQ327689 AML327689:AMM327689 AWH327689:AWI327689 BGD327689:BGE327689 BPZ327689:BQA327689 BZV327689:BZW327689 CJR327689:CJS327689 CTN327689:CTO327689 DDJ327689:DDK327689 DNF327689:DNG327689 DXB327689:DXC327689 EGX327689:EGY327689 EQT327689:EQU327689 FAP327689:FAQ327689 FKL327689:FKM327689 FUH327689:FUI327689 GED327689:GEE327689 GNZ327689:GOA327689 GXV327689:GXW327689 HHR327689:HHS327689 HRN327689:HRO327689 IBJ327689:IBK327689 ILF327689:ILG327689 IVB327689:IVC327689 JEX327689:JEY327689 JOT327689:JOU327689 JYP327689:JYQ327689 KIL327689:KIM327689 KSH327689:KSI327689 LCD327689:LCE327689 LLZ327689:LMA327689 LVV327689:LVW327689 MFR327689:MFS327689 MPN327689:MPO327689 MZJ327689:MZK327689 NJF327689:NJG327689 NTB327689:NTC327689 OCX327689:OCY327689 OMT327689:OMU327689 OWP327689:OWQ327689 PGL327689:PGM327689 PQH327689:PQI327689 QAD327689:QAE327689 QJZ327689:QKA327689 QTV327689:QTW327689 RDR327689:RDS327689 RNN327689:RNO327689 RXJ327689:RXK327689 SHF327689:SHG327689 SRB327689:SRC327689 TAX327689:TAY327689 TKT327689:TKU327689 TUP327689:TUQ327689 UEL327689:UEM327689 UOH327689:UOI327689 UYD327689:UYE327689 VHZ327689:VIA327689 VRV327689:VRW327689 WBR327689:WBS327689 WLN327689:WLO327689 WVJ327689:WVK327689 B393225:C393225 IX393225:IY393225 ST393225:SU393225 ACP393225:ACQ393225 AML393225:AMM393225 AWH393225:AWI393225 BGD393225:BGE393225 BPZ393225:BQA393225 BZV393225:BZW393225 CJR393225:CJS393225 CTN393225:CTO393225 DDJ393225:DDK393225 DNF393225:DNG393225 DXB393225:DXC393225 EGX393225:EGY393225 EQT393225:EQU393225 FAP393225:FAQ393225 FKL393225:FKM393225 FUH393225:FUI393225 GED393225:GEE393225 GNZ393225:GOA393225 GXV393225:GXW393225 HHR393225:HHS393225 HRN393225:HRO393225 IBJ393225:IBK393225 ILF393225:ILG393225 IVB393225:IVC393225 JEX393225:JEY393225 JOT393225:JOU393225 JYP393225:JYQ393225 KIL393225:KIM393225 KSH393225:KSI393225 LCD393225:LCE393225 LLZ393225:LMA393225 LVV393225:LVW393225 MFR393225:MFS393225 MPN393225:MPO393225 MZJ393225:MZK393225 NJF393225:NJG393225 NTB393225:NTC393225 OCX393225:OCY393225 OMT393225:OMU393225 OWP393225:OWQ393225 PGL393225:PGM393225 PQH393225:PQI393225 QAD393225:QAE393225 QJZ393225:QKA393225 QTV393225:QTW393225 RDR393225:RDS393225 RNN393225:RNO393225 RXJ393225:RXK393225 SHF393225:SHG393225 SRB393225:SRC393225 TAX393225:TAY393225 TKT393225:TKU393225 TUP393225:TUQ393225 UEL393225:UEM393225 UOH393225:UOI393225 UYD393225:UYE393225 VHZ393225:VIA393225 VRV393225:VRW393225 WBR393225:WBS393225 WLN393225:WLO393225 WVJ393225:WVK393225 B458761:C458761 IX458761:IY458761 ST458761:SU458761 ACP458761:ACQ458761 AML458761:AMM458761 AWH458761:AWI458761 BGD458761:BGE458761 BPZ458761:BQA458761 BZV458761:BZW458761 CJR458761:CJS458761 CTN458761:CTO458761 DDJ458761:DDK458761 DNF458761:DNG458761 DXB458761:DXC458761 EGX458761:EGY458761 EQT458761:EQU458761 FAP458761:FAQ458761 FKL458761:FKM458761 FUH458761:FUI458761 GED458761:GEE458761 GNZ458761:GOA458761 GXV458761:GXW458761 HHR458761:HHS458761 HRN458761:HRO458761 IBJ458761:IBK458761 ILF458761:ILG458761 IVB458761:IVC458761 JEX458761:JEY458761 JOT458761:JOU458761 JYP458761:JYQ458761 KIL458761:KIM458761 KSH458761:KSI458761 LCD458761:LCE458761 LLZ458761:LMA458761 LVV458761:LVW458761 MFR458761:MFS458761 MPN458761:MPO458761 MZJ458761:MZK458761 NJF458761:NJG458761 NTB458761:NTC458761 OCX458761:OCY458761 OMT458761:OMU458761 OWP458761:OWQ458761 PGL458761:PGM458761 PQH458761:PQI458761 QAD458761:QAE458761 QJZ458761:QKA458761 QTV458761:QTW458761 RDR458761:RDS458761 RNN458761:RNO458761 RXJ458761:RXK458761 SHF458761:SHG458761 SRB458761:SRC458761 TAX458761:TAY458761 TKT458761:TKU458761 TUP458761:TUQ458761 UEL458761:UEM458761 UOH458761:UOI458761 UYD458761:UYE458761 VHZ458761:VIA458761 VRV458761:VRW458761 WBR458761:WBS458761 WLN458761:WLO458761 WVJ458761:WVK458761 B524297:C524297 IX524297:IY524297 ST524297:SU524297 ACP524297:ACQ524297 AML524297:AMM524297 AWH524297:AWI524297 BGD524297:BGE524297 BPZ524297:BQA524297 BZV524297:BZW524297 CJR524297:CJS524297 CTN524297:CTO524297 DDJ524297:DDK524297 DNF524297:DNG524297 DXB524297:DXC524297 EGX524297:EGY524297 EQT524297:EQU524297 FAP524297:FAQ524297 FKL524297:FKM524297 FUH524297:FUI524297 GED524297:GEE524297 GNZ524297:GOA524297 GXV524297:GXW524297 HHR524297:HHS524297 HRN524297:HRO524297 IBJ524297:IBK524297 ILF524297:ILG524297 IVB524297:IVC524297 JEX524297:JEY524297 JOT524297:JOU524297 JYP524297:JYQ524297 KIL524297:KIM524297 KSH524297:KSI524297 LCD524297:LCE524297 LLZ524297:LMA524297 LVV524297:LVW524297 MFR524297:MFS524297 MPN524297:MPO524297 MZJ524297:MZK524297 NJF524297:NJG524297 NTB524297:NTC524297 OCX524297:OCY524297 OMT524297:OMU524297 OWP524297:OWQ524297 PGL524297:PGM524297 PQH524297:PQI524297 QAD524297:QAE524297 QJZ524297:QKA524297 QTV524297:QTW524297 RDR524297:RDS524297 RNN524297:RNO524297 RXJ524297:RXK524297 SHF524297:SHG524297 SRB524297:SRC524297 TAX524297:TAY524297 TKT524297:TKU524297 TUP524297:TUQ524297 UEL524297:UEM524297 UOH524297:UOI524297 UYD524297:UYE524297 VHZ524297:VIA524297 VRV524297:VRW524297 WBR524297:WBS524297 WLN524297:WLO524297 WVJ524297:WVK524297 B589833:C589833 IX589833:IY589833 ST589833:SU589833 ACP589833:ACQ589833 AML589833:AMM589833 AWH589833:AWI589833 BGD589833:BGE589833 BPZ589833:BQA589833 BZV589833:BZW589833 CJR589833:CJS589833 CTN589833:CTO589833 DDJ589833:DDK589833 DNF589833:DNG589833 DXB589833:DXC589833 EGX589833:EGY589833 EQT589833:EQU589833 FAP589833:FAQ589833 FKL589833:FKM589833 FUH589833:FUI589833 GED589833:GEE589833 GNZ589833:GOA589833 GXV589833:GXW589833 HHR589833:HHS589833 HRN589833:HRO589833 IBJ589833:IBK589833 ILF589833:ILG589833 IVB589833:IVC589833 JEX589833:JEY589833 JOT589833:JOU589833 JYP589833:JYQ589833 KIL589833:KIM589833 KSH589833:KSI589833 LCD589833:LCE589833 LLZ589833:LMA589833 LVV589833:LVW589833 MFR589833:MFS589833 MPN589833:MPO589833 MZJ589833:MZK589833 NJF589833:NJG589833 NTB589833:NTC589833 OCX589833:OCY589833 OMT589833:OMU589833 OWP589833:OWQ589833 PGL589833:PGM589833 PQH589833:PQI589833 QAD589833:QAE589833 QJZ589833:QKA589833 QTV589833:QTW589833 RDR589833:RDS589833 RNN589833:RNO589833 RXJ589833:RXK589833 SHF589833:SHG589833 SRB589833:SRC589833 TAX589833:TAY589833 TKT589833:TKU589833 TUP589833:TUQ589833 UEL589833:UEM589833 UOH589833:UOI589833 UYD589833:UYE589833 VHZ589833:VIA589833 VRV589833:VRW589833 WBR589833:WBS589833 WLN589833:WLO589833 WVJ589833:WVK589833 B655369:C655369 IX655369:IY655369 ST655369:SU655369 ACP655369:ACQ655369 AML655369:AMM655369 AWH655369:AWI655369 BGD655369:BGE655369 BPZ655369:BQA655369 BZV655369:BZW655369 CJR655369:CJS655369 CTN655369:CTO655369 DDJ655369:DDK655369 DNF655369:DNG655369 DXB655369:DXC655369 EGX655369:EGY655369 EQT655369:EQU655369 FAP655369:FAQ655369 FKL655369:FKM655369 FUH655369:FUI655369 GED655369:GEE655369 GNZ655369:GOA655369 GXV655369:GXW655369 HHR655369:HHS655369 HRN655369:HRO655369 IBJ655369:IBK655369 ILF655369:ILG655369 IVB655369:IVC655369 JEX655369:JEY655369 JOT655369:JOU655369 JYP655369:JYQ655369 KIL655369:KIM655369 KSH655369:KSI655369 LCD655369:LCE655369 LLZ655369:LMA655369 LVV655369:LVW655369 MFR655369:MFS655369 MPN655369:MPO655369 MZJ655369:MZK655369 NJF655369:NJG655369 NTB655369:NTC655369 OCX655369:OCY655369 OMT655369:OMU655369 OWP655369:OWQ655369 PGL655369:PGM655369 PQH655369:PQI655369 QAD655369:QAE655369 QJZ655369:QKA655369 QTV655369:QTW655369 RDR655369:RDS655369 RNN655369:RNO655369 RXJ655369:RXK655369 SHF655369:SHG655369 SRB655369:SRC655369 TAX655369:TAY655369 TKT655369:TKU655369 TUP655369:TUQ655369 UEL655369:UEM655369 UOH655369:UOI655369 UYD655369:UYE655369 VHZ655369:VIA655369 VRV655369:VRW655369 WBR655369:WBS655369 WLN655369:WLO655369 WVJ655369:WVK655369 B720905:C720905 IX720905:IY720905 ST720905:SU720905 ACP720905:ACQ720905 AML720905:AMM720905 AWH720905:AWI720905 BGD720905:BGE720905 BPZ720905:BQA720905 BZV720905:BZW720905 CJR720905:CJS720905 CTN720905:CTO720905 DDJ720905:DDK720905 DNF720905:DNG720905 DXB720905:DXC720905 EGX720905:EGY720905 EQT720905:EQU720905 FAP720905:FAQ720905 FKL720905:FKM720905 FUH720905:FUI720905 GED720905:GEE720905 GNZ720905:GOA720905 GXV720905:GXW720905 HHR720905:HHS720905 HRN720905:HRO720905 IBJ720905:IBK720905 ILF720905:ILG720905 IVB720905:IVC720905 JEX720905:JEY720905 JOT720905:JOU720905 JYP720905:JYQ720905 KIL720905:KIM720905 KSH720905:KSI720905 LCD720905:LCE720905 LLZ720905:LMA720905 LVV720905:LVW720905 MFR720905:MFS720905 MPN720905:MPO720905 MZJ720905:MZK720905 NJF720905:NJG720905 NTB720905:NTC720905 OCX720905:OCY720905 OMT720905:OMU720905 OWP720905:OWQ720905 PGL720905:PGM720905 PQH720905:PQI720905 QAD720905:QAE720905 QJZ720905:QKA720905 QTV720905:QTW720905 RDR720905:RDS720905 RNN720905:RNO720905 RXJ720905:RXK720905 SHF720905:SHG720905 SRB720905:SRC720905 TAX720905:TAY720905 TKT720905:TKU720905 TUP720905:TUQ720905 UEL720905:UEM720905 UOH720905:UOI720905 UYD720905:UYE720905 VHZ720905:VIA720905 VRV720905:VRW720905 WBR720905:WBS720905 WLN720905:WLO720905 WVJ720905:WVK720905 B786441:C786441 IX786441:IY786441 ST786441:SU786441 ACP786441:ACQ786441 AML786441:AMM786441 AWH786441:AWI786441 BGD786441:BGE786441 BPZ786441:BQA786441 BZV786441:BZW786441 CJR786441:CJS786441 CTN786441:CTO786441 DDJ786441:DDK786441 DNF786441:DNG786441 DXB786441:DXC786441 EGX786441:EGY786441 EQT786441:EQU786441 FAP786441:FAQ786441 FKL786441:FKM786441 FUH786441:FUI786441 GED786441:GEE786441 GNZ786441:GOA786441 GXV786441:GXW786441 HHR786441:HHS786441 HRN786441:HRO786441 IBJ786441:IBK786441 ILF786441:ILG786441 IVB786441:IVC786441 JEX786441:JEY786441 JOT786441:JOU786441 JYP786441:JYQ786441 KIL786441:KIM786441 KSH786441:KSI786441 LCD786441:LCE786441 LLZ786441:LMA786441 LVV786441:LVW786441 MFR786441:MFS786441 MPN786441:MPO786441 MZJ786441:MZK786441 NJF786441:NJG786441 NTB786441:NTC786441 OCX786441:OCY786441 OMT786441:OMU786441 OWP786441:OWQ786441 PGL786441:PGM786441 PQH786441:PQI786441 QAD786441:QAE786441 QJZ786441:QKA786441 QTV786441:QTW786441 RDR786441:RDS786441 RNN786441:RNO786441 RXJ786441:RXK786441 SHF786441:SHG786441 SRB786441:SRC786441 TAX786441:TAY786441 TKT786441:TKU786441 TUP786441:TUQ786441 UEL786441:UEM786441 UOH786441:UOI786441 UYD786441:UYE786441 VHZ786441:VIA786441 VRV786441:VRW786441 WBR786441:WBS786441 WLN786441:WLO786441 WVJ786441:WVK786441 B851977:C851977 IX851977:IY851977 ST851977:SU851977 ACP851977:ACQ851977 AML851977:AMM851977 AWH851977:AWI851977 BGD851977:BGE851977 BPZ851977:BQA851977 BZV851977:BZW851977 CJR851977:CJS851977 CTN851977:CTO851977 DDJ851977:DDK851977 DNF851977:DNG851977 DXB851977:DXC851977 EGX851977:EGY851977 EQT851977:EQU851977 FAP851977:FAQ851977 FKL851977:FKM851977 FUH851977:FUI851977 GED851977:GEE851977 GNZ851977:GOA851977 GXV851977:GXW851977 HHR851977:HHS851977 HRN851977:HRO851977 IBJ851977:IBK851977 ILF851977:ILG851977 IVB851977:IVC851977 JEX851977:JEY851977 JOT851977:JOU851977 JYP851977:JYQ851977 KIL851977:KIM851977 KSH851977:KSI851977 LCD851977:LCE851977 LLZ851977:LMA851977 LVV851977:LVW851977 MFR851977:MFS851977 MPN851977:MPO851977 MZJ851977:MZK851977 NJF851977:NJG851977 NTB851977:NTC851977 OCX851977:OCY851977 OMT851977:OMU851977 OWP851977:OWQ851977 PGL851977:PGM851977 PQH851977:PQI851977 QAD851977:QAE851977 QJZ851977:QKA851977 QTV851977:QTW851977 RDR851977:RDS851977 RNN851977:RNO851977 RXJ851977:RXK851977 SHF851977:SHG851977 SRB851977:SRC851977 TAX851977:TAY851977 TKT851977:TKU851977 TUP851977:TUQ851977 UEL851977:UEM851977 UOH851977:UOI851977 UYD851977:UYE851977 VHZ851977:VIA851977 VRV851977:VRW851977 WBR851977:WBS851977 WLN851977:WLO851977 WVJ851977:WVK851977 B917513:C917513 IX917513:IY917513 ST917513:SU917513 ACP917513:ACQ917513 AML917513:AMM917513 AWH917513:AWI917513 BGD917513:BGE917513 BPZ917513:BQA917513 BZV917513:BZW917513 CJR917513:CJS917513 CTN917513:CTO917513 DDJ917513:DDK917513 DNF917513:DNG917513 DXB917513:DXC917513 EGX917513:EGY917513 EQT917513:EQU917513 FAP917513:FAQ917513 FKL917513:FKM917513 FUH917513:FUI917513 GED917513:GEE917513 GNZ917513:GOA917513 GXV917513:GXW917513 HHR917513:HHS917513 HRN917513:HRO917513 IBJ917513:IBK917513 ILF917513:ILG917513 IVB917513:IVC917513 JEX917513:JEY917513 JOT917513:JOU917513 JYP917513:JYQ917513 KIL917513:KIM917513 KSH917513:KSI917513 LCD917513:LCE917513 LLZ917513:LMA917513 LVV917513:LVW917513 MFR917513:MFS917513 MPN917513:MPO917513 MZJ917513:MZK917513 NJF917513:NJG917513 NTB917513:NTC917513 OCX917513:OCY917513 OMT917513:OMU917513 OWP917513:OWQ917513 PGL917513:PGM917513 PQH917513:PQI917513 QAD917513:QAE917513 QJZ917513:QKA917513 QTV917513:QTW917513 RDR917513:RDS917513 RNN917513:RNO917513 RXJ917513:RXK917513 SHF917513:SHG917513 SRB917513:SRC917513 TAX917513:TAY917513 TKT917513:TKU917513 TUP917513:TUQ917513 UEL917513:UEM917513 UOH917513:UOI917513 UYD917513:UYE917513 VHZ917513:VIA917513 VRV917513:VRW917513 WBR917513:WBS917513 WLN917513:WLO917513 WVJ917513:WVK917513 B983049:C983049 IX983049:IY983049 ST983049:SU983049 ACP983049:ACQ983049 AML983049:AMM983049 AWH983049:AWI983049 BGD983049:BGE983049 BPZ983049:BQA983049 BZV983049:BZW983049 CJR983049:CJS983049 CTN983049:CTO983049 DDJ983049:DDK983049 DNF983049:DNG983049 DXB983049:DXC983049 EGX983049:EGY983049 EQT983049:EQU983049 FAP983049:FAQ983049 FKL983049:FKM983049 FUH983049:FUI983049 GED983049:GEE983049 GNZ983049:GOA983049 GXV983049:GXW983049 HHR983049:HHS983049 HRN983049:HRO983049 IBJ983049:IBK983049 ILF983049:ILG983049 IVB983049:IVC983049 JEX983049:JEY983049 JOT983049:JOU983049 JYP983049:JYQ983049 KIL983049:KIM983049 KSH983049:KSI983049 LCD983049:LCE983049 LLZ983049:LMA983049 LVV983049:LVW983049 MFR983049:MFS983049 MPN983049:MPO983049 MZJ983049:MZK983049 NJF983049:NJG983049 NTB983049:NTC983049 OCX983049:OCY983049 OMT983049:OMU983049 OWP983049:OWQ983049 PGL983049:PGM983049 PQH983049:PQI983049 QAD983049:QAE983049 QJZ983049:QKA983049 QTV983049:QTW983049 RDR983049:RDS983049 RNN983049:RNO983049 RXJ983049:RXK983049 SHF983049:SHG983049 SRB983049:SRC983049 TAX983049:TAY983049 TKT983049:TKU983049 TUP983049:TUQ983049 UEL983049:UEM983049 UOH983049:UOI983049 UYD983049:UYE983049 VHZ983049:VIA983049 VRV983049:VRW983049 WBR983049:WBS983049 WLN983049:WLO983049 WVJ983049:WVK983049 B23:C36 IX23:IY36 ST23:SU36 ACP23:ACQ36 AML23:AMM36 AWH23:AWI36 BGD23:BGE36 BPZ23:BQA36 BZV23:BZW36 CJR23:CJS36 CTN23:CTO36 DDJ23:DDK36 DNF23:DNG36 DXB23:DXC36 EGX23:EGY36 EQT23:EQU36 FAP23:FAQ36 FKL23:FKM36 FUH23:FUI36 GED23:GEE36 GNZ23:GOA36 GXV23:GXW36 HHR23:HHS36 HRN23:HRO36 IBJ23:IBK36 ILF23:ILG36 IVB23:IVC36 JEX23:JEY36 JOT23:JOU36 JYP23:JYQ36 KIL23:KIM36 KSH23:KSI36 LCD23:LCE36 LLZ23:LMA36 LVV23:LVW36 MFR23:MFS36 MPN23:MPO36 MZJ23:MZK36 NJF23:NJG36 NTB23:NTC36 OCX23:OCY36 OMT23:OMU36 OWP23:OWQ36 PGL23:PGM36 PQH23:PQI36 QAD23:QAE36 QJZ23:QKA36 QTV23:QTW36 RDR23:RDS36 RNN23:RNO36 RXJ23:RXK36 SHF23:SHG36 SRB23:SRC36 TAX23:TAY36 TKT23:TKU36 TUP23:TUQ36 UEL23:UEM36 UOH23:UOI36 UYD23:UYE36 VHZ23:VIA36 VRV23:VRW36 WBR23:WBS36 WLN23:WLO36 WVJ23:WVK36 B65559:C65572 IX65559:IY65572 ST65559:SU65572 ACP65559:ACQ65572 AML65559:AMM65572 AWH65559:AWI65572 BGD65559:BGE65572 BPZ65559:BQA65572 BZV65559:BZW65572 CJR65559:CJS65572 CTN65559:CTO65572 DDJ65559:DDK65572 DNF65559:DNG65572 DXB65559:DXC65572 EGX65559:EGY65572 EQT65559:EQU65572 FAP65559:FAQ65572 FKL65559:FKM65572 FUH65559:FUI65572 GED65559:GEE65572 GNZ65559:GOA65572 GXV65559:GXW65572 HHR65559:HHS65572 HRN65559:HRO65572 IBJ65559:IBK65572 ILF65559:ILG65572 IVB65559:IVC65572 JEX65559:JEY65572 JOT65559:JOU65572 JYP65559:JYQ65572 KIL65559:KIM65572 KSH65559:KSI65572 LCD65559:LCE65572 LLZ65559:LMA65572 LVV65559:LVW65572 MFR65559:MFS65572 MPN65559:MPO65572 MZJ65559:MZK65572 NJF65559:NJG65572 NTB65559:NTC65572 OCX65559:OCY65572 OMT65559:OMU65572 OWP65559:OWQ65572 PGL65559:PGM65572 PQH65559:PQI65572 QAD65559:QAE65572 QJZ65559:QKA65572 QTV65559:QTW65572 RDR65559:RDS65572 RNN65559:RNO65572 RXJ65559:RXK65572 SHF65559:SHG65572 SRB65559:SRC65572 TAX65559:TAY65572 TKT65559:TKU65572 TUP65559:TUQ65572 UEL65559:UEM65572 UOH65559:UOI65572 UYD65559:UYE65572 VHZ65559:VIA65572 VRV65559:VRW65572 WBR65559:WBS65572 WLN65559:WLO65572 WVJ65559:WVK65572 B131095:C131108 IX131095:IY131108 ST131095:SU131108 ACP131095:ACQ131108 AML131095:AMM131108 AWH131095:AWI131108 BGD131095:BGE131108 BPZ131095:BQA131108 BZV131095:BZW131108 CJR131095:CJS131108 CTN131095:CTO131108 DDJ131095:DDK131108 DNF131095:DNG131108 DXB131095:DXC131108 EGX131095:EGY131108 EQT131095:EQU131108 FAP131095:FAQ131108 FKL131095:FKM131108 FUH131095:FUI131108 GED131095:GEE131108 GNZ131095:GOA131108 GXV131095:GXW131108 HHR131095:HHS131108 HRN131095:HRO131108 IBJ131095:IBK131108 ILF131095:ILG131108 IVB131095:IVC131108 JEX131095:JEY131108 JOT131095:JOU131108 JYP131095:JYQ131108 KIL131095:KIM131108 KSH131095:KSI131108 LCD131095:LCE131108 LLZ131095:LMA131108 LVV131095:LVW131108 MFR131095:MFS131108 MPN131095:MPO131108 MZJ131095:MZK131108 NJF131095:NJG131108 NTB131095:NTC131108 OCX131095:OCY131108 OMT131095:OMU131108 OWP131095:OWQ131108 PGL131095:PGM131108 PQH131095:PQI131108 QAD131095:QAE131108 QJZ131095:QKA131108 QTV131095:QTW131108 RDR131095:RDS131108 RNN131095:RNO131108 RXJ131095:RXK131108 SHF131095:SHG131108 SRB131095:SRC131108 TAX131095:TAY131108 TKT131095:TKU131108 TUP131095:TUQ131108 UEL131095:UEM131108 UOH131095:UOI131108 UYD131095:UYE131108 VHZ131095:VIA131108 VRV131095:VRW131108 WBR131095:WBS131108 WLN131095:WLO131108 WVJ131095:WVK131108 B196631:C196644 IX196631:IY196644 ST196631:SU196644 ACP196631:ACQ196644 AML196631:AMM196644 AWH196631:AWI196644 BGD196631:BGE196644 BPZ196631:BQA196644 BZV196631:BZW196644 CJR196631:CJS196644 CTN196631:CTO196644 DDJ196631:DDK196644 DNF196631:DNG196644 DXB196631:DXC196644 EGX196631:EGY196644 EQT196631:EQU196644 FAP196631:FAQ196644 FKL196631:FKM196644 FUH196631:FUI196644 GED196631:GEE196644 GNZ196631:GOA196644 GXV196631:GXW196644 HHR196631:HHS196644 HRN196631:HRO196644 IBJ196631:IBK196644 ILF196631:ILG196644 IVB196631:IVC196644 JEX196631:JEY196644 JOT196631:JOU196644 JYP196631:JYQ196644 KIL196631:KIM196644 KSH196631:KSI196644 LCD196631:LCE196644 LLZ196631:LMA196644 LVV196631:LVW196644 MFR196631:MFS196644 MPN196631:MPO196644 MZJ196631:MZK196644 NJF196631:NJG196644 NTB196631:NTC196644 OCX196631:OCY196644 OMT196631:OMU196644 OWP196631:OWQ196644 PGL196631:PGM196644 PQH196631:PQI196644 QAD196631:QAE196644 QJZ196631:QKA196644 QTV196631:QTW196644 RDR196631:RDS196644 RNN196631:RNO196644 RXJ196631:RXK196644 SHF196631:SHG196644 SRB196631:SRC196644 TAX196631:TAY196644 TKT196631:TKU196644 TUP196631:TUQ196644 UEL196631:UEM196644 UOH196631:UOI196644 UYD196631:UYE196644 VHZ196631:VIA196644 VRV196631:VRW196644 WBR196631:WBS196644 WLN196631:WLO196644 WVJ196631:WVK196644 B262167:C262180 IX262167:IY262180 ST262167:SU262180 ACP262167:ACQ262180 AML262167:AMM262180 AWH262167:AWI262180 BGD262167:BGE262180 BPZ262167:BQA262180 BZV262167:BZW262180 CJR262167:CJS262180 CTN262167:CTO262180 DDJ262167:DDK262180 DNF262167:DNG262180 DXB262167:DXC262180 EGX262167:EGY262180 EQT262167:EQU262180 FAP262167:FAQ262180 FKL262167:FKM262180 FUH262167:FUI262180 GED262167:GEE262180 GNZ262167:GOA262180 GXV262167:GXW262180 HHR262167:HHS262180 HRN262167:HRO262180 IBJ262167:IBK262180 ILF262167:ILG262180 IVB262167:IVC262180 JEX262167:JEY262180 JOT262167:JOU262180 JYP262167:JYQ262180 KIL262167:KIM262180 KSH262167:KSI262180 LCD262167:LCE262180 LLZ262167:LMA262180 LVV262167:LVW262180 MFR262167:MFS262180 MPN262167:MPO262180 MZJ262167:MZK262180 NJF262167:NJG262180 NTB262167:NTC262180 OCX262167:OCY262180 OMT262167:OMU262180 OWP262167:OWQ262180 PGL262167:PGM262180 PQH262167:PQI262180 QAD262167:QAE262180 QJZ262167:QKA262180 QTV262167:QTW262180 RDR262167:RDS262180 RNN262167:RNO262180 RXJ262167:RXK262180 SHF262167:SHG262180 SRB262167:SRC262180 TAX262167:TAY262180 TKT262167:TKU262180 TUP262167:TUQ262180 UEL262167:UEM262180 UOH262167:UOI262180 UYD262167:UYE262180 VHZ262167:VIA262180 VRV262167:VRW262180 WBR262167:WBS262180 WLN262167:WLO262180 WVJ262167:WVK262180 B327703:C327716 IX327703:IY327716 ST327703:SU327716 ACP327703:ACQ327716 AML327703:AMM327716 AWH327703:AWI327716 BGD327703:BGE327716 BPZ327703:BQA327716 BZV327703:BZW327716 CJR327703:CJS327716 CTN327703:CTO327716 DDJ327703:DDK327716 DNF327703:DNG327716 DXB327703:DXC327716 EGX327703:EGY327716 EQT327703:EQU327716 FAP327703:FAQ327716 FKL327703:FKM327716 FUH327703:FUI327716 GED327703:GEE327716 GNZ327703:GOA327716 GXV327703:GXW327716 HHR327703:HHS327716 HRN327703:HRO327716 IBJ327703:IBK327716 ILF327703:ILG327716 IVB327703:IVC327716 JEX327703:JEY327716 JOT327703:JOU327716 JYP327703:JYQ327716 KIL327703:KIM327716 KSH327703:KSI327716 LCD327703:LCE327716 LLZ327703:LMA327716 LVV327703:LVW327716 MFR327703:MFS327716 MPN327703:MPO327716 MZJ327703:MZK327716 NJF327703:NJG327716 NTB327703:NTC327716 OCX327703:OCY327716 OMT327703:OMU327716 OWP327703:OWQ327716 PGL327703:PGM327716 PQH327703:PQI327716 QAD327703:QAE327716 QJZ327703:QKA327716 QTV327703:QTW327716 RDR327703:RDS327716 RNN327703:RNO327716 RXJ327703:RXK327716 SHF327703:SHG327716 SRB327703:SRC327716 TAX327703:TAY327716 TKT327703:TKU327716 TUP327703:TUQ327716 UEL327703:UEM327716 UOH327703:UOI327716 UYD327703:UYE327716 VHZ327703:VIA327716 VRV327703:VRW327716 WBR327703:WBS327716 WLN327703:WLO327716 WVJ327703:WVK327716 B393239:C393252 IX393239:IY393252 ST393239:SU393252 ACP393239:ACQ393252 AML393239:AMM393252 AWH393239:AWI393252 BGD393239:BGE393252 BPZ393239:BQA393252 BZV393239:BZW393252 CJR393239:CJS393252 CTN393239:CTO393252 DDJ393239:DDK393252 DNF393239:DNG393252 DXB393239:DXC393252 EGX393239:EGY393252 EQT393239:EQU393252 FAP393239:FAQ393252 FKL393239:FKM393252 FUH393239:FUI393252 GED393239:GEE393252 GNZ393239:GOA393252 GXV393239:GXW393252 HHR393239:HHS393252 HRN393239:HRO393252 IBJ393239:IBK393252 ILF393239:ILG393252 IVB393239:IVC393252 JEX393239:JEY393252 JOT393239:JOU393252 JYP393239:JYQ393252 KIL393239:KIM393252 KSH393239:KSI393252 LCD393239:LCE393252 LLZ393239:LMA393252 LVV393239:LVW393252 MFR393239:MFS393252 MPN393239:MPO393252 MZJ393239:MZK393252 NJF393239:NJG393252 NTB393239:NTC393252 OCX393239:OCY393252 OMT393239:OMU393252 OWP393239:OWQ393252 PGL393239:PGM393252 PQH393239:PQI393252 QAD393239:QAE393252 QJZ393239:QKA393252 QTV393239:QTW393252 RDR393239:RDS393252 RNN393239:RNO393252 RXJ393239:RXK393252 SHF393239:SHG393252 SRB393239:SRC393252 TAX393239:TAY393252 TKT393239:TKU393252 TUP393239:TUQ393252 UEL393239:UEM393252 UOH393239:UOI393252 UYD393239:UYE393252 VHZ393239:VIA393252 VRV393239:VRW393252 WBR393239:WBS393252 WLN393239:WLO393252 WVJ393239:WVK393252 B458775:C458788 IX458775:IY458788 ST458775:SU458788 ACP458775:ACQ458788 AML458775:AMM458788 AWH458775:AWI458788 BGD458775:BGE458788 BPZ458775:BQA458788 BZV458775:BZW458788 CJR458775:CJS458788 CTN458775:CTO458788 DDJ458775:DDK458788 DNF458775:DNG458788 DXB458775:DXC458788 EGX458775:EGY458788 EQT458775:EQU458788 FAP458775:FAQ458788 FKL458775:FKM458788 FUH458775:FUI458788 GED458775:GEE458788 GNZ458775:GOA458788 GXV458775:GXW458788 HHR458775:HHS458788 HRN458775:HRO458788 IBJ458775:IBK458788 ILF458775:ILG458788 IVB458775:IVC458788 JEX458775:JEY458788 JOT458775:JOU458788 JYP458775:JYQ458788 KIL458775:KIM458788 KSH458775:KSI458788 LCD458775:LCE458788 LLZ458775:LMA458788 LVV458775:LVW458788 MFR458775:MFS458788 MPN458775:MPO458788 MZJ458775:MZK458788 NJF458775:NJG458788 NTB458775:NTC458788 OCX458775:OCY458788 OMT458775:OMU458788 OWP458775:OWQ458788 PGL458775:PGM458788 PQH458775:PQI458788 QAD458775:QAE458788 QJZ458775:QKA458788 QTV458775:QTW458788 RDR458775:RDS458788 RNN458775:RNO458788 RXJ458775:RXK458788 SHF458775:SHG458788 SRB458775:SRC458788 TAX458775:TAY458788 TKT458775:TKU458788 TUP458775:TUQ458788 UEL458775:UEM458788 UOH458775:UOI458788 UYD458775:UYE458788 VHZ458775:VIA458788 VRV458775:VRW458788 WBR458775:WBS458788 WLN458775:WLO458788 WVJ458775:WVK458788 B524311:C524324 IX524311:IY524324 ST524311:SU524324 ACP524311:ACQ524324 AML524311:AMM524324 AWH524311:AWI524324 BGD524311:BGE524324 BPZ524311:BQA524324 BZV524311:BZW524324 CJR524311:CJS524324 CTN524311:CTO524324 DDJ524311:DDK524324 DNF524311:DNG524324 DXB524311:DXC524324 EGX524311:EGY524324 EQT524311:EQU524324 FAP524311:FAQ524324 FKL524311:FKM524324 FUH524311:FUI524324 GED524311:GEE524324 GNZ524311:GOA524324 GXV524311:GXW524324 HHR524311:HHS524324 HRN524311:HRO524324 IBJ524311:IBK524324 ILF524311:ILG524324 IVB524311:IVC524324 JEX524311:JEY524324 JOT524311:JOU524324 JYP524311:JYQ524324 KIL524311:KIM524324 KSH524311:KSI524324 LCD524311:LCE524324 LLZ524311:LMA524324 LVV524311:LVW524324 MFR524311:MFS524324 MPN524311:MPO524324 MZJ524311:MZK524324 NJF524311:NJG524324 NTB524311:NTC524324 OCX524311:OCY524324 OMT524311:OMU524324 OWP524311:OWQ524324 PGL524311:PGM524324 PQH524311:PQI524324 QAD524311:QAE524324 QJZ524311:QKA524324 QTV524311:QTW524324 RDR524311:RDS524324 RNN524311:RNO524324 RXJ524311:RXK524324 SHF524311:SHG524324 SRB524311:SRC524324 TAX524311:TAY524324 TKT524311:TKU524324 TUP524311:TUQ524324 UEL524311:UEM524324 UOH524311:UOI524324 UYD524311:UYE524324 VHZ524311:VIA524324 VRV524311:VRW524324 WBR524311:WBS524324 WLN524311:WLO524324 WVJ524311:WVK524324 B589847:C589860 IX589847:IY589860 ST589847:SU589860 ACP589847:ACQ589860 AML589847:AMM589860 AWH589847:AWI589860 BGD589847:BGE589860 BPZ589847:BQA589860 BZV589847:BZW589860 CJR589847:CJS589860 CTN589847:CTO589860 DDJ589847:DDK589860 DNF589847:DNG589860 DXB589847:DXC589860 EGX589847:EGY589860 EQT589847:EQU589860 FAP589847:FAQ589860 FKL589847:FKM589860 FUH589847:FUI589860 GED589847:GEE589860 GNZ589847:GOA589860 GXV589847:GXW589860 HHR589847:HHS589860 HRN589847:HRO589860 IBJ589847:IBK589860 ILF589847:ILG589860 IVB589847:IVC589860 JEX589847:JEY589860 JOT589847:JOU589860 JYP589847:JYQ589860 KIL589847:KIM589860 KSH589847:KSI589860 LCD589847:LCE589860 LLZ589847:LMA589860 LVV589847:LVW589860 MFR589847:MFS589860 MPN589847:MPO589860 MZJ589847:MZK589860 NJF589847:NJG589860 NTB589847:NTC589860 OCX589847:OCY589860 OMT589847:OMU589860 OWP589847:OWQ589860 PGL589847:PGM589860 PQH589847:PQI589860 QAD589847:QAE589860 QJZ589847:QKA589860 QTV589847:QTW589860 RDR589847:RDS589860 RNN589847:RNO589860 RXJ589847:RXK589860 SHF589847:SHG589860 SRB589847:SRC589860 TAX589847:TAY589860 TKT589847:TKU589860 TUP589847:TUQ589860 UEL589847:UEM589860 UOH589847:UOI589860 UYD589847:UYE589860 VHZ589847:VIA589860 VRV589847:VRW589860 WBR589847:WBS589860 WLN589847:WLO589860 WVJ589847:WVK589860 B655383:C655396 IX655383:IY655396 ST655383:SU655396 ACP655383:ACQ655396 AML655383:AMM655396 AWH655383:AWI655396 BGD655383:BGE655396 BPZ655383:BQA655396 BZV655383:BZW655396 CJR655383:CJS655396 CTN655383:CTO655396 DDJ655383:DDK655396 DNF655383:DNG655396 DXB655383:DXC655396 EGX655383:EGY655396 EQT655383:EQU655396 FAP655383:FAQ655396 FKL655383:FKM655396 FUH655383:FUI655396 GED655383:GEE655396 GNZ655383:GOA655396 GXV655383:GXW655396 HHR655383:HHS655396 HRN655383:HRO655396 IBJ655383:IBK655396 ILF655383:ILG655396 IVB655383:IVC655396 JEX655383:JEY655396 JOT655383:JOU655396 JYP655383:JYQ655396 KIL655383:KIM655396 KSH655383:KSI655396 LCD655383:LCE655396 LLZ655383:LMA655396 LVV655383:LVW655396 MFR655383:MFS655396 MPN655383:MPO655396 MZJ655383:MZK655396 NJF655383:NJG655396 NTB655383:NTC655396 OCX655383:OCY655396 OMT655383:OMU655396 OWP655383:OWQ655396 PGL655383:PGM655396 PQH655383:PQI655396 QAD655383:QAE655396 QJZ655383:QKA655396 QTV655383:QTW655396 RDR655383:RDS655396 RNN655383:RNO655396 RXJ655383:RXK655396 SHF655383:SHG655396 SRB655383:SRC655396 TAX655383:TAY655396 TKT655383:TKU655396 TUP655383:TUQ655396 UEL655383:UEM655396 UOH655383:UOI655396 UYD655383:UYE655396 VHZ655383:VIA655396 VRV655383:VRW655396 WBR655383:WBS655396 WLN655383:WLO655396 WVJ655383:WVK655396 B720919:C720932 IX720919:IY720932 ST720919:SU720932 ACP720919:ACQ720932 AML720919:AMM720932 AWH720919:AWI720932 BGD720919:BGE720932 BPZ720919:BQA720932 BZV720919:BZW720932 CJR720919:CJS720932 CTN720919:CTO720932 DDJ720919:DDK720932 DNF720919:DNG720932 DXB720919:DXC720932 EGX720919:EGY720932 EQT720919:EQU720932 FAP720919:FAQ720932 FKL720919:FKM720932 FUH720919:FUI720932 GED720919:GEE720932 GNZ720919:GOA720932 GXV720919:GXW720932 HHR720919:HHS720932 HRN720919:HRO720932 IBJ720919:IBK720932 ILF720919:ILG720932 IVB720919:IVC720932 JEX720919:JEY720932 JOT720919:JOU720932 JYP720919:JYQ720932 KIL720919:KIM720932 KSH720919:KSI720932 LCD720919:LCE720932 LLZ720919:LMA720932 LVV720919:LVW720932 MFR720919:MFS720932 MPN720919:MPO720932 MZJ720919:MZK720932 NJF720919:NJG720932 NTB720919:NTC720932 OCX720919:OCY720932 OMT720919:OMU720932 OWP720919:OWQ720932 PGL720919:PGM720932 PQH720919:PQI720932 QAD720919:QAE720932 QJZ720919:QKA720932 QTV720919:QTW720932 RDR720919:RDS720932 RNN720919:RNO720932 RXJ720919:RXK720932 SHF720919:SHG720932 SRB720919:SRC720932 TAX720919:TAY720932 TKT720919:TKU720932 TUP720919:TUQ720932 UEL720919:UEM720932 UOH720919:UOI720932 UYD720919:UYE720932 VHZ720919:VIA720932 VRV720919:VRW720932 WBR720919:WBS720932 WLN720919:WLO720932 WVJ720919:WVK720932 B786455:C786468 IX786455:IY786468 ST786455:SU786468 ACP786455:ACQ786468 AML786455:AMM786468 AWH786455:AWI786468 BGD786455:BGE786468 BPZ786455:BQA786468 BZV786455:BZW786468 CJR786455:CJS786468 CTN786455:CTO786468 DDJ786455:DDK786468 DNF786455:DNG786468 DXB786455:DXC786468 EGX786455:EGY786468 EQT786455:EQU786468 FAP786455:FAQ786468 FKL786455:FKM786468 FUH786455:FUI786468 GED786455:GEE786468 GNZ786455:GOA786468 GXV786455:GXW786468 HHR786455:HHS786468 HRN786455:HRO786468 IBJ786455:IBK786468 ILF786455:ILG786468 IVB786455:IVC786468 JEX786455:JEY786468 JOT786455:JOU786468 JYP786455:JYQ786468 KIL786455:KIM786468 KSH786455:KSI786468 LCD786455:LCE786468 LLZ786455:LMA786468 LVV786455:LVW786468 MFR786455:MFS786468 MPN786455:MPO786468 MZJ786455:MZK786468 NJF786455:NJG786468 NTB786455:NTC786468 OCX786455:OCY786468 OMT786455:OMU786468 OWP786455:OWQ786468 PGL786455:PGM786468 PQH786455:PQI786468 QAD786455:QAE786468 QJZ786455:QKA786468 QTV786455:QTW786468 RDR786455:RDS786468 RNN786455:RNO786468 RXJ786455:RXK786468 SHF786455:SHG786468 SRB786455:SRC786468 TAX786455:TAY786468 TKT786455:TKU786468 TUP786455:TUQ786468 UEL786455:UEM786468 UOH786455:UOI786468 UYD786455:UYE786468 VHZ786455:VIA786468 VRV786455:VRW786468 WBR786455:WBS786468 WLN786455:WLO786468 WVJ786455:WVK786468 B851991:C852004 IX851991:IY852004 ST851991:SU852004 ACP851991:ACQ852004 AML851991:AMM852004 AWH851991:AWI852004 BGD851991:BGE852004 BPZ851991:BQA852004 BZV851991:BZW852004 CJR851991:CJS852004 CTN851991:CTO852004 DDJ851991:DDK852004 DNF851991:DNG852004 DXB851991:DXC852004 EGX851991:EGY852004 EQT851991:EQU852004 FAP851991:FAQ852004 FKL851991:FKM852004 FUH851991:FUI852004 GED851991:GEE852004 GNZ851991:GOA852004 GXV851991:GXW852004 HHR851991:HHS852004 HRN851991:HRO852004 IBJ851991:IBK852004 ILF851991:ILG852004 IVB851991:IVC852004 JEX851991:JEY852004 JOT851991:JOU852004 JYP851991:JYQ852004 KIL851991:KIM852004 KSH851991:KSI852004 LCD851991:LCE852004 LLZ851991:LMA852004 LVV851991:LVW852004 MFR851991:MFS852004 MPN851991:MPO852004 MZJ851991:MZK852004 NJF851991:NJG852004 NTB851991:NTC852004 OCX851991:OCY852004 OMT851991:OMU852004 OWP851991:OWQ852004 PGL851991:PGM852004 PQH851991:PQI852004 QAD851991:QAE852004 QJZ851991:QKA852004 QTV851991:QTW852004 RDR851991:RDS852004 RNN851991:RNO852004 RXJ851991:RXK852004 SHF851991:SHG852004 SRB851991:SRC852004 TAX851991:TAY852004 TKT851991:TKU852004 TUP851991:TUQ852004 UEL851991:UEM852004 UOH851991:UOI852004 UYD851991:UYE852004 VHZ851991:VIA852004 VRV851991:VRW852004 WBR851991:WBS852004 WLN851991:WLO852004 WVJ851991:WVK852004 B917527:C917540 IX917527:IY917540 ST917527:SU917540 ACP917527:ACQ917540 AML917527:AMM917540 AWH917527:AWI917540 BGD917527:BGE917540 BPZ917527:BQA917540 BZV917527:BZW917540 CJR917527:CJS917540 CTN917527:CTO917540 DDJ917527:DDK917540 DNF917527:DNG917540 DXB917527:DXC917540 EGX917527:EGY917540 EQT917527:EQU917540 FAP917527:FAQ917540 FKL917527:FKM917540 FUH917527:FUI917540 GED917527:GEE917540 GNZ917527:GOA917540 GXV917527:GXW917540 HHR917527:HHS917540 HRN917527:HRO917540 IBJ917527:IBK917540 ILF917527:ILG917540 IVB917527:IVC917540 JEX917527:JEY917540 JOT917527:JOU917540 JYP917527:JYQ917540 KIL917527:KIM917540 KSH917527:KSI917540 LCD917527:LCE917540 LLZ917527:LMA917540 LVV917527:LVW917540 MFR917527:MFS917540 MPN917527:MPO917540 MZJ917527:MZK917540 NJF917527:NJG917540 NTB917527:NTC917540 OCX917527:OCY917540 OMT917527:OMU917540 OWP917527:OWQ917540 PGL917527:PGM917540 PQH917527:PQI917540 QAD917527:QAE917540 QJZ917527:QKA917540 QTV917527:QTW917540 RDR917527:RDS917540 RNN917527:RNO917540 RXJ917527:RXK917540 SHF917527:SHG917540 SRB917527:SRC917540 TAX917527:TAY917540 TKT917527:TKU917540 TUP917527:TUQ917540 UEL917527:UEM917540 UOH917527:UOI917540 UYD917527:UYE917540 VHZ917527:VIA917540 VRV917527:VRW917540 WBR917527:WBS917540 WLN917527:WLO917540 WVJ917527:WVK917540 B983063:C983076 IX983063:IY983076 ST983063:SU983076 ACP983063:ACQ983076 AML983063:AMM983076 AWH983063:AWI983076 BGD983063:BGE983076 BPZ983063:BQA983076 BZV983063:BZW983076 CJR983063:CJS983076 CTN983063:CTO983076 DDJ983063:DDK983076 DNF983063:DNG983076 DXB983063:DXC983076 EGX983063:EGY983076 EQT983063:EQU983076 FAP983063:FAQ983076 FKL983063:FKM983076 FUH983063:FUI983076 GED983063:GEE983076 GNZ983063:GOA983076 GXV983063:GXW983076 HHR983063:HHS983076 HRN983063:HRO983076 IBJ983063:IBK983076 ILF983063:ILG983076 IVB983063:IVC983076 JEX983063:JEY983076 JOT983063:JOU983076 JYP983063:JYQ983076 KIL983063:KIM983076 KSH983063:KSI983076 LCD983063:LCE983076 LLZ983063:LMA983076 LVV983063:LVW983076 MFR983063:MFS983076 MPN983063:MPO983076 MZJ983063:MZK983076 NJF983063:NJG983076 NTB983063:NTC983076 OCX983063:OCY983076 OMT983063:OMU983076 OWP983063:OWQ983076 PGL983063:PGM983076 PQH983063:PQI983076 QAD983063:QAE983076 QJZ983063:QKA983076 QTV983063:QTW983076 RDR983063:RDS983076 RNN983063:RNO983076 RXJ983063:RXK983076 SHF983063:SHG983076 SRB983063:SRC983076 TAX983063:TAY983076 TKT983063:TKU983076 TUP983063:TUQ983076 UEL983063:UEM983076 UOH983063:UOI983076 UYD983063:UYE983076 VHZ983063:VIA983076 VRV983063:VRW983076 WBR983063:WBS983076 WLN983063:WLO983076 WVJ983063:WVK983076 B39:C42 IX39:IY42 ST39:SU42 ACP39:ACQ42 AML39:AMM42 AWH39:AWI42 BGD39:BGE42 BPZ39:BQA42 BZV39:BZW42 CJR39:CJS42 CTN39:CTO42 DDJ39:DDK42 DNF39:DNG42 DXB39:DXC42 EGX39:EGY42 EQT39:EQU42 FAP39:FAQ42 FKL39:FKM42 FUH39:FUI42 GED39:GEE42 GNZ39:GOA42 GXV39:GXW42 HHR39:HHS42 HRN39:HRO42 IBJ39:IBK42 ILF39:ILG42 IVB39:IVC42 JEX39:JEY42 JOT39:JOU42 JYP39:JYQ42 KIL39:KIM42 KSH39:KSI42 LCD39:LCE42 LLZ39:LMA42 LVV39:LVW42 MFR39:MFS42 MPN39:MPO42 MZJ39:MZK42 NJF39:NJG42 NTB39:NTC42 OCX39:OCY42 OMT39:OMU42 OWP39:OWQ42 PGL39:PGM42 PQH39:PQI42 QAD39:QAE42 QJZ39:QKA42 QTV39:QTW42 RDR39:RDS42 RNN39:RNO42 RXJ39:RXK42 SHF39:SHG42 SRB39:SRC42 TAX39:TAY42 TKT39:TKU42 TUP39:TUQ42 UEL39:UEM42 UOH39:UOI42 UYD39:UYE42 VHZ39:VIA42 VRV39:VRW42 WBR39:WBS42 WLN39:WLO42 WVJ39:WVK42 B65575:C65578 IX65575:IY65578 ST65575:SU65578 ACP65575:ACQ65578 AML65575:AMM65578 AWH65575:AWI65578 BGD65575:BGE65578 BPZ65575:BQA65578 BZV65575:BZW65578 CJR65575:CJS65578 CTN65575:CTO65578 DDJ65575:DDK65578 DNF65575:DNG65578 DXB65575:DXC65578 EGX65575:EGY65578 EQT65575:EQU65578 FAP65575:FAQ65578 FKL65575:FKM65578 FUH65575:FUI65578 GED65575:GEE65578 GNZ65575:GOA65578 GXV65575:GXW65578 HHR65575:HHS65578 HRN65575:HRO65578 IBJ65575:IBK65578 ILF65575:ILG65578 IVB65575:IVC65578 JEX65575:JEY65578 JOT65575:JOU65578 JYP65575:JYQ65578 KIL65575:KIM65578 KSH65575:KSI65578 LCD65575:LCE65578 LLZ65575:LMA65578 LVV65575:LVW65578 MFR65575:MFS65578 MPN65575:MPO65578 MZJ65575:MZK65578 NJF65575:NJG65578 NTB65575:NTC65578 OCX65575:OCY65578 OMT65575:OMU65578 OWP65575:OWQ65578 PGL65575:PGM65578 PQH65575:PQI65578 QAD65575:QAE65578 QJZ65575:QKA65578 QTV65575:QTW65578 RDR65575:RDS65578 RNN65575:RNO65578 RXJ65575:RXK65578 SHF65575:SHG65578 SRB65575:SRC65578 TAX65575:TAY65578 TKT65575:TKU65578 TUP65575:TUQ65578 UEL65575:UEM65578 UOH65575:UOI65578 UYD65575:UYE65578 VHZ65575:VIA65578 VRV65575:VRW65578 WBR65575:WBS65578 WLN65575:WLO65578 WVJ65575:WVK65578 B131111:C131114 IX131111:IY131114 ST131111:SU131114 ACP131111:ACQ131114 AML131111:AMM131114 AWH131111:AWI131114 BGD131111:BGE131114 BPZ131111:BQA131114 BZV131111:BZW131114 CJR131111:CJS131114 CTN131111:CTO131114 DDJ131111:DDK131114 DNF131111:DNG131114 DXB131111:DXC131114 EGX131111:EGY131114 EQT131111:EQU131114 FAP131111:FAQ131114 FKL131111:FKM131114 FUH131111:FUI131114 GED131111:GEE131114 GNZ131111:GOA131114 GXV131111:GXW131114 HHR131111:HHS131114 HRN131111:HRO131114 IBJ131111:IBK131114 ILF131111:ILG131114 IVB131111:IVC131114 JEX131111:JEY131114 JOT131111:JOU131114 JYP131111:JYQ131114 KIL131111:KIM131114 KSH131111:KSI131114 LCD131111:LCE131114 LLZ131111:LMA131114 LVV131111:LVW131114 MFR131111:MFS131114 MPN131111:MPO131114 MZJ131111:MZK131114 NJF131111:NJG131114 NTB131111:NTC131114 OCX131111:OCY131114 OMT131111:OMU131114 OWP131111:OWQ131114 PGL131111:PGM131114 PQH131111:PQI131114 QAD131111:QAE131114 QJZ131111:QKA131114 QTV131111:QTW131114 RDR131111:RDS131114 RNN131111:RNO131114 RXJ131111:RXK131114 SHF131111:SHG131114 SRB131111:SRC131114 TAX131111:TAY131114 TKT131111:TKU131114 TUP131111:TUQ131114 UEL131111:UEM131114 UOH131111:UOI131114 UYD131111:UYE131114 VHZ131111:VIA131114 VRV131111:VRW131114 WBR131111:WBS131114 WLN131111:WLO131114 WVJ131111:WVK131114 B196647:C196650 IX196647:IY196650 ST196647:SU196650 ACP196647:ACQ196650 AML196647:AMM196650 AWH196647:AWI196650 BGD196647:BGE196650 BPZ196647:BQA196650 BZV196647:BZW196650 CJR196647:CJS196650 CTN196647:CTO196650 DDJ196647:DDK196650 DNF196647:DNG196650 DXB196647:DXC196650 EGX196647:EGY196650 EQT196647:EQU196650 FAP196647:FAQ196650 FKL196647:FKM196650 FUH196647:FUI196650 GED196647:GEE196650 GNZ196647:GOA196650 GXV196647:GXW196650 HHR196647:HHS196650 HRN196647:HRO196650 IBJ196647:IBK196650 ILF196647:ILG196650 IVB196647:IVC196650 JEX196647:JEY196650 JOT196647:JOU196650 JYP196647:JYQ196650 KIL196647:KIM196650 KSH196647:KSI196650 LCD196647:LCE196650 LLZ196647:LMA196650 LVV196647:LVW196650 MFR196647:MFS196650 MPN196647:MPO196650 MZJ196647:MZK196650 NJF196647:NJG196650 NTB196647:NTC196650 OCX196647:OCY196650 OMT196647:OMU196650 OWP196647:OWQ196650 PGL196647:PGM196650 PQH196647:PQI196650 QAD196647:QAE196650 QJZ196647:QKA196650 QTV196647:QTW196650 RDR196647:RDS196650 RNN196647:RNO196650 RXJ196647:RXK196650 SHF196647:SHG196650 SRB196647:SRC196650 TAX196647:TAY196650 TKT196647:TKU196650 TUP196647:TUQ196650 UEL196647:UEM196650 UOH196647:UOI196650 UYD196647:UYE196650 VHZ196647:VIA196650 VRV196647:VRW196650 WBR196647:WBS196650 WLN196647:WLO196650 WVJ196647:WVK196650 B262183:C262186 IX262183:IY262186 ST262183:SU262186 ACP262183:ACQ262186 AML262183:AMM262186 AWH262183:AWI262186 BGD262183:BGE262186 BPZ262183:BQA262186 BZV262183:BZW262186 CJR262183:CJS262186 CTN262183:CTO262186 DDJ262183:DDK262186 DNF262183:DNG262186 DXB262183:DXC262186 EGX262183:EGY262186 EQT262183:EQU262186 FAP262183:FAQ262186 FKL262183:FKM262186 FUH262183:FUI262186 GED262183:GEE262186 GNZ262183:GOA262186 GXV262183:GXW262186 HHR262183:HHS262186 HRN262183:HRO262186 IBJ262183:IBK262186 ILF262183:ILG262186 IVB262183:IVC262186 JEX262183:JEY262186 JOT262183:JOU262186 JYP262183:JYQ262186 KIL262183:KIM262186 KSH262183:KSI262186 LCD262183:LCE262186 LLZ262183:LMA262186 LVV262183:LVW262186 MFR262183:MFS262186 MPN262183:MPO262186 MZJ262183:MZK262186 NJF262183:NJG262186 NTB262183:NTC262186 OCX262183:OCY262186 OMT262183:OMU262186 OWP262183:OWQ262186 PGL262183:PGM262186 PQH262183:PQI262186 QAD262183:QAE262186 QJZ262183:QKA262186 QTV262183:QTW262186 RDR262183:RDS262186 RNN262183:RNO262186 RXJ262183:RXK262186 SHF262183:SHG262186 SRB262183:SRC262186 TAX262183:TAY262186 TKT262183:TKU262186 TUP262183:TUQ262186 UEL262183:UEM262186 UOH262183:UOI262186 UYD262183:UYE262186 VHZ262183:VIA262186 VRV262183:VRW262186 WBR262183:WBS262186 WLN262183:WLO262186 WVJ262183:WVK262186 B327719:C327722 IX327719:IY327722 ST327719:SU327722 ACP327719:ACQ327722 AML327719:AMM327722 AWH327719:AWI327722 BGD327719:BGE327722 BPZ327719:BQA327722 BZV327719:BZW327722 CJR327719:CJS327722 CTN327719:CTO327722 DDJ327719:DDK327722 DNF327719:DNG327722 DXB327719:DXC327722 EGX327719:EGY327722 EQT327719:EQU327722 FAP327719:FAQ327722 FKL327719:FKM327722 FUH327719:FUI327722 GED327719:GEE327722 GNZ327719:GOA327722 GXV327719:GXW327722 HHR327719:HHS327722 HRN327719:HRO327722 IBJ327719:IBK327722 ILF327719:ILG327722 IVB327719:IVC327722 JEX327719:JEY327722 JOT327719:JOU327722 JYP327719:JYQ327722 KIL327719:KIM327722 KSH327719:KSI327722 LCD327719:LCE327722 LLZ327719:LMA327722 LVV327719:LVW327722 MFR327719:MFS327722 MPN327719:MPO327722 MZJ327719:MZK327722 NJF327719:NJG327722 NTB327719:NTC327722 OCX327719:OCY327722 OMT327719:OMU327722 OWP327719:OWQ327722 PGL327719:PGM327722 PQH327719:PQI327722 QAD327719:QAE327722 QJZ327719:QKA327722 QTV327719:QTW327722 RDR327719:RDS327722 RNN327719:RNO327722 RXJ327719:RXK327722 SHF327719:SHG327722 SRB327719:SRC327722 TAX327719:TAY327722 TKT327719:TKU327722 TUP327719:TUQ327722 UEL327719:UEM327722 UOH327719:UOI327722 UYD327719:UYE327722 VHZ327719:VIA327722 VRV327719:VRW327722 WBR327719:WBS327722 WLN327719:WLO327722 WVJ327719:WVK327722 B393255:C393258 IX393255:IY393258 ST393255:SU393258 ACP393255:ACQ393258 AML393255:AMM393258 AWH393255:AWI393258 BGD393255:BGE393258 BPZ393255:BQA393258 BZV393255:BZW393258 CJR393255:CJS393258 CTN393255:CTO393258 DDJ393255:DDK393258 DNF393255:DNG393258 DXB393255:DXC393258 EGX393255:EGY393258 EQT393255:EQU393258 FAP393255:FAQ393258 FKL393255:FKM393258 FUH393255:FUI393258 GED393255:GEE393258 GNZ393255:GOA393258 GXV393255:GXW393258 HHR393255:HHS393258 HRN393255:HRO393258 IBJ393255:IBK393258 ILF393255:ILG393258 IVB393255:IVC393258 JEX393255:JEY393258 JOT393255:JOU393258 JYP393255:JYQ393258 KIL393255:KIM393258 KSH393255:KSI393258 LCD393255:LCE393258 LLZ393255:LMA393258 LVV393255:LVW393258 MFR393255:MFS393258 MPN393255:MPO393258 MZJ393255:MZK393258 NJF393255:NJG393258 NTB393255:NTC393258 OCX393255:OCY393258 OMT393255:OMU393258 OWP393255:OWQ393258 PGL393255:PGM393258 PQH393255:PQI393258 QAD393255:QAE393258 QJZ393255:QKA393258 QTV393255:QTW393258 RDR393255:RDS393258 RNN393255:RNO393258 RXJ393255:RXK393258 SHF393255:SHG393258 SRB393255:SRC393258 TAX393255:TAY393258 TKT393255:TKU393258 TUP393255:TUQ393258 UEL393255:UEM393258 UOH393255:UOI393258 UYD393255:UYE393258 VHZ393255:VIA393258 VRV393255:VRW393258 WBR393255:WBS393258 WLN393255:WLO393258 WVJ393255:WVK393258 B458791:C458794 IX458791:IY458794 ST458791:SU458794 ACP458791:ACQ458794 AML458791:AMM458794 AWH458791:AWI458794 BGD458791:BGE458794 BPZ458791:BQA458794 BZV458791:BZW458794 CJR458791:CJS458794 CTN458791:CTO458794 DDJ458791:DDK458794 DNF458791:DNG458794 DXB458791:DXC458794 EGX458791:EGY458794 EQT458791:EQU458794 FAP458791:FAQ458794 FKL458791:FKM458794 FUH458791:FUI458794 GED458791:GEE458794 GNZ458791:GOA458794 GXV458791:GXW458794 HHR458791:HHS458794 HRN458791:HRO458794 IBJ458791:IBK458794 ILF458791:ILG458794 IVB458791:IVC458794 JEX458791:JEY458794 JOT458791:JOU458794 JYP458791:JYQ458794 KIL458791:KIM458794 KSH458791:KSI458794 LCD458791:LCE458794 LLZ458791:LMA458794 LVV458791:LVW458794 MFR458791:MFS458794 MPN458791:MPO458794 MZJ458791:MZK458794 NJF458791:NJG458794 NTB458791:NTC458794 OCX458791:OCY458794 OMT458791:OMU458794 OWP458791:OWQ458794 PGL458791:PGM458794 PQH458791:PQI458794 QAD458791:QAE458794 QJZ458791:QKA458794 QTV458791:QTW458794 RDR458791:RDS458794 RNN458791:RNO458794 RXJ458791:RXK458794 SHF458791:SHG458794 SRB458791:SRC458794 TAX458791:TAY458794 TKT458791:TKU458794 TUP458791:TUQ458794 UEL458791:UEM458794 UOH458791:UOI458794 UYD458791:UYE458794 VHZ458791:VIA458794 VRV458791:VRW458794 WBR458791:WBS458794 WLN458791:WLO458794 WVJ458791:WVK458794 B524327:C524330 IX524327:IY524330 ST524327:SU524330 ACP524327:ACQ524330 AML524327:AMM524330 AWH524327:AWI524330 BGD524327:BGE524330 BPZ524327:BQA524330 BZV524327:BZW524330 CJR524327:CJS524330 CTN524327:CTO524330 DDJ524327:DDK524330 DNF524327:DNG524330 DXB524327:DXC524330 EGX524327:EGY524330 EQT524327:EQU524330 FAP524327:FAQ524330 FKL524327:FKM524330 FUH524327:FUI524330 GED524327:GEE524330 GNZ524327:GOA524330 GXV524327:GXW524330 HHR524327:HHS524330 HRN524327:HRO524330 IBJ524327:IBK524330 ILF524327:ILG524330 IVB524327:IVC524330 JEX524327:JEY524330 JOT524327:JOU524330 JYP524327:JYQ524330 KIL524327:KIM524330 KSH524327:KSI524330 LCD524327:LCE524330 LLZ524327:LMA524330 LVV524327:LVW524330 MFR524327:MFS524330 MPN524327:MPO524330 MZJ524327:MZK524330 NJF524327:NJG524330 NTB524327:NTC524330 OCX524327:OCY524330 OMT524327:OMU524330 OWP524327:OWQ524330 PGL524327:PGM524330 PQH524327:PQI524330 QAD524327:QAE524330 QJZ524327:QKA524330 QTV524327:QTW524330 RDR524327:RDS524330 RNN524327:RNO524330 RXJ524327:RXK524330 SHF524327:SHG524330 SRB524327:SRC524330 TAX524327:TAY524330 TKT524327:TKU524330 TUP524327:TUQ524330 UEL524327:UEM524330 UOH524327:UOI524330 UYD524327:UYE524330 VHZ524327:VIA524330 VRV524327:VRW524330 WBR524327:WBS524330 WLN524327:WLO524330 WVJ524327:WVK524330 B589863:C589866 IX589863:IY589866 ST589863:SU589866 ACP589863:ACQ589866 AML589863:AMM589866 AWH589863:AWI589866 BGD589863:BGE589866 BPZ589863:BQA589866 BZV589863:BZW589866 CJR589863:CJS589866 CTN589863:CTO589866 DDJ589863:DDK589866 DNF589863:DNG589866 DXB589863:DXC589866 EGX589863:EGY589866 EQT589863:EQU589866 FAP589863:FAQ589866 FKL589863:FKM589866 FUH589863:FUI589866 GED589863:GEE589866 GNZ589863:GOA589866 GXV589863:GXW589866 HHR589863:HHS589866 HRN589863:HRO589866 IBJ589863:IBK589866 ILF589863:ILG589866 IVB589863:IVC589866 JEX589863:JEY589866 JOT589863:JOU589866 JYP589863:JYQ589866 KIL589863:KIM589866 KSH589863:KSI589866 LCD589863:LCE589866 LLZ589863:LMA589866 LVV589863:LVW589866 MFR589863:MFS589866 MPN589863:MPO589866 MZJ589863:MZK589866 NJF589863:NJG589866 NTB589863:NTC589866 OCX589863:OCY589866 OMT589863:OMU589866 OWP589863:OWQ589866 PGL589863:PGM589866 PQH589863:PQI589866 QAD589863:QAE589866 QJZ589863:QKA589866 QTV589863:QTW589866 RDR589863:RDS589866 RNN589863:RNO589866 RXJ589863:RXK589866 SHF589863:SHG589866 SRB589863:SRC589866 TAX589863:TAY589866 TKT589863:TKU589866 TUP589863:TUQ589866 UEL589863:UEM589866 UOH589863:UOI589866 UYD589863:UYE589866 VHZ589863:VIA589866 VRV589863:VRW589866 WBR589863:WBS589866 WLN589863:WLO589866 WVJ589863:WVK589866 B655399:C655402 IX655399:IY655402 ST655399:SU655402 ACP655399:ACQ655402 AML655399:AMM655402 AWH655399:AWI655402 BGD655399:BGE655402 BPZ655399:BQA655402 BZV655399:BZW655402 CJR655399:CJS655402 CTN655399:CTO655402 DDJ655399:DDK655402 DNF655399:DNG655402 DXB655399:DXC655402 EGX655399:EGY655402 EQT655399:EQU655402 FAP655399:FAQ655402 FKL655399:FKM655402 FUH655399:FUI655402 GED655399:GEE655402 GNZ655399:GOA655402 GXV655399:GXW655402 HHR655399:HHS655402 HRN655399:HRO655402 IBJ655399:IBK655402 ILF655399:ILG655402 IVB655399:IVC655402 JEX655399:JEY655402 JOT655399:JOU655402 JYP655399:JYQ655402 KIL655399:KIM655402 KSH655399:KSI655402 LCD655399:LCE655402 LLZ655399:LMA655402 LVV655399:LVW655402 MFR655399:MFS655402 MPN655399:MPO655402 MZJ655399:MZK655402 NJF655399:NJG655402 NTB655399:NTC655402 OCX655399:OCY655402 OMT655399:OMU655402 OWP655399:OWQ655402 PGL655399:PGM655402 PQH655399:PQI655402 QAD655399:QAE655402 QJZ655399:QKA655402 QTV655399:QTW655402 RDR655399:RDS655402 RNN655399:RNO655402 RXJ655399:RXK655402 SHF655399:SHG655402 SRB655399:SRC655402 TAX655399:TAY655402 TKT655399:TKU655402 TUP655399:TUQ655402 UEL655399:UEM655402 UOH655399:UOI655402 UYD655399:UYE655402 VHZ655399:VIA655402 VRV655399:VRW655402 WBR655399:WBS655402 WLN655399:WLO655402 WVJ655399:WVK655402 B720935:C720938 IX720935:IY720938 ST720935:SU720938 ACP720935:ACQ720938 AML720935:AMM720938 AWH720935:AWI720938 BGD720935:BGE720938 BPZ720935:BQA720938 BZV720935:BZW720938 CJR720935:CJS720938 CTN720935:CTO720938 DDJ720935:DDK720938 DNF720935:DNG720938 DXB720935:DXC720938 EGX720935:EGY720938 EQT720935:EQU720938 FAP720935:FAQ720938 FKL720935:FKM720938 FUH720935:FUI720938 GED720935:GEE720938 GNZ720935:GOA720938 GXV720935:GXW720938 HHR720935:HHS720938 HRN720935:HRO720938 IBJ720935:IBK720938 ILF720935:ILG720938 IVB720935:IVC720938 JEX720935:JEY720938 JOT720935:JOU720938 JYP720935:JYQ720938 KIL720935:KIM720938 KSH720935:KSI720938 LCD720935:LCE720938 LLZ720935:LMA720938 LVV720935:LVW720938 MFR720935:MFS720938 MPN720935:MPO720938 MZJ720935:MZK720938 NJF720935:NJG720938 NTB720935:NTC720938 OCX720935:OCY720938 OMT720935:OMU720938 OWP720935:OWQ720938 PGL720935:PGM720938 PQH720935:PQI720938 QAD720935:QAE720938 QJZ720935:QKA720938 QTV720935:QTW720938 RDR720935:RDS720938 RNN720935:RNO720938 RXJ720935:RXK720938 SHF720935:SHG720938 SRB720935:SRC720938 TAX720935:TAY720938 TKT720935:TKU720938 TUP720935:TUQ720938 UEL720935:UEM720938 UOH720935:UOI720938 UYD720935:UYE720938 VHZ720935:VIA720938 VRV720935:VRW720938 WBR720935:WBS720938 WLN720935:WLO720938 WVJ720935:WVK720938 B786471:C786474 IX786471:IY786474 ST786471:SU786474 ACP786471:ACQ786474 AML786471:AMM786474 AWH786471:AWI786474 BGD786471:BGE786474 BPZ786471:BQA786474 BZV786471:BZW786474 CJR786471:CJS786474 CTN786471:CTO786474 DDJ786471:DDK786474 DNF786471:DNG786474 DXB786471:DXC786474 EGX786471:EGY786474 EQT786471:EQU786474 FAP786471:FAQ786474 FKL786471:FKM786474 FUH786471:FUI786474 GED786471:GEE786474 GNZ786471:GOA786474 GXV786471:GXW786474 HHR786471:HHS786474 HRN786471:HRO786474 IBJ786471:IBK786474 ILF786471:ILG786474 IVB786471:IVC786474 JEX786471:JEY786474 JOT786471:JOU786474 JYP786471:JYQ786474 KIL786471:KIM786474 KSH786471:KSI786474 LCD786471:LCE786474 LLZ786471:LMA786474 LVV786471:LVW786474 MFR786471:MFS786474 MPN786471:MPO786474 MZJ786471:MZK786474 NJF786471:NJG786474 NTB786471:NTC786474 OCX786471:OCY786474 OMT786471:OMU786474 OWP786471:OWQ786474 PGL786471:PGM786474 PQH786471:PQI786474 QAD786471:QAE786474 QJZ786471:QKA786474 QTV786471:QTW786474 RDR786471:RDS786474 RNN786471:RNO786474 RXJ786471:RXK786474 SHF786471:SHG786474 SRB786471:SRC786474 TAX786471:TAY786474 TKT786471:TKU786474 TUP786471:TUQ786474 UEL786471:UEM786474 UOH786471:UOI786474 UYD786471:UYE786474 VHZ786471:VIA786474 VRV786471:VRW786474 WBR786471:WBS786474 WLN786471:WLO786474 WVJ786471:WVK786474 B852007:C852010 IX852007:IY852010 ST852007:SU852010 ACP852007:ACQ852010 AML852007:AMM852010 AWH852007:AWI852010 BGD852007:BGE852010 BPZ852007:BQA852010 BZV852007:BZW852010 CJR852007:CJS852010 CTN852007:CTO852010 DDJ852007:DDK852010 DNF852007:DNG852010 DXB852007:DXC852010 EGX852007:EGY852010 EQT852007:EQU852010 FAP852007:FAQ852010 FKL852007:FKM852010 FUH852007:FUI852010 GED852007:GEE852010 GNZ852007:GOA852010 GXV852007:GXW852010 HHR852007:HHS852010 HRN852007:HRO852010 IBJ852007:IBK852010 ILF852007:ILG852010 IVB852007:IVC852010 JEX852007:JEY852010 JOT852007:JOU852010 JYP852007:JYQ852010 KIL852007:KIM852010 KSH852007:KSI852010 LCD852007:LCE852010 LLZ852007:LMA852010 LVV852007:LVW852010 MFR852007:MFS852010 MPN852007:MPO852010 MZJ852007:MZK852010 NJF852007:NJG852010 NTB852007:NTC852010 OCX852007:OCY852010 OMT852007:OMU852010 OWP852007:OWQ852010 PGL852007:PGM852010 PQH852007:PQI852010 QAD852007:QAE852010 QJZ852007:QKA852010 QTV852007:QTW852010 RDR852007:RDS852010 RNN852007:RNO852010 RXJ852007:RXK852010 SHF852007:SHG852010 SRB852007:SRC852010 TAX852007:TAY852010 TKT852007:TKU852010 TUP852007:TUQ852010 UEL852007:UEM852010 UOH852007:UOI852010 UYD852007:UYE852010 VHZ852007:VIA852010 VRV852007:VRW852010 WBR852007:WBS852010 WLN852007:WLO852010 WVJ852007:WVK852010 B917543:C917546 IX917543:IY917546 ST917543:SU917546 ACP917543:ACQ917546 AML917543:AMM917546 AWH917543:AWI917546 BGD917543:BGE917546 BPZ917543:BQA917546 BZV917543:BZW917546 CJR917543:CJS917546 CTN917543:CTO917546 DDJ917543:DDK917546 DNF917543:DNG917546 DXB917543:DXC917546 EGX917543:EGY917546 EQT917543:EQU917546 FAP917543:FAQ917546 FKL917543:FKM917546 FUH917543:FUI917546 GED917543:GEE917546 GNZ917543:GOA917546 GXV917543:GXW917546 HHR917543:HHS917546 HRN917543:HRO917546 IBJ917543:IBK917546 ILF917543:ILG917546 IVB917543:IVC917546 JEX917543:JEY917546 JOT917543:JOU917546 JYP917543:JYQ917546 KIL917543:KIM917546 KSH917543:KSI917546 LCD917543:LCE917546 LLZ917543:LMA917546 LVV917543:LVW917546 MFR917543:MFS917546 MPN917543:MPO917546 MZJ917543:MZK917546 NJF917543:NJG917546 NTB917543:NTC917546 OCX917543:OCY917546 OMT917543:OMU917546 OWP917543:OWQ917546 PGL917543:PGM917546 PQH917543:PQI917546 QAD917543:QAE917546 QJZ917543:QKA917546 QTV917543:QTW917546 RDR917543:RDS917546 RNN917543:RNO917546 RXJ917543:RXK917546 SHF917543:SHG917546 SRB917543:SRC917546 TAX917543:TAY917546 TKT917543:TKU917546 TUP917543:TUQ917546 UEL917543:UEM917546 UOH917543:UOI917546 UYD917543:UYE917546 VHZ917543:VIA917546 VRV917543:VRW917546 WBR917543:WBS917546 WLN917543:WLO917546 WVJ917543:WVK917546 B983079:C983082 IX983079:IY983082 ST983079:SU983082 ACP983079:ACQ983082 AML983079:AMM983082 AWH983079:AWI983082 BGD983079:BGE983082 BPZ983079:BQA983082 BZV983079:BZW983082 CJR983079:CJS983082 CTN983079:CTO983082 DDJ983079:DDK983082 DNF983079:DNG983082 DXB983079:DXC983082 EGX983079:EGY983082 EQT983079:EQU983082 FAP983079:FAQ983082 FKL983079:FKM983082 FUH983079:FUI983082 GED983079:GEE983082 GNZ983079:GOA983082 GXV983079:GXW983082 HHR983079:HHS983082 HRN983079:HRO983082 IBJ983079:IBK983082 ILF983079:ILG983082 IVB983079:IVC983082 JEX983079:JEY983082 JOT983079:JOU983082 JYP983079:JYQ983082 KIL983079:KIM983082 KSH983079:KSI983082 LCD983079:LCE983082 LLZ983079:LMA983082 LVV983079:LVW983082 MFR983079:MFS983082 MPN983079:MPO983082 MZJ983079:MZK983082 NJF983079:NJG983082 NTB983079:NTC983082 OCX983079:OCY983082 OMT983079:OMU983082 OWP983079:OWQ983082 PGL983079:PGM983082 PQH983079:PQI983082 QAD983079:QAE983082 QJZ983079:QKA983082 QTV983079:QTW983082 RDR983079:RDS983082 RNN983079:RNO983082 RXJ983079:RXK983082 SHF983079:SHG983082 SRB983079:SRC983082 TAX983079:TAY983082 TKT983079:TKU983082 TUP983079:TUQ983082 UEL983079:UEM983082 UOH983079:UOI983082 UYD983079:UYE983082 VHZ983079:VIA983082 VRV983079:VRW983082 WBR983079:WBS983082 WLN983079:WLO983082 WVJ983079:WVK983082" xr:uid="{A2449E85-4410-413B-954C-BB14F96F614C}">
      <formula1>0</formula1>
      <formula2>100</formula2>
    </dataValidation>
    <dataValidation type="list" showInputMessage="1" showErrorMessage="1" errorTitle="ATTENTION" error="Veuillez sélectionner Cf. dans la liste déroulante" sqref="AA23:AA82 JW23:JW82 TS23:TS82 ADO23:ADO82 ANK23:ANK82 AXG23:AXG82 BHC23:BHC82 BQY23:BQY82 CAU23:CAU82 CKQ23:CKQ82 CUM23:CUM82 DEI23:DEI82 DOE23:DOE82 DYA23:DYA82 EHW23:EHW82 ERS23:ERS82 FBO23:FBO82 FLK23:FLK82 FVG23:FVG82 GFC23:GFC82 GOY23:GOY82 GYU23:GYU82 HIQ23:HIQ82 HSM23:HSM82 ICI23:ICI82 IME23:IME82 IWA23:IWA82 JFW23:JFW82 JPS23:JPS82 JZO23:JZO82 KJK23:KJK82 KTG23:KTG82 LDC23:LDC82 LMY23:LMY82 LWU23:LWU82 MGQ23:MGQ82 MQM23:MQM82 NAI23:NAI82 NKE23:NKE82 NUA23:NUA82 ODW23:ODW82 ONS23:ONS82 OXO23:OXO82 PHK23:PHK82 PRG23:PRG82 QBC23:QBC82 QKY23:QKY82 QUU23:QUU82 REQ23:REQ82 ROM23:ROM82 RYI23:RYI82 SIE23:SIE82 SSA23:SSA82 TBW23:TBW82 TLS23:TLS82 TVO23:TVO82 UFK23:UFK82 UPG23:UPG82 UZC23:UZC82 VIY23:VIY82 VSU23:VSU82 WCQ23:WCQ82 WMM23:WMM82 WWI23:WWI82 AA65559:AA65618 JW65559:JW65618 TS65559:TS65618 ADO65559:ADO65618 ANK65559:ANK65618 AXG65559:AXG65618 BHC65559:BHC65618 BQY65559:BQY65618 CAU65559:CAU65618 CKQ65559:CKQ65618 CUM65559:CUM65618 DEI65559:DEI65618 DOE65559:DOE65618 DYA65559:DYA65618 EHW65559:EHW65618 ERS65559:ERS65618 FBO65559:FBO65618 FLK65559:FLK65618 FVG65559:FVG65618 GFC65559:GFC65618 GOY65559:GOY65618 GYU65559:GYU65618 HIQ65559:HIQ65618 HSM65559:HSM65618 ICI65559:ICI65618 IME65559:IME65618 IWA65559:IWA65618 JFW65559:JFW65618 JPS65559:JPS65618 JZO65559:JZO65618 KJK65559:KJK65618 KTG65559:KTG65618 LDC65559:LDC65618 LMY65559:LMY65618 LWU65559:LWU65618 MGQ65559:MGQ65618 MQM65559:MQM65618 NAI65559:NAI65618 NKE65559:NKE65618 NUA65559:NUA65618 ODW65559:ODW65618 ONS65559:ONS65618 OXO65559:OXO65618 PHK65559:PHK65618 PRG65559:PRG65618 QBC65559:QBC65618 QKY65559:QKY65618 QUU65559:QUU65618 REQ65559:REQ65618 ROM65559:ROM65618 RYI65559:RYI65618 SIE65559:SIE65618 SSA65559:SSA65618 TBW65559:TBW65618 TLS65559:TLS65618 TVO65559:TVO65618 UFK65559:UFK65618 UPG65559:UPG65618 UZC65559:UZC65618 VIY65559:VIY65618 VSU65559:VSU65618 WCQ65559:WCQ65618 WMM65559:WMM65618 WWI65559:WWI65618 AA131095:AA131154 JW131095:JW131154 TS131095:TS131154 ADO131095:ADO131154 ANK131095:ANK131154 AXG131095:AXG131154 BHC131095:BHC131154 BQY131095:BQY131154 CAU131095:CAU131154 CKQ131095:CKQ131154 CUM131095:CUM131154 DEI131095:DEI131154 DOE131095:DOE131154 DYA131095:DYA131154 EHW131095:EHW131154 ERS131095:ERS131154 FBO131095:FBO131154 FLK131095:FLK131154 FVG131095:FVG131154 GFC131095:GFC131154 GOY131095:GOY131154 GYU131095:GYU131154 HIQ131095:HIQ131154 HSM131095:HSM131154 ICI131095:ICI131154 IME131095:IME131154 IWA131095:IWA131154 JFW131095:JFW131154 JPS131095:JPS131154 JZO131095:JZO131154 KJK131095:KJK131154 KTG131095:KTG131154 LDC131095:LDC131154 LMY131095:LMY131154 LWU131095:LWU131154 MGQ131095:MGQ131154 MQM131095:MQM131154 NAI131095:NAI131154 NKE131095:NKE131154 NUA131095:NUA131154 ODW131095:ODW131154 ONS131095:ONS131154 OXO131095:OXO131154 PHK131095:PHK131154 PRG131095:PRG131154 QBC131095:QBC131154 QKY131095:QKY131154 QUU131095:QUU131154 REQ131095:REQ131154 ROM131095:ROM131154 RYI131095:RYI131154 SIE131095:SIE131154 SSA131095:SSA131154 TBW131095:TBW131154 TLS131095:TLS131154 TVO131095:TVO131154 UFK131095:UFK131154 UPG131095:UPG131154 UZC131095:UZC131154 VIY131095:VIY131154 VSU131095:VSU131154 WCQ131095:WCQ131154 WMM131095:WMM131154 WWI131095:WWI131154 AA196631:AA196690 JW196631:JW196690 TS196631:TS196690 ADO196631:ADO196690 ANK196631:ANK196690 AXG196631:AXG196690 BHC196631:BHC196690 BQY196631:BQY196690 CAU196631:CAU196690 CKQ196631:CKQ196690 CUM196631:CUM196690 DEI196631:DEI196690 DOE196631:DOE196690 DYA196631:DYA196690 EHW196631:EHW196690 ERS196631:ERS196690 FBO196631:FBO196690 FLK196631:FLK196690 FVG196631:FVG196690 GFC196631:GFC196690 GOY196631:GOY196690 GYU196631:GYU196690 HIQ196631:HIQ196690 HSM196631:HSM196690 ICI196631:ICI196690 IME196631:IME196690 IWA196631:IWA196690 JFW196631:JFW196690 JPS196631:JPS196690 JZO196631:JZO196690 KJK196631:KJK196690 KTG196631:KTG196690 LDC196631:LDC196690 LMY196631:LMY196690 LWU196631:LWU196690 MGQ196631:MGQ196690 MQM196631:MQM196690 NAI196631:NAI196690 NKE196631:NKE196690 NUA196631:NUA196690 ODW196631:ODW196690 ONS196631:ONS196690 OXO196631:OXO196690 PHK196631:PHK196690 PRG196631:PRG196690 QBC196631:QBC196690 QKY196631:QKY196690 QUU196631:QUU196690 REQ196631:REQ196690 ROM196631:ROM196690 RYI196631:RYI196690 SIE196631:SIE196690 SSA196631:SSA196690 TBW196631:TBW196690 TLS196631:TLS196690 TVO196631:TVO196690 UFK196631:UFK196690 UPG196631:UPG196690 UZC196631:UZC196690 VIY196631:VIY196690 VSU196631:VSU196690 WCQ196631:WCQ196690 WMM196631:WMM196690 WWI196631:WWI196690 AA262167:AA262226 JW262167:JW262226 TS262167:TS262226 ADO262167:ADO262226 ANK262167:ANK262226 AXG262167:AXG262226 BHC262167:BHC262226 BQY262167:BQY262226 CAU262167:CAU262226 CKQ262167:CKQ262226 CUM262167:CUM262226 DEI262167:DEI262226 DOE262167:DOE262226 DYA262167:DYA262226 EHW262167:EHW262226 ERS262167:ERS262226 FBO262167:FBO262226 FLK262167:FLK262226 FVG262167:FVG262226 GFC262167:GFC262226 GOY262167:GOY262226 GYU262167:GYU262226 HIQ262167:HIQ262226 HSM262167:HSM262226 ICI262167:ICI262226 IME262167:IME262226 IWA262167:IWA262226 JFW262167:JFW262226 JPS262167:JPS262226 JZO262167:JZO262226 KJK262167:KJK262226 KTG262167:KTG262226 LDC262167:LDC262226 LMY262167:LMY262226 LWU262167:LWU262226 MGQ262167:MGQ262226 MQM262167:MQM262226 NAI262167:NAI262226 NKE262167:NKE262226 NUA262167:NUA262226 ODW262167:ODW262226 ONS262167:ONS262226 OXO262167:OXO262226 PHK262167:PHK262226 PRG262167:PRG262226 QBC262167:QBC262226 QKY262167:QKY262226 QUU262167:QUU262226 REQ262167:REQ262226 ROM262167:ROM262226 RYI262167:RYI262226 SIE262167:SIE262226 SSA262167:SSA262226 TBW262167:TBW262226 TLS262167:TLS262226 TVO262167:TVO262226 UFK262167:UFK262226 UPG262167:UPG262226 UZC262167:UZC262226 VIY262167:VIY262226 VSU262167:VSU262226 WCQ262167:WCQ262226 WMM262167:WMM262226 WWI262167:WWI262226 AA327703:AA327762 JW327703:JW327762 TS327703:TS327762 ADO327703:ADO327762 ANK327703:ANK327762 AXG327703:AXG327762 BHC327703:BHC327762 BQY327703:BQY327762 CAU327703:CAU327762 CKQ327703:CKQ327762 CUM327703:CUM327762 DEI327703:DEI327762 DOE327703:DOE327762 DYA327703:DYA327762 EHW327703:EHW327762 ERS327703:ERS327762 FBO327703:FBO327762 FLK327703:FLK327762 FVG327703:FVG327762 GFC327703:GFC327762 GOY327703:GOY327762 GYU327703:GYU327762 HIQ327703:HIQ327762 HSM327703:HSM327762 ICI327703:ICI327762 IME327703:IME327762 IWA327703:IWA327762 JFW327703:JFW327762 JPS327703:JPS327762 JZO327703:JZO327762 KJK327703:KJK327762 KTG327703:KTG327762 LDC327703:LDC327762 LMY327703:LMY327762 LWU327703:LWU327762 MGQ327703:MGQ327762 MQM327703:MQM327762 NAI327703:NAI327762 NKE327703:NKE327762 NUA327703:NUA327762 ODW327703:ODW327762 ONS327703:ONS327762 OXO327703:OXO327762 PHK327703:PHK327762 PRG327703:PRG327762 QBC327703:QBC327762 QKY327703:QKY327762 QUU327703:QUU327762 REQ327703:REQ327762 ROM327703:ROM327762 RYI327703:RYI327762 SIE327703:SIE327762 SSA327703:SSA327762 TBW327703:TBW327762 TLS327703:TLS327762 TVO327703:TVO327762 UFK327703:UFK327762 UPG327703:UPG327762 UZC327703:UZC327762 VIY327703:VIY327762 VSU327703:VSU327762 WCQ327703:WCQ327762 WMM327703:WMM327762 WWI327703:WWI327762 AA393239:AA393298 JW393239:JW393298 TS393239:TS393298 ADO393239:ADO393298 ANK393239:ANK393298 AXG393239:AXG393298 BHC393239:BHC393298 BQY393239:BQY393298 CAU393239:CAU393298 CKQ393239:CKQ393298 CUM393239:CUM393298 DEI393239:DEI393298 DOE393239:DOE393298 DYA393239:DYA393298 EHW393239:EHW393298 ERS393239:ERS393298 FBO393239:FBO393298 FLK393239:FLK393298 FVG393239:FVG393298 GFC393239:GFC393298 GOY393239:GOY393298 GYU393239:GYU393298 HIQ393239:HIQ393298 HSM393239:HSM393298 ICI393239:ICI393298 IME393239:IME393298 IWA393239:IWA393298 JFW393239:JFW393298 JPS393239:JPS393298 JZO393239:JZO393298 KJK393239:KJK393298 KTG393239:KTG393298 LDC393239:LDC393298 LMY393239:LMY393298 LWU393239:LWU393298 MGQ393239:MGQ393298 MQM393239:MQM393298 NAI393239:NAI393298 NKE393239:NKE393298 NUA393239:NUA393298 ODW393239:ODW393298 ONS393239:ONS393298 OXO393239:OXO393298 PHK393239:PHK393298 PRG393239:PRG393298 QBC393239:QBC393298 QKY393239:QKY393298 QUU393239:QUU393298 REQ393239:REQ393298 ROM393239:ROM393298 RYI393239:RYI393298 SIE393239:SIE393298 SSA393239:SSA393298 TBW393239:TBW393298 TLS393239:TLS393298 TVO393239:TVO393298 UFK393239:UFK393298 UPG393239:UPG393298 UZC393239:UZC393298 VIY393239:VIY393298 VSU393239:VSU393298 WCQ393239:WCQ393298 WMM393239:WMM393298 WWI393239:WWI393298 AA458775:AA458834 JW458775:JW458834 TS458775:TS458834 ADO458775:ADO458834 ANK458775:ANK458834 AXG458775:AXG458834 BHC458775:BHC458834 BQY458775:BQY458834 CAU458775:CAU458834 CKQ458775:CKQ458834 CUM458775:CUM458834 DEI458775:DEI458834 DOE458775:DOE458834 DYA458775:DYA458834 EHW458775:EHW458834 ERS458775:ERS458834 FBO458775:FBO458834 FLK458775:FLK458834 FVG458775:FVG458834 GFC458775:GFC458834 GOY458775:GOY458834 GYU458775:GYU458834 HIQ458775:HIQ458834 HSM458775:HSM458834 ICI458775:ICI458834 IME458775:IME458834 IWA458775:IWA458834 JFW458775:JFW458834 JPS458775:JPS458834 JZO458775:JZO458834 KJK458775:KJK458834 KTG458775:KTG458834 LDC458775:LDC458834 LMY458775:LMY458834 LWU458775:LWU458834 MGQ458775:MGQ458834 MQM458775:MQM458834 NAI458775:NAI458834 NKE458775:NKE458834 NUA458775:NUA458834 ODW458775:ODW458834 ONS458775:ONS458834 OXO458775:OXO458834 PHK458775:PHK458834 PRG458775:PRG458834 QBC458775:QBC458834 QKY458775:QKY458834 QUU458775:QUU458834 REQ458775:REQ458834 ROM458775:ROM458834 RYI458775:RYI458834 SIE458775:SIE458834 SSA458775:SSA458834 TBW458775:TBW458834 TLS458775:TLS458834 TVO458775:TVO458834 UFK458775:UFK458834 UPG458775:UPG458834 UZC458775:UZC458834 VIY458775:VIY458834 VSU458775:VSU458834 WCQ458775:WCQ458834 WMM458775:WMM458834 WWI458775:WWI458834 AA524311:AA524370 JW524311:JW524370 TS524311:TS524370 ADO524311:ADO524370 ANK524311:ANK524370 AXG524311:AXG524370 BHC524311:BHC524370 BQY524311:BQY524370 CAU524311:CAU524370 CKQ524311:CKQ524370 CUM524311:CUM524370 DEI524311:DEI524370 DOE524311:DOE524370 DYA524311:DYA524370 EHW524311:EHW524370 ERS524311:ERS524370 FBO524311:FBO524370 FLK524311:FLK524370 FVG524311:FVG524370 GFC524311:GFC524370 GOY524311:GOY524370 GYU524311:GYU524370 HIQ524311:HIQ524370 HSM524311:HSM524370 ICI524311:ICI524370 IME524311:IME524370 IWA524311:IWA524370 JFW524311:JFW524370 JPS524311:JPS524370 JZO524311:JZO524370 KJK524311:KJK524370 KTG524311:KTG524370 LDC524311:LDC524370 LMY524311:LMY524370 LWU524311:LWU524370 MGQ524311:MGQ524370 MQM524311:MQM524370 NAI524311:NAI524370 NKE524311:NKE524370 NUA524311:NUA524370 ODW524311:ODW524370 ONS524311:ONS524370 OXO524311:OXO524370 PHK524311:PHK524370 PRG524311:PRG524370 QBC524311:QBC524370 QKY524311:QKY524370 QUU524311:QUU524370 REQ524311:REQ524370 ROM524311:ROM524370 RYI524311:RYI524370 SIE524311:SIE524370 SSA524311:SSA524370 TBW524311:TBW524370 TLS524311:TLS524370 TVO524311:TVO524370 UFK524311:UFK524370 UPG524311:UPG524370 UZC524311:UZC524370 VIY524311:VIY524370 VSU524311:VSU524370 WCQ524311:WCQ524370 WMM524311:WMM524370 WWI524311:WWI524370 AA589847:AA589906 JW589847:JW589906 TS589847:TS589906 ADO589847:ADO589906 ANK589847:ANK589906 AXG589847:AXG589906 BHC589847:BHC589906 BQY589847:BQY589906 CAU589847:CAU589906 CKQ589847:CKQ589906 CUM589847:CUM589906 DEI589847:DEI589906 DOE589847:DOE589906 DYA589847:DYA589906 EHW589847:EHW589906 ERS589847:ERS589906 FBO589847:FBO589906 FLK589847:FLK589906 FVG589847:FVG589906 GFC589847:GFC589906 GOY589847:GOY589906 GYU589847:GYU589906 HIQ589847:HIQ589906 HSM589847:HSM589906 ICI589847:ICI589906 IME589847:IME589906 IWA589847:IWA589906 JFW589847:JFW589906 JPS589847:JPS589906 JZO589847:JZO589906 KJK589847:KJK589906 KTG589847:KTG589906 LDC589847:LDC589906 LMY589847:LMY589906 LWU589847:LWU589906 MGQ589847:MGQ589906 MQM589847:MQM589906 NAI589847:NAI589906 NKE589847:NKE589906 NUA589847:NUA589906 ODW589847:ODW589906 ONS589847:ONS589906 OXO589847:OXO589906 PHK589847:PHK589906 PRG589847:PRG589906 QBC589847:QBC589906 QKY589847:QKY589906 QUU589847:QUU589906 REQ589847:REQ589906 ROM589847:ROM589906 RYI589847:RYI589906 SIE589847:SIE589906 SSA589847:SSA589906 TBW589847:TBW589906 TLS589847:TLS589906 TVO589847:TVO589906 UFK589847:UFK589906 UPG589847:UPG589906 UZC589847:UZC589906 VIY589847:VIY589906 VSU589847:VSU589906 WCQ589847:WCQ589906 WMM589847:WMM589906 WWI589847:WWI589906 AA655383:AA655442 JW655383:JW655442 TS655383:TS655442 ADO655383:ADO655442 ANK655383:ANK655442 AXG655383:AXG655442 BHC655383:BHC655442 BQY655383:BQY655442 CAU655383:CAU655442 CKQ655383:CKQ655442 CUM655383:CUM655442 DEI655383:DEI655442 DOE655383:DOE655442 DYA655383:DYA655442 EHW655383:EHW655442 ERS655383:ERS655442 FBO655383:FBO655442 FLK655383:FLK655442 FVG655383:FVG655442 GFC655383:GFC655442 GOY655383:GOY655442 GYU655383:GYU655442 HIQ655383:HIQ655442 HSM655383:HSM655442 ICI655383:ICI655442 IME655383:IME655442 IWA655383:IWA655442 JFW655383:JFW655442 JPS655383:JPS655442 JZO655383:JZO655442 KJK655383:KJK655442 KTG655383:KTG655442 LDC655383:LDC655442 LMY655383:LMY655442 LWU655383:LWU655442 MGQ655383:MGQ655442 MQM655383:MQM655442 NAI655383:NAI655442 NKE655383:NKE655442 NUA655383:NUA655442 ODW655383:ODW655442 ONS655383:ONS655442 OXO655383:OXO655442 PHK655383:PHK655442 PRG655383:PRG655442 QBC655383:QBC655442 QKY655383:QKY655442 QUU655383:QUU655442 REQ655383:REQ655442 ROM655383:ROM655442 RYI655383:RYI655442 SIE655383:SIE655442 SSA655383:SSA655442 TBW655383:TBW655442 TLS655383:TLS655442 TVO655383:TVO655442 UFK655383:UFK655442 UPG655383:UPG655442 UZC655383:UZC655442 VIY655383:VIY655442 VSU655383:VSU655442 WCQ655383:WCQ655442 WMM655383:WMM655442 WWI655383:WWI655442 AA720919:AA720978 JW720919:JW720978 TS720919:TS720978 ADO720919:ADO720978 ANK720919:ANK720978 AXG720919:AXG720978 BHC720919:BHC720978 BQY720919:BQY720978 CAU720919:CAU720978 CKQ720919:CKQ720978 CUM720919:CUM720978 DEI720919:DEI720978 DOE720919:DOE720978 DYA720919:DYA720978 EHW720919:EHW720978 ERS720919:ERS720978 FBO720919:FBO720978 FLK720919:FLK720978 FVG720919:FVG720978 GFC720919:GFC720978 GOY720919:GOY720978 GYU720919:GYU720978 HIQ720919:HIQ720978 HSM720919:HSM720978 ICI720919:ICI720978 IME720919:IME720978 IWA720919:IWA720978 JFW720919:JFW720978 JPS720919:JPS720978 JZO720919:JZO720978 KJK720919:KJK720978 KTG720919:KTG720978 LDC720919:LDC720978 LMY720919:LMY720978 LWU720919:LWU720978 MGQ720919:MGQ720978 MQM720919:MQM720978 NAI720919:NAI720978 NKE720919:NKE720978 NUA720919:NUA720978 ODW720919:ODW720978 ONS720919:ONS720978 OXO720919:OXO720978 PHK720919:PHK720978 PRG720919:PRG720978 QBC720919:QBC720978 QKY720919:QKY720978 QUU720919:QUU720978 REQ720919:REQ720978 ROM720919:ROM720978 RYI720919:RYI720978 SIE720919:SIE720978 SSA720919:SSA720978 TBW720919:TBW720978 TLS720919:TLS720978 TVO720919:TVO720978 UFK720919:UFK720978 UPG720919:UPG720978 UZC720919:UZC720978 VIY720919:VIY720978 VSU720919:VSU720978 WCQ720919:WCQ720978 WMM720919:WMM720978 WWI720919:WWI720978 AA786455:AA786514 JW786455:JW786514 TS786455:TS786514 ADO786455:ADO786514 ANK786455:ANK786514 AXG786455:AXG786514 BHC786455:BHC786514 BQY786455:BQY786514 CAU786455:CAU786514 CKQ786455:CKQ786514 CUM786455:CUM786514 DEI786455:DEI786514 DOE786455:DOE786514 DYA786455:DYA786514 EHW786455:EHW786514 ERS786455:ERS786514 FBO786455:FBO786514 FLK786455:FLK786514 FVG786455:FVG786514 GFC786455:GFC786514 GOY786455:GOY786514 GYU786455:GYU786514 HIQ786455:HIQ786514 HSM786455:HSM786514 ICI786455:ICI786514 IME786455:IME786514 IWA786455:IWA786514 JFW786455:JFW786514 JPS786455:JPS786514 JZO786455:JZO786514 KJK786455:KJK786514 KTG786455:KTG786514 LDC786455:LDC786514 LMY786455:LMY786514 LWU786455:LWU786514 MGQ786455:MGQ786514 MQM786455:MQM786514 NAI786455:NAI786514 NKE786455:NKE786514 NUA786455:NUA786514 ODW786455:ODW786514 ONS786455:ONS786514 OXO786455:OXO786514 PHK786455:PHK786514 PRG786455:PRG786514 QBC786455:QBC786514 QKY786455:QKY786514 QUU786455:QUU786514 REQ786455:REQ786514 ROM786455:ROM786514 RYI786455:RYI786514 SIE786455:SIE786514 SSA786455:SSA786514 TBW786455:TBW786514 TLS786455:TLS786514 TVO786455:TVO786514 UFK786455:UFK786514 UPG786455:UPG786514 UZC786455:UZC786514 VIY786455:VIY786514 VSU786455:VSU786514 WCQ786455:WCQ786514 WMM786455:WMM786514 WWI786455:WWI786514 AA851991:AA852050 JW851991:JW852050 TS851991:TS852050 ADO851991:ADO852050 ANK851991:ANK852050 AXG851991:AXG852050 BHC851991:BHC852050 BQY851991:BQY852050 CAU851991:CAU852050 CKQ851991:CKQ852050 CUM851991:CUM852050 DEI851991:DEI852050 DOE851991:DOE852050 DYA851991:DYA852050 EHW851991:EHW852050 ERS851991:ERS852050 FBO851991:FBO852050 FLK851991:FLK852050 FVG851991:FVG852050 GFC851991:GFC852050 GOY851991:GOY852050 GYU851991:GYU852050 HIQ851991:HIQ852050 HSM851991:HSM852050 ICI851991:ICI852050 IME851991:IME852050 IWA851991:IWA852050 JFW851991:JFW852050 JPS851991:JPS852050 JZO851991:JZO852050 KJK851991:KJK852050 KTG851991:KTG852050 LDC851991:LDC852050 LMY851991:LMY852050 LWU851991:LWU852050 MGQ851991:MGQ852050 MQM851991:MQM852050 NAI851991:NAI852050 NKE851991:NKE852050 NUA851991:NUA852050 ODW851991:ODW852050 ONS851991:ONS852050 OXO851991:OXO852050 PHK851991:PHK852050 PRG851991:PRG852050 QBC851991:QBC852050 QKY851991:QKY852050 QUU851991:QUU852050 REQ851991:REQ852050 ROM851991:ROM852050 RYI851991:RYI852050 SIE851991:SIE852050 SSA851991:SSA852050 TBW851991:TBW852050 TLS851991:TLS852050 TVO851991:TVO852050 UFK851991:UFK852050 UPG851991:UPG852050 UZC851991:UZC852050 VIY851991:VIY852050 VSU851991:VSU852050 WCQ851991:WCQ852050 WMM851991:WMM852050 WWI851991:WWI852050 AA917527:AA917586 JW917527:JW917586 TS917527:TS917586 ADO917527:ADO917586 ANK917527:ANK917586 AXG917527:AXG917586 BHC917527:BHC917586 BQY917527:BQY917586 CAU917527:CAU917586 CKQ917527:CKQ917586 CUM917527:CUM917586 DEI917527:DEI917586 DOE917527:DOE917586 DYA917527:DYA917586 EHW917527:EHW917586 ERS917527:ERS917586 FBO917527:FBO917586 FLK917527:FLK917586 FVG917527:FVG917586 GFC917527:GFC917586 GOY917527:GOY917586 GYU917527:GYU917586 HIQ917527:HIQ917586 HSM917527:HSM917586 ICI917527:ICI917586 IME917527:IME917586 IWA917527:IWA917586 JFW917527:JFW917586 JPS917527:JPS917586 JZO917527:JZO917586 KJK917527:KJK917586 KTG917527:KTG917586 LDC917527:LDC917586 LMY917527:LMY917586 LWU917527:LWU917586 MGQ917527:MGQ917586 MQM917527:MQM917586 NAI917527:NAI917586 NKE917527:NKE917586 NUA917527:NUA917586 ODW917527:ODW917586 ONS917527:ONS917586 OXO917527:OXO917586 PHK917527:PHK917586 PRG917527:PRG917586 QBC917527:QBC917586 QKY917527:QKY917586 QUU917527:QUU917586 REQ917527:REQ917586 ROM917527:ROM917586 RYI917527:RYI917586 SIE917527:SIE917586 SSA917527:SSA917586 TBW917527:TBW917586 TLS917527:TLS917586 TVO917527:TVO917586 UFK917527:UFK917586 UPG917527:UPG917586 UZC917527:UZC917586 VIY917527:VIY917586 VSU917527:VSU917586 WCQ917527:WCQ917586 WMM917527:WMM917586 WWI917527:WWI917586 AA983063:AA983122 JW983063:JW983122 TS983063:TS983122 ADO983063:ADO983122 ANK983063:ANK983122 AXG983063:AXG983122 BHC983063:BHC983122 BQY983063:BQY983122 CAU983063:CAU983122 CKQ983063:CKQ983122 CUM983063:CUM983122 DEI983063:DEI983122 DOE983063:DOE983122 DYA983063:DYA983122 EHW983063:EHW983122 ERS983063:ERS983122 FBO983063:FBO983122 FLK983063:FLK983122 FVG983063:FVG983122 GFC983063:GFC983122 GOY983063:GOY983122 GYU983063:GYU983122 HIQ983063:HIQ983122 HSM983063:HSM983122 ICI983063:ICI983122 IME983063:IME983122 IWA983063:IWA983122 JFW983063:JFW983122 JPS983063:JPS983122 JZO983063:JZO983122 KJK983063:KJK983122 KTG983063:KTG983122 LDC983063:LDC983122 LMY983063:LMY983122 LWU983063:LWU983122 MGQ983063:MGQ983122 MQM983063:MQM983122 NAI983063:NAI983122 NKE983063:NKE983122 NUA983063:NUA983122 ODW983063:ODW983122 ONS983063:ONS983122 OXO983063:OXO983122 PHK983063:PHK983122 PRG983063:PRG983122 QBC983063:QBC983122 QKY983063:QKY983122 QUU983063:QUU983122 REQ983063:REQ983122 ROM983063:ROM983122 RYI983063:RYI983122 SIE983063:SIE983122 SSA983063:SSA983122 TBW983063:TBW983122 TLS983063:TLS983122 TVO983063:TVO983122 UFK983063:UFK983122 UPG983063:UPG983122 UZC983063:UZC983122 VIY983063:VIY983122 VSU983063:VSU983122 WCQ983063:WCQ983122 WMM983063:WMM983122 WWI983063:WWI983122" xr:uid="{6E4FED20-FE51-4795-9CEE-509C0FA68AC1}">
      <formula1>Cf.</formula1>
    </dataValidation>
  </dataValidations>
  <printOptions horizontalCentered="1"/>
  <pageMargins left="0.31496062992125984" right="0.15748031496062992" top="0.15748031496062992" bottom="0.55118110236220474" header="0.11811023622047245" footer="0.35433070866141736"/>
  <pageSetup paperSize="9" orientation="portrait" horizontalDpi="4294967292" verticalDpi="300" r:id="rId1"/>
  <headerFooter alignWithMargins="0">
    <oddFooter>&amp;L&amp;8&amp;F - &amp;A / &amp;D</oddFooter>
  </headerFooter>
  <drawing r:id="rId2"/>
  <legacyDrawing r:id="rId3"/>
  <controls>
    <mc:AlternateContent xmlns:mc="http://schemas.openxmlformats.org/markup-compatibility/2006">
      <mc:Choice Requires="x14">
        <control shapeId="1038" r:id="rId4" name="ArchivageSansCdSandre">
          <controlPr defaultSize="0" autoLine="0" r:id="rId5">
            <anchor moveWithCells="1" sizeWithCells="1">
              <from>
                <xdr:col>22</xdr:col>
                <xdr:colOff>9525</xdr:colOff>
                <xdr:row>4</xdr:row>
                <xdr:rowOff>19050</xdr:rowOff>
              </from>
              <to>
                <xdr:col>22</xdr:col>
                <xdr:colOff>1657350</xdr:colOff>
                <xdr:row>5</xdr:row>
                <xdr:rowOff>85725</xdr:rowOff>
              </to>
            </anchor>
          </controlPr>
        </control>
      </mc:Choice>
      <mc:Fallback>
        <control shapeId="1038" r:id="rId4" name="ArchivageSansCdSandre"/>
      </mc:Fallback>
    </mc:AlternateContent>
    <mc:AlternateContent xmlns:mc="http://schemas.openxmlformats.org/markup-compatibility/2006">
      <mc:Choice Requires="x14">
        <control shapeId="1037" r:id="rId6" name="ArchivageSandre">
          <controlPr defaultSize="0" autoLine="0" r:id="rId7">
            <anchor moveWithCells="1" sizeWithCells="1">
              <from>
                <xdr:col>22</xdr:col>
                <xdr:colOff>9525</xdr:colOff>
                <xdr:row>2</xdr:row>
                <xdr:rowOff>123825</xdr:rowOff>
              </from>
              <to>
                <xdr:col>22</xdr:col>
                <xdr:colOff>1657350</xdr:colOff>
                <xdr:row>4</xdr:row>
                <xdr:rowOff>28575</xdr:rowOff>
              </to>
            </anchor>
          </controlPr>
        </control>
      </mc:Choice>
      <mc:Fallback>
        <control shapeId="1037" r:id="rId6" name="ArchivageSandre"/>
      </mc:Fallback>
    </mc:AlternateContent>
    <mc:AlternateContent xmlns:mc="http://schemas.openxmlformats.org/markup-compatibility/2006">
      <mc:Choice Requires="x14">
        <control shapeId="1036" r:id="rId8" name="supprime">
          <controlPr defaultSize="0" autoLine="0" autoPict="0" r:id="rId9">
            <anchor moveWithCells="1" sizeWithCells="1">
              <from>
                <xdr:col>22</xdr:col>
                <xdr:colOff>933450</xdr:colOff>
                <xdr:row>63</xdr:row>
                <xdr:rowOff>76200</xdr:rowOff>
              </from>
              <to>
                <xdr:col>23</xdr:col>
                <xdr:colOff>819150</xdr:colOff>
                <xdr:row>65</xdr:row>
                <xdr:rowOff>0</xdr:rowOff>
              </to>
            </anchor>
          </controlPr>
        </control>
      </mc:Choice>
      <mc:Fallback>
        <control shapeId="1036" r:id="rId8" name="supprime"/>
      </mc:Fallback>
    </mc:AlternateContent>
    <mc:AlternateContent xmlns:mc="http://schemas.openxmlformats.org/markup-compatibility/2006">
      <mc:Choice Requires="x14">
        <control shapeId="1035" r:id="rId10" name="ajout">
          <controlPr defaultSize="0" autoLine="0" r:id="rId11">
            <anchor moveWithCells="1" sizeWithCells="1">
              <from>
                <xdr:col>22</xdr:col>
                <xdr:colOff>933450</xdr:colOff>
                <xdr:row>61</xdr:row>
                <xdr:rowOff>66675</xdr:rowOff>
              </from>
              <to>
                <xdr:col>23</xdr:col>
                <xdr:colOff>819150</xdr:colOff>
                <xdr:row>62</xdr:row>
                <xdr:rowOff>152400</xdr:rowOff>
              </to>
            </anchor>
          </controlPr>
        </control>
      </mc:Choice>
      <mc:Fallback>
        <control shapeId="1035" r:id="rId10" name="ajout"/>
      </mc:Fallback>
    </mc:AlternateContent>
    <mc:AlternateContent xmlns:mc="http://schemas.openxmlformats.org/markup-compatibility/2006">
      <mc:Choice Requires="x14">
        <control shapeId="1034" r:id="rId12" name="TriEi">
          <controlPr defaultSize="0" autoLine="0" r:id="rId13">
            <anchor moveWithCells="1" sizeWithCells="1">
              <from>
                <xdr:col>23</xdr:col>
                <xdr:colOff>76200</xdr:colOff>
                <xdr:row>6</xdr:row>
                <xdr:rowOff>161925</xdr:rowOff>
              </from>
              <to>
                <xdr:col>24</xdr:col>
                <xdr:colOff>0</xdr:colOff>
                <xdr:row>8</xdr:row>
                <xdr:rowOff>76200</xdr:rowOff>
              </to>
            </anchor>
          </controlPr>
        </control>
      </mc:Choice>
      <mc:Fallback>
        <control shapeId="1034" r:id="rId12" name="TriEi"/>
      </mc:Fallback>
    </mc:AlternateContent>
    <mc:AlternateContent xmlns:mc="http://schemas.openxmlformats.org/markup-compatibility/2006">
      <mc:Choice Requires="x14">
        <control shapeId="1033" r:id="rId14" name="TriCSi">
          <controlPr defaultSize="0" autoLine="0" r:id="rId15">
            <anchor moveWithCells="1" sizeWithCells="1">
              <from>
                <xdr:col>23</xdr:col>
                <xdr:colOff>76200</xdr:colOff>
                <xdr:row>5</xdr:row>
                <xdr:rowOff>104775</xdr:rowOff>
              </from>
              <to>
                <xdr:col>24</xdr:col>
                <xdr:colOff>0</xdr:colOff>
                <xdr:row>7</xdr:row>
                <xdr:rowOff>19050</xdr:rowOff>
              </to>
            </anchor>
          </controlPr>
        </control>
      </mc:Choice>
      <mc:Fallback>
        <control shapeId="1033" r:id="rId14" name="TriCSi"/>
      </mc:Fallback>
    </mc:AlternateContent>
    <mc:AlternateContent xmlns:mc="http://schemas.openxmlformats.org/markup-compatibility/2006">
      <mc:Choice Requires="x14">
        <control shapeId="1032" r:id="rId16" name="Trigroupe">
          <controlPr defaultSize="0" autoLine="0" r:id="rId17">
            <anchor moveWithCells="1" sizeWithCells="1">
              <from>
                <xdr:col>23</xdr:col>
                <xdr:colOff>76200</xdr:colOff>
                <xdr:row>4</xdr:row>
                <xdr:rowOff>47625</xdr:rowOff>
              </from>
              <to>
                <xdr:col>24</xdr:col>
                <xdr:colOff>0</xdr:colOff>
                <xdr:row>5</xdr:row>
                <xdr:rowOff>123825</xdr:rowOff>
              </to>
            </anchor>
          </controlPr>
        </control>
      </mc:Choice>
      <mc:Fallback>
        <control shapeId="1032" r:id="rId16" name="Trigroupe"/>
      </mc:Fallback>
    </mc:AlternateContent>
    <mc:AlternateContent xmlns:mc="http://schemas.openxmlformats.org/markup-compatibility/2006">
      <mc:Choice Requires="x14">
        <control shapeId="1031" r:id="rId18" name="Trinom">
          <controlPr defaultSize="0" autoLine="0" r:id="rId19">
            <anchor moveWithCells="1" sizeWithCells="1">
              <from>
                <xdr:col>23</xdr:col>
                <xdr:colOff>76200</xdr:colOff>
                <xdr:row>3</xdr:row>
                <xdr:rowOff>0</xdr:rowOff>
              </from>
              <to>
                <xdr:col>24</xdr:col>
                <xdr:colOff>0</xdr:colOff>
                <xdr:row>4</xdr:row>
                <xdr:rowOff>76200</xdr:rowOff>
              </to>
            </anchor>
          </controlPr>
        </control>
      </mc:Choice>
      <mc:Fallback>
        <control shapeId="1031" r:id="rId18" name="Trinom"/>
      </mc:Fallback>
    </mc:AlternateContent>
    <mc:AlternateContent xmlns:mc="http://schemas.openxmlformats.org/markup-compatibility/2006">
      <mc:Choice Requires="x14">
        <control shapeId="1030" r:id="rId20" name="robust">
          <controlPr defaultSize="0" autoLine="0" r:id="rId21">
            <anchor moveWithCells="1" sizeWithCells="1">
              <from>
                <xdr:col>23</xdr:col>
                <xdr:colOff>76200</xdr:colOff>
                <xdr:row>1</xdr:row>
                <xdr:rowOff>38100</xdr:rowOff>
              </from>
              <to>
                <xdr:col>26</xdr:col>
                <xdr:colOff>19050</xdr:colOff>
                <xdr:row>2</xdr:row>
                <xdr:rowOff>114300</xdr:rowOff>
              </to>
            </anchor>
          </controlPr>
        </control>
      </mc:Choice>
      <mc:Fallback>
        <control shapeId="1030" r:id="rId20" name="robust"/>
      </mc:Fallback>
    </mc:AlternateContent>
    <mc:AlternateContent xmlns:mc="http://schemas.openxmlformats.org/markup-compatibility/2006">
      <mc:Choice Requires="x14">
        <control shapeId="1029" r:id="rId22" name="Calcul">
          <controlPr defaultSize="0" autoLine="0" r:id="rId23">
            <anchor moveWithCells="1" sizeWithCells="1">
              <from>
                <xdr:col>23</xdr:col>
                <xdr:colOff>76200</xdr:colOff>
                <xdr:row>0</xdr:row>
                <xdr:rowOff>38100</xdr:rowOff>
              </from>
              <to>
                <xdr:col>24</xdr:col>
                <xdr:colOff>0</xdr:colOff>
                <xdr:row>1</xdr:row>
                <xdr:rowOff>85725</xdr:rowOff>
              </to>
            </anchor>
          </controlPr>
        </control>
      </mc:Choice>
      <mc:Fallback>
        <control shapeId="1029" r:id="rId22" name="Calcul"/>
      </mc:Fallback>
    </mc:AlternateContent>
    <mc:AlternateContent xmlns:mc="http://schemas.openxmlformats.org/markup-compatibility/2006">
      <mc:Choice Requires="x14">
        <control shapeId="1028" r:id="rId24" name="Recapitu">
          <controlPr defaultSize="0" autoLine="0" r:id="rId25">
            <anchor moveWithCells="1" sizeWithCells="1">
              <from>
                <xdr:col>22</xdr:col>
                <xdr:colOff>9525</xdr:colOff>
                <xdr:row>1</xdr:row>
                <xdr:rowOff>57150</xdr:rowOff>
              </from>
              <to>
                <xdr:col>22</xdr:col>
                <xdr:colOff>1657350</xdr:colOff>
                <xdr:row>2</xdr:row>
                <xdr:rowOff>133350</xdr:rowOff>
              </to>
            </anchor>
          </controlPr>
        </control>
      </mc:Choice>
      <mc:Fallback>
        <control shapeId="1028" r:id="rId24" name="Recapitu"/>
      </mc:Fallback>
    </mc:AlternateContent>
    <mc:AlternateContent xmlns:mc="http://schemas.openxmlformats.org/markup-compatibility/2006">
      <mc:Choice Requires="x14">
        <control shapeId="1027" r:id="rId26" name="Newfeuille">
          <controlPr defaultSize="0" autoLine="0" r:id="rId27">
            <anchor moveWithCells="1" sizeWithCells="1">
              <from>
                <xdr:col>22</xdr:col>
                <xdr:colOff>9525</xdr:colOff>
                <xdr:row>0</xdr:row>
                <xdr:rowOff>9525</xdr:rowOff>
              </from>
              <to>
                <xdr:col>22</xdr:col>
                <xdr:colOff>1657350</xdr:colOff>
                <xdr:row>1</xdr:row>
                <xdr:rowOff>66675</xdr:rowOff>
              </to>
            </anchor>
          </controlPr>
        </control>
      </mc:Choice>
      <mc:Fallback>
        <control shapeId="1027" r:id="rId26" name="Newfeuille"/>
      </mc:Fallback>
    </mc:AlternateContent>
    <mc:AlternateContent xmlns:mc="http://schemas.openxmlformats.org/markup-compatibility/2006">
      <mc:Choice Requires="x14">
        <control shapeId="1026" r:id="rId28" name="Retournotice">
          <controlPr defaultSize="0" autoLine="0" r:id="rId29">
            <anchor moveWithCells="1" sizeWithCells="1">
              <from>
                <xdr:col>15</xdr:col>
                <xdr:colOff>9525</xdr:colOff>
                <xdr:row>6</xdr:row>
                <xdr:rowOff>19050</xdr:rowOff>
              </from>
              <to>
                <xdr:col>22</xdr:col>
                <xdr:colOff>1647825</xdr:colOff>
                <xdr:row>7</xdr:row>
                <xdr:rowOff>104775</xdr:rowOff>
              </to>
            </anchor>
          </controlPr>
        </control>
      </mc:Choice>
      <mc:Fallback>
        <control shapeId="1026" r:id="rId28" name="Retournotice"/>
      </mc:Fallback>
    </mc:AlternateContent>
    <mc:AlternateContent xmlns:mc="http://schemas.openxmlformats.org/markup-compatibility/2006">
      <mc:Choice Requires="x14">
        <control shapeId="1025" r:id="rId30" name="Affichage">
          <controlPr defaultSize="0" autoLine="0" r:id="rId31">
            <anchor moveWithCells="1" sizeWithCells="1">
              <from>
                <xdr:col>15</xdr:col>
                <xdr:colOff>9525</xdr:colOff>
                <xdr:row>7</xdr:row>
                <xdr:rowOff>95250</xdr:rowOff>
              </from>
              <to>
                <xdr:col>22</xdr:col>
                <xdr:colOff>1647825</xdr:colOff>
                <xdr:row>9</xdr:row>
                <xdr:rowOff>9525</xdr:rowOff>
              </to>
            </anchor>
          </controlPr>
        </control>
      </mc:Choice>
      <mc:Fallback>
        <control shapeId="1025" r:id="rId30" name="Affichage"/>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12</vt:lpstr>
      <vt:lpstr>'12'!NOM</vt:lpstr>
      <vt:lpstr>'12'!Zone_d_impression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 Elisabeth</dc:creator>
  <cp:lastModifiedBy>COURT Elisabeth</cp:lastModifiedBy>
  <dcterms:created xsi:type="dcterms:W3CDTF">2024-04-01T21:06:33Z</dcterms:created>
  <dcterms:modified xsi:type="dcterms:W3CDTF">2024-04-01T21:08:28Z</dcterms:modified>
</cp:coreProperties>
</file>