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<sst xmlns="http://schemas.openxmlformats.org/spreadsheetml/2006/main" count="98" uniqueCount="93">
  <si>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</si>
  <si>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</si>
  <si>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</si>
  <si>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</si>
  <si>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</si>
  <si>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Semine</t>
  </si>
  <si>
    <t xml:space="preserve">SEMINE A BELLEYDOUX</t>
  </si>
  <si>
    <t xml:space="preserve">06067760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</si>
  <si>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</si>
  <si>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</si>
  <si>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</si>
  <si>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</si>
  <si>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</si>
  <si>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</si>
  <si>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</si>
  <si>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</si>
  <si>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</si>
  <si>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</si>
  <si>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</si>
  <si>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</si>
  <si>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</si>
  <si>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</si>
  <si>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</si>
  <si>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</si>
  <si>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</si>
  <si>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</si>
  <si>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</si>
  <si>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</si>
  <si>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</si>
  <si>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</si>
  <si>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</si>
  <si>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</si>
  <si>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</si>
  <si>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</si>
  <si>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</si>
  <si>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</si>
  <si>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</si>
  <si>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</si>
  <si>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</si>
  <si>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</si>
  <si>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</si>
  <si>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</si>
  <si>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</si>
  <si>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</si>
  <si>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</si>
  <si>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</si>
  <si>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</si>
  <si>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</si>
  <si>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</si>
  <si>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</si>
  <si>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</si>
  <si>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</si>
  <si>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</si>
  <si>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</si>
  <si>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</si>
  <si>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</si>
  <si>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</si>
  <si>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</si>
  <si>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</si>
  <si>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</si>
  <si>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</si>
  <si>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</si>
  <si>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</si>
  <si>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</si>
  <si>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</si>
  <si>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</si>
  <si>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</si>
  <si>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</si>
  <si>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</si>
  <si>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</si>
  <si>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</si>
  <si>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</si>
  <si>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</si>
  <si>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</si>
  <si>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</si>
  <si>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</si>
  <si>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</si>
  <si>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</si>
  <si>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</si>
  <si>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MICSPX</t>
  </si>
  <si>
    <t xml:space="preserve">CINAQU</t>
  </si>
  <si>
    <t xml:space="preserve">CINRIP</t>
  </si>
  <si>
    <t xml:space="preserve">CRACOM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</si>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</sst>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SEBEL_29-08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41515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12.5</v>
      </c>
      <c r="M5" s="53"/>
      <c r="N5" s="54" t="s">
        <v>16</v>
      </c>
      <c r="O5" s="55" t="n">
        <v>12.6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11.8571428571429</v>
      </c>
      <c r="O8" s="84" t="n">
        <f aca="false">IF(ISERROR(AVERAGE(J23:J82)),"      -",AVERAGE(J23:J82))</f>
        <v>1.57142857142857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0.76</v>
      </c>
      <c r="C9" s="87" t="n">
        <v>0.42</v>
      </c>
      <c r="D9" s="88"/>
      <c r="E9" s="88"/>
      <c r="F9" s="89" t="n">
        <f aca="false">($B9*$B$7+$C9*$C$7)/100</f>
        <v>0.692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2.89968330431206</v>
      </c>
      <c r="O9" s="84" t="n">
        <f aca="false">IF(ISERROR(STDEVP(J23:J82)),"      -",STDEVP(J23:J82))</f>
        <v>0.494871659305394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0.02</v>
      </c>
      <c r="C12" s="119"/>
      <c r="D12" s="111"/>
      <c r="E12" s="111"/>
      <c r="F12" s="112" t="n">
        <f aca="false">($B12*$B$7+$C12*$C$7)/100</f>
        <v>0.016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0.74</v>
      </c>
      <c r="C13" s="119" t="n">
        <v>0.42</v>
      </c>
      <c r="D13" s="111"/>
      <c r="E13" s="111"/>
      <c r="F13" s="112" t="n">
        <f aca="false">($B13*$B$7+$C13*$C$7)/100</f>
        <v>0.676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0.76</v>
      </c>
      <c r="C17" s="119" t="n">
        <v>0.42</v>
      </c>
      <c r="D17" s="111"/>
      <c r="E17" s="111"/>
      <c r="F17" s="143"/>
      <c r="G17" s="112" t="n">
        <f aca="false">($B17*$B$7+$C17*$C$7)/100</f>
        <v>0.692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0.692</v>
      </c>
      <c r="G19" s="156" t="n">
        <f aca="false">SUM(G16:G18)</f>
        <v>0.692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0.76</v>
      </c>
      <c r="C20" s="166" t="n">
        <f aca="false">SUM(C23:C82)</f>
        <v>0.42</v>
      </c>
      <c r="D20" s="167"/>
      <c r="E20" s="168" t="s">
        <v>54</v>
      </c>
      <c r="F20" s="169" t="n">
        <f aca="false">($B20*$B$7+$C20*$C$7)/100</f>
        <v>0.692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0.608</v>
      </c>
      <c r="C21" s="179" t="n">
        <f aca="false">C20*C7/100</f>
        <v>0.084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0.692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0.008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0.008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6</v>
      </c>
      <c r="T23" s="216" t="n">
        <f aca="false">IF(ISERROR(R23*I23*J23),0,R23*I23*J23)</f>
        <v>6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0.01</v>
      </c>
      <c r="C24" s="224" t="n">
        <v>0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Microspora sp.</v>
      </c>
      <c r="E24" s="225" t="e">
        <f aca="false">IF(D24="",0,VLOOKUP(D24,D$22:D23,1,0))</f>
        <v>#N/A</v>
      </c>
      <c r="F24" s="226" t="n">
        <f aca="false">($B24*$B$7+$C24*$C$7)/100</f>
        <v>0.008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Microspora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1132</v>
      </c>
      <c r="Q24" s="215" t="n">
        <f aca="false">IF(ISTEXT(H24),"",(B24*$B$7/100)+(C24*$C$7/100))</f>
        <v>0.008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24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MICSPX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41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0.01</v>
      </c>
      <c r="C25" s="224" t="n">
        <v>0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Cinclidotus aquaticus</v>
      </c>
      <c r="E25" s="225" t="e">
        <f aca="false">IF(D25="",0,VLOOKUP(D25,D$22:D24,1,0))</f>
        <v>#N/A</v>
      </c>
      <c r="F25" s="226" t="n">
        <f aca="false">($B25*$B$7+$C25*$C$7)/100</f>
        <v>0.008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Cinclidotus aquaticus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1318</v>
      </c>
      <c r="Q25" s="215" t="n">
        <f aca="false">IF(ISTEXT(H25),"",(B25*$B$7/100)+(C25*$C$7/100))</f>
        <v>0.008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15</v>
      </c>
      <c r="T25" s="216" t="n">
        <f aca="false">IF(ISERROR(R25*I25*J25),0,R25*I25*J25)</f>
        <v>30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CINAQU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170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0.01</v>
      </c>
      <c r="C26" s="224" t="n">
        <v>0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Cinclidotus riparius</v>
      </c>
      <c r="E26" s="225" t="e">
        <f aca="false">IF(D26="",0,VLOOKUP(D26,D$22:D25,1,0))</f>
        <v>#N/A</v>
      </c>
      <c r="F26" s="226" t="n">
        <f aca="false">($B26*$B$7+$C26*$C$7)/100</f>
        <v>0.008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Cinclidotus riparius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1321</v>
      </c>
      <c r="Q26" s="215" t="n">
        <f aca="false">IF(ISTEXT(H26),"",(B26*$B$7/100)+(C26*$C$7/100))</f>
        <v>0.008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CINRIP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174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0.01</v>
      </c>
      <c r="C27" s="224" t="n">
        <v>0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Cratoneuron commutatum</v>
      </c>
      <c r="E27" s="225" t="e">
        <f aca="false">IF(D27="",0,VLOOKUP(D27,D$22:D26,1,0))</f>
        <v>#N/A</v>
      </c>
      <c r="F27" s="226" t="n">
        <f aca="false">($B27*$B$7+$C27*$C$7)/100</f>
        <v>0.008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15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Cratoneuron commutatum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1232</v>
      </c>
      <c r="Q27" s="215" t="n">
        <f aca="false">IF(ISTEXT(H27),"",(B27*$B$7/100)+(C27*$C$7/100))</f>
        <v>0.008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15</v>
      </c>
      <c r="T27" s="216" t="n">
        <f aca="false">IF(ISERROR(R27*I27*J27),0,R27*I27*J27)</f>
        <v>30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CRACOM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177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0.01</v>
      </c>
      <c r="C28" s="224" t="n">
        <v>0.01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Fontinalis antipyretica</v>
      </c>
      <c r="E28" s="225" t="e">
        <f aca="false">IF(D28="",0,VLOOKUP(D28,D$22:D27,1,0))</f>
        <v>#N/A</v>
      </c>
      <c r="F28" s="226" t="n">
        <f aca="false">($B28*$B$7+$C28*$C$7)/100</f>
        <v>0.01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Fontinalis antipyretica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1310</v>
      </c>
      <c r="Q28" s="215" t="n">
        <f aca="false">IF(ISTEXT(H28),"",(B28*$B$7/100)+(C28*$C$7/100))</f>
        <v>0.01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FONANT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210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16</v>
      </c>
      <c r="B29" s="223" t="n">
        <v>0.7</v>
      </c>
      <c r="C29" s="224" t="n">
        <v>0.41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Rhynchostegium riparioides</v>
      </c>
      <c r="E29" s="225" t="e">
        <f aca="false">IF(D29="",0,VLOOKUP(D29,D$22:D28,1,0))</f>
        <v>#N/A</v>
      </c>
      <c r="F29" s="226" t="n">
        <f aca="false">($B29*$B$7+$C29*$C$7)/100</f>
        <v>0.642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Rhynchostegium riparioides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1268</v>
      </c>
      <c r="Q29" s="215" t="n">
        <f aca="false">IF(ISTEXT(H29),"",(B29*$B$7/100)+(C29*$C$7/100))</f>
        <v>0.642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24</v>
      </c>
      <c r="T29" s="216" t="n">
        <f aca="false">IF(ISERROR(R29*I29*J29),0,R29*I29*J29)</f>
        <v>24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RHYRIP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252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9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0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Semine</v>
      </c>
      <c r="B84" s="258" t="str">
        <f aca="false">C3</f>
        <v>SEMINE A BELLEYDOUX</v>
      </c>
      <c r="C84" s="259" t="n">
        <f aca="false">A4</f>
        <v>41515</v>
      </c>
      <c r="D84" s="260" t="n">
        <f aca="false">IF(ISERROR(SUM($T$23:$T$82)/SUM($U$23:$U$82)),"",SUM($T$23:$T$82)/SUM($U$23:$U$82))</f>
        <v>12.5</v>
      </c>
      <c r="E84" s="261" t="n">
        <f aca="false">N13</f>
        <v>7</v>
      </c>
      <c r="F84" s="258" t="n">
        <f aca="false">N14</f>
        <v>7</v>
      </c>
      <c r="G84" s="258" t="n">
        <f aca="false">N15</f>
        <v>3</v>
      </c>
      <c r="H84" s="258" t="n">
        <f aca="false">N16</f>
        <v>4</v>
      </c>
      <c r="I84" s="258" t="n">
        <f aca="false">N17</f>
        <v>0</v>
      </c>
      <c r="J84" s="262" t="n">
        <f aca="false">N8</f>
        <v>11.8571428571429</v>
      </c>
      <c r="K84" s="260" t="n">
        <f aca="false">N9</f>
        <v>2.89968330431206</v>
      </c>
      <c r="L84" s="261" t="n">
        <f aca="false">N10</f>
        <v>6</v>
      </c>
      <c r="M84" s="261" t="n">
        <f aca="false">N11</f>
        <v>15</v>
      </c>
      <c r="N84" s="260" t="n">
        <f aca="false">O8</f>
        <v>1.57142857142857</v>
      </c>
      <c r="O84" s="260" t="n">
        <f aca="false">O9</f>
        <v>0.494871659305394</v>
      </c>
      <c r="P84" s="261" t="n">
        <f aca="false">O10</f>
        <v>1</v>
      </c>
      <c r="Q84" s="261" t="n">
        <f aca="false">O11</f>
        <v>2</v>
      </c>
      <c r="R84" s="261" t="n">
        <f aca="false">F21</f>
        <v>0.692</v>
      </c>
      <c r="S84" s="261" t="n">
        <f aca="false">K11</f>
        <v>0</v>
      </c>
      <c r="T84" s="261" t="n">
        <f aca="false">K12</f>
        <v>2</v>
      </c>
      <c r="U84" s="261" t="n">
        <f aca="false">K13</f>
        <v>5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7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7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7" t="n">
        <f aca="false">IF(ISERROR(SUM($T$23:$T$82)/SUM($U$23:$U$82)),"",(SUM($T$23:$T$82)-S88)/(SUM($U$23:$U$82)-S89))</f>
        <v>12.6</v>
      </c>
      <c r="T90" s="10"/>
    </row>
    <row r="91" customFormat="false" ht="12.75" hidden="false" customHeight="false" outlineLevel="0" collapsed="false">
      <c r="Q91" s="216" t="s">
        <v>90</v>
      </c>
      <c r="R91" s="216"/>
      <c r="S91" s="216" t="str">
        <f aca="false">INDEX('[1]liste reference'!$A$8:$A$904,$T$91)</f>
        <v>RHYRIP</v>
      </c>
      <c r="T91" s="10" t="n">
        <f aca="false">IF(ISERROR(MATCH($S$93,'[1]liste reference'!$A$8:$A$904,0)),MATCH($S$93,'[1]liste reference'!$B$8:$B$904,0),(MATCH($S$93,'[1]liste reference'!$A$8:$A$904,0)))</f>
        <v>252</v>
      </c>
      <c r="U91" s="256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6" t="s">
        <v>92</v>
      </c>
      <c r="R93" s="10"/>
      <c r="S93" s="216" t="str">
        <f aca="false">INDEX($A$23:$A$82,$S$92)</f>
        <v>RHYRIP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2013-12-05T15:51:11Z</dcterms:created>
  <dc:creator>Laurent Bourgoin</dc:creator>
  <dc:description/>
  <dc:language>fr-FR</dc:language>
  <cp:lastModifiedBy>Laurent Bourgoin</cp:lastModifiedBy>
  <dcterms:modified xsi:type="dcterms:W3CDTF">2013-12-05T15:52:30Z</dcterms:modified>
  <cp:revision>0</cp:revision>
  <dc:subject/>
  <dc:title/>
</cp:coreProperties>
</file>