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<sst xmlns="http://schemas.openxmlformats.org/spreadsheetml/2006/main" count="99" uniqueCount="95">
  <si>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</si>
  <si>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</si>
  <si>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</si>
  <si>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</si>
  <si>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</si>
  <si>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DOUX</t>
  </si>
  <si>
    <t xml:space="preserve">Doux à Labathie d'Andaure</t>
  </si>
  <si>
    <t xml:space="preserve">06105568</t>
  </si>
  <si>
    <t xml:space="preserve">AERMC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</si>
  <si>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</si>
  <si>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</si>
  <si>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</si>
  <si>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</si>
  <si>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</si>
  <si>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</si>
  <si>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</si>
  <si>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</si>
  <si>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</si>
  <si>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</si>
  <si>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</si>
  <si>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</si>
  <si>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</si>
  <si>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</si>
  <si>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</si>
  <si>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</si>
  <si>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</si>
  <si>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</si>
  <si>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</si>
  <si>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</si>
  <si>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</si>
  <si>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</si>
  <si>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</si>
  <si>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</si>
  <si>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</si>
  <si>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</si>
  <si>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</si>
  <si>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</si>
  <si>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</si>
  <si>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</si>
  <si>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</si>
  <si>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</si>
  <si>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</si>
  <si>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</si>
  <si>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</si>
  <si>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</si>
  <si>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</si>
  <si>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</si>
  <si>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</si>
  <si>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</si>
  <si>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</si>
  <si>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</si>
  <si>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</si>
  <si>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</si>
  <si>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</si>
  <si>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</si>
  <si>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</si>
  <si>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</si>
  <si>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</si>
  <si>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</si>
  <si>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</si>
  <si>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</si>
  <si>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</si>
  <si>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</si>
  <si>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</si>
  <si>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</si>
  <si>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</si>
  <si>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</si>
  <si>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</si>
  <si>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</si>
  <si>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</si>
  <si>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</si>
  <si>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</si>
  <si>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</si>
  <si>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</si>
  <si>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</si>
  <si>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</si>
  <si>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</si>
  <si>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AUDSPX</t>
  </si>
  <si>
    <t xml:space="preserve">LEASPX</t>
  </si>
  <si>
    <t xml:space="preserve">SPISPX</t>
  </si>
  <si>
    <t xml:space="preserve">AMBFLU</t>
  </si>
  <si>
    <t xml:space="preserve">BRYSPX</t>
  </si>
  <si>
    <t xml:space="preserve">FONANT</t>
  </si>
  <si>
    <t xml:space="preserve">PHAARU</t>
  </si>
  <si>
    <t xml:space="preserve">newcod</t>
  </si>
  <si>
    <t xml:space="preserve">Encyonema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</si>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</sst>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0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1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11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7" borderId="6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30" fillId="7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7" borderId="3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2" fillId="12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0" fillId="7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7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9720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DOULA_18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12.4285714285714</v>
      </c>
      <c r="M5" s="53"/>
      <c r="N5" s="54" t="s">
        <v>16</v>
      </c>
      <c r="O5" s="55" t="n">
        <v>12.5454545454545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11.5714285714286</v>
      </c>
      <c r="O8" s="84" t="n">
        <f aca="false">IF(ISERROR(AVERAGE(J23:J82)),"      -",AVERAGE(J23:J82))</f>
        <v>1.42857142857143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3.09</v>
      </c>
      <c r="C9" s="87" t="n">
        <v>0.1</v>
      </c>
      <c r="D9" s="88"/>
      <c r="E9" s="88"/>
      <c r="F9" s="89" t="n">
        <f aca="false">($B9*$B$7+$C9*$C$7)/100</f>
        <v>2.791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1.76126114370542</v>
      </c>
      <c r="O9" s="84" t="n">
        <f aca="false">IF(ISERROR(STDEVP(J23:J82)),"      -",STDEVP(J23:J82))</f>
        <v>0.494871659305394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1.04</v>
      </c>
      <c r="C12" s="119"/>
      <c r="D12" s="111"/>
      <c r="E12" s="111"/>
      <c r="F12" s="112" t="n">
        <f aca="false">($B12*$B$7+$C12*$C$7)/100</f>
        <v>0.936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2.05</v>
      </c>
      <c r="C13" s="119"/>
      <c r="D13" s="111"/>
      <c r="E13" s="111"/>
      <c r="F13" s="112" t="n">
        <f aca="false">($B13*$B$7+$C13*$C$7)/100</f>
        <v>1.845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4</v>
      </c>
      <c r="L13" s="116"/>
      <c r="M13" s="127" t="s">
        <v>41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0.1</v>
      </c>
      <c r="D15" s="111"/>
      <c r="E15" s="111"/>
      <c r="F15" s="112" t="n">
        <f aca="false">($B15*$B$7+$C15*$C$7)/100</f>
        <v>0.01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3.09</v>
      </c>
      <c r="C17" s="119"/>
      <c r="D17" s="111"/>
      <c r="E17" s="111"/>
      <c r="F17" s="143"/>
      <c r="G17" s="112" t="n">
        <f aca="false">($B17*$B$7+$C17*$C$7)/100</f>
        <v>2.781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0.1</v>
      </c>
      <c r="D18" s="111"/>
      <c r="E18" s="147" t="s">
        <v>53</v>
      </c>
      <c r="F18" s="143"/>
      <c r="G18" s="112" t="n">
        <f aca="false">($B18*$B$7+$C18*$C$7)/100</f>
        <v>0.01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2.791</v>
      </c>
      <c r="G19" s="156" t="n">
        <f aca="false">SUM(G16:G18)</f>
        <v>2.791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3.09</v>
      </c>
      <c r="C20" s="166" t="n">
        <f aca="false">SUM(C23:C82)</f>
        <v>0.1</v>
      </c>
      <c r="D20" s="167"/>
      <c r="E20" s="168" t="s">
        <v>53</v>
      </c>
      <c r="F20" s="169" t="n">
        <f aca="false">($B20*$B$7+$C20*$C$7)/100</f>
        <v>2.791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2.781</v>
      </c>
      <c r="C21" s="179" t="n">
        <f aca="false">C20*C7/100</f>
        <v>0.01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2.791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5" hidden="false" customHeight="false" outlineLevel="0" collapsed="false">
      <c r="A23" s="203" t="s">
        <v>77</v>
      </c>
      <c r="B23" s="204" t="n">
        <v>0.02</v>
      </c>
      <c r="C23" s="204" t="n">
        <v>0</v>
      </c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Audouinella sp.</v>
      </c>
      <c r="E23" s="205" t="e">
        <f aca="false">IF(D23="",0,VLOOKUP(D23,D$22:D22,1,0))</f>
        <v>#N/A</v>
      </c>
      <c r="F23" s="206" t="n">
        <f aca="false">($B23*$B$7+$C23*$C$7)/100</f>
        <v>0.018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Audouinella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6076</v>
      </c>
      <c r="Q23" s="214" t="n">
        <f aca="false">IF(ISTEXT(H23),"",(B23*$B$7/100)+(C23*$C$7/100))</f>
        <v>0.018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13</v>
      </c>
      <c r="T23" s="215" t="n">
        <f aca="false">IF(ISERROR(R23*I23*J23),0,R23*I23*J23)</f>
        <v>26</v>
      </c>
      <c r="U23" s="215" t="n">
        <f aca="false">IF(ISERROR(R23*J23),0,R23*J23)</f>
        <v>2</v>
      </c>
      <c r="V23" s="216" t="str">
        <f aca="false">IF(AND(A23="",F23=0),"",IF(F23=0,"Il manque le(s) % de rec. !",""))</f>
        <v/>
      </c>
      <c r="W23" s="217"/>
      <c r="Y23" s="218" t="str">
        <f aca="false">IF(A23="new.cod","NEWCOD",IF(AND((Z23=""),ISTEXT(A23)),A23,IF(Z23="","",INDEX('[1]liste reference'!$A$8:$A$904,Z23))))</f>
        <v>AUDSPX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</v>
      </c>
      <c r="AA23" s="219"/>
      <c r="AB23" s="220"/>
      <c r="AC23" s="220"/>
      <c r="BB23" s="10" t="n">
        <f aca="false">IF(A23="","",1)</f>
        <v>1</v>
      </c>
    </row>
    <row r="24" customFormat="false" ht="15" hidden="false" customHeight="true" outlineLevel="0" collapsed="false">
      <c r="A24" s="221" t="s">
        <v>78</v>
      </c>
      <c r="B24" s="222" t="n">
        <v>1</v>
      </c>
      <c r="C24" s="222"/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23" t="e">
        <f aca="false">IF(D24="",0,VLOOKUP(D24,D$22:D23,1,0))</f>
        <v>#N/A</v>
      </c>
      <c r="F24" s="224" t="n">
        <f aca="false">($B24*$B$7+$C24*$C$7)/100</f>
        <v>0.9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4" t="n">
        <f aca="false">IF(ISTEXT(H24),"",(B24*$B$7/100)+(C24*$C$7/100))</f>
        <v>0.9</v>
      </c>
      <c r="R24" s="215" t="n">
        <f aca="false">IF(OR(ISTEXT(H24),Q24=0),"",IF(Q24&lt;0.1,1,IF(Q24&lt;1,2,IF(Q24&lt;10,3,IF(Q24&lt;50,4,IF(Q24&gt;=50,5,""))))))</f>
        <v>2</v>
      </c>
      <c r="S24" s="215" t="n">
        <f aca="false">IF(ISERROR(R24*I24),0,R24*I24)</f>
        <v>30</v>
      </c>
      <c r="T24" s="215" t="n">
        <f aca="false">IF(ISERROR(R24*I24*J24),0,R24*I24*J24)</f>
        <v>60</v>
      </c>
      <c r="U24" s="226" t="n">
        <f aca="false">IF(ISERROR(R24*J24),0,R24*J24)</f>
        <v>4</v>
      </c>
      <c r="V24" s="216" t="str">
        <f aca="false">IF(AND(A24="",F24=0),"",IF(F24=0,"Il manque le(s) % de rec. !",""))</f>
        <v/>
      </c>
      <c r="W24" s="217"/>
      <c r="Y24" s="218" t="str">
        <f aca="false">IF(A24="new.cod","NEWCOD",IF(AND((Z24=""),ISTEXT(A24)),A24,IF(Z24="","",INDEX('[1]liste reference'!$A$8:$A$904,Z24))))</f>
        <v>LEASPX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34</v>
      </c>
      <c r="AA24" s="219"/>
      <c r="AB24" s="220"/>
      <c r="AC24" s="220"/>
      <c r="BB24" s="10" t="n">
        <f aca="false">IF(A24="","",1)</f>
        <v>1</v>
      </c>
    </row>
    <row r="25" customFormat="false" ht="15" hidden="false" customHeight="false" outlineLevel="0" collapsed="false">
      <c r="A25" s="203" t="s">
        <v>79</v>
      </c>
      <c r="B25" s="204" t="n">
        <v>0.01</v>
      </c>
      <c r="C25" s="204" t="n">
        <v>0</v>
      </c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Spirogyra sp.</v>
      </c>
      <c r="E25" s="223" t="e">
        <f aca="false">IF(D25="",0,VLOOKUP(D25,D$22:D24,1,0))</f>
        <v>#N/A</v>
      </c>
      <c r="F25" s="224" t="n">
        <f aca="false">($B25*$B$7+$C25*$C$7)/100</f>
        <v>0.009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10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Spirogyra sp.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1147</v>
      </c>
      <c r="Q25" s="214" t="n">
        <f aca="false">IF(ISTEXT(H25),"",(B25*$B$7/100)+(C25*$C$7/100))</f>
        <v>0.009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10</v>
      </c>
      <c r="T25" s="215" t="n">
        <f aca="false">IF(ISERROR(R25*I25*J25),0,R25*I25*J25)</f>
        <v>10</v>
      </c>
      <c r="U25" s="226" t="n">
        <f aca="false">IF(ISERROR(R25*J25),0,R25*J25)</f>
        <v>1</v>
      </c>
      <c r="V25" s="216" t="str">
        <f aca="false">IF(AND(A25="",F25=0),"",IF(F25=0,"Il manque le(s) % de rec. !",""))</f>
        <v/>
      </c>
      <c r="W25" s="217"/>
      <c r="Y25" s="218" t="str">
        <f aca="false">IF(A25="new.cod","NEWCOD",IF(AND((Z25=""),ISTEXT(A25)),A25,IF(Z25="","",INDEX('[1]liste reference'!$A$8:$A$904,Z25))))</f>
        <v>SPISPX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69</v>
      </c>
      <c r="AA25" s="219"/>
      <c r="AB25" s="220"/>
      <c r="AC25" s="220"/>
      <c r="BB25" s="10" t="n">
        <f aca="false">IF(A25="","",1)</f>
        <v>1</v>
      </c>
    </row>
    <row r="26" customFormat="false" ht="15" hidden="false" customHeight="false" outlineLevel="0" collapsed="false">
      <c r="A26" s="227" t="s">
        <v>80</v>
      </c>
      <c r="B26" s="204" t="n">
        <v>0.01</v>
      </c>
      <c r="C26" s="204" t="n">
        <v>0</v>
      </c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Amblystegium fluviatile</v>
      </c>
      <c r="E26" s="223" t="e">
        <f aca="false">IF(D26="",0,VLOOKUP(D26,D$22:D25,1,0))</f>
        <v>#N/A</v>
      </c>
      <c r="F26" s="224" t="n">
        <f aca="false">($B26*$B$7+$C26*$C$7)/100</f>
        <v>0.009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11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Amblystegium fluviatile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1223</v>
      </c>
      <c r="Q26" s="214" t="n">
        <f aca="false">IF(ISTEXT(H26),"",(B26*$B$7/100)+(C26*$C$7/100))</f>
        <v>0.009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11</v>
      </c>
      <c r="T26" s="215" t="n">
        <f aca="false">IF(ISERROR(R26*I26*J26),0,R26*I26*J26)</f>
        <v>22</v>
      </c>
      <c r="U26" s="226" t="n">
        <f aca="false">IF(ISERROR(R26*J26),0,R26*J26)</f>
        <v>2</v>
      </c>
      <c r="V26" s="216" t="str">
        <f aca="false">IF(AND(A26="",F26=0),"",IF(F26=0,"Il manque le(s) % de rec. !",""))</f>
        <v/>
      </c>
      <c r="W26" s="217"/>
      <c r="Y26" s="218" t="str">
        <f aca="false">IF(A26="new.cod","NEWCOD",IF(AND((Z26=""),ISTEXT(A26)),A26,IF(Z26="","",INDEX('[1]liste reference'!$A$8:$A$904,Z26))))</f>
        <v>AMBFLU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147</v>
      </c>
      <c r="AA26" s="219"/>
      <c r="AB26" s="220"/>
      <c r="AC26" s="220"/>
      <c r="BB26" s="10" t="n">
        <f aca="false">IF(A26="","",1)</f>
        <v>1</v>
      </c>
    </row>
    <row r="27" customFormat="false" ht="15" hidden="false" customHeight="false" outlineLevel="0" collapsed="false">
      <c r="A27" s="227" t="s">
        <v>81</v>
      </c>
      <c r="B27" s="204" t="n">
        <v>0.01</v>
      </c>
      <c r="C27" s="204" t="n">
        <v>0</v>
      </c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Bryum sp.</v>
      </c>
      <c r="E27" s="223" t="e">
        <f aca="false">IF(D27="",0,VLOOKUP(D27,D$22:D26,1,0))</f>
        <v>#N/A</v>
      </c>
      <c r="F27" s="224" t="n">
        <f aca="false">($B27*$B$7+$C27*$C$7)/100</f>
        <v>0.009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09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09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Bryum sp.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1272</v>
      </c>
      <c r="Q27" s="214" t="n">
        <f aca="false">IF(ISTEXT(H27),"",(B27*$B$7/100)+(C27*$C$7/100))</f>
        <v>0.009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8"/>
      <c r="Y27" s="218" t="str">
        <f aca="false">IF(A27="new.cod","NEWCOD",IF(AND((Z27=""),ISTEXT(A27)),A27,IF(Z27="","",INDEX('[1]liste reference'!$A$8:$A$904,Z27))))</f>
        <v>BRYSPX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162</v>
      </c>
      <c r="AA27" s="219"/>
      <c r="AB27" s="220"/>
      <c r="AC27" s="220"/>
      <c r="BB27" s="10" t="n">
        <f aca="false">IF(A27="","",1)</f>
        <v>1</v>
      </c>
    </row>
    <row r="28" customFormat="false" ht="15" hidden="false" customHeight="false" outlineLevel="0" collapsed="false">
      <c r="A28" s="227" t="s">
        <v>82</v>
      </c>
      <c r="B28" s="204" t="n">
        <v>0.02</v>
      </c>
      <c r="C28" s="204" t="n">
        <v>0</v>
      </c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Fontinalis antipyretica</v>
      </c>
      <c r="E28" s="223" t="e">
        <f aca="false">IF(D28="",0,VLOOKUP(D28,D$22:D27,1,0))</f>
        <v>#N/A</v>
      </c>
      <c r="F28" s="224" t="n">
        <f aca="false">($B28*$B$7+$C28*$C$7)/100</f>
        <v>0.018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Fontinalis antipyretica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1310</v>
      </c>
      <c r="Q28" s="214" t="n">
        <f aca="false">IF(ISTEXT(H28),"",(B28*$B$7/100)+(C28*$C$7/100))</f>
        <v>0.018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10</v>
      </c>
      <c r="T28" s="215" t="n">
        <f aca="false">IF(ISERROR(R28*I28*J28),0,R28*I28*J28)</f>
        <v>10</v>
      </c>
      <c r="U28" s="226" t="n">
        <f aca="false">IF(ISERROR(R28*J28),0,R28*J28)</f>
        <v>1</v>
      </c>
      <c r="V28" s="216" t="str">
        <f aca="false">IF(AND(A28="",F28=0),"",IF(F28=0,"Il manque le(s) % de rec. !",""))</f>
        <v/>
      </c>
      <c r="W28" s="217"/>
      <c r="Y28" s="218" t="str">
        <f aca="false">IF(A28="new.cod","NEWCOD",IF(AND((Z28=""),ISTEXT(A28)),A28,IF(Z28="","",INDEX('[1]liste reference'!$A$8:$A$904,Z28))))</f>
        <v>FONANT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210</v>
      </c>
      <c r="AA28" s="219"/>
      <c r="AB28" s="220"/>
      <c r="AC28" s="220"/>
      <c r="BB28" s="10" t="n">
        <f aca="false">IF(A28="","",1)</f>
        <v>1</v>
      </c>
    </row>
    <row r="29" customFormat="false" ht="15" hidden="false" customHeight="false" outlineLevel="0" collapsed="false">
      <c r="A29" s="227" t="s">
        <v>16</v>
      </c>
      <c r="B29" s="204" t="n">
        <v>2.01</v>
      </c>
      <c r="C29" s="204" t="n">
        <v>0</v>
      </c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Rhynchostegium riparioides</v>
      </c>
      <c r="E29" s="223" t="e">
        <f aca="false">IF(D29="",0,VLOOKUP(D29,D$22:D28,1,0))</f>
        <v>#N/A</v>
      </c>
      <c r="F29" s="224" t="n">
        <f aca="false">($B29*$B$7+$C29*$C$7)/100</f>
        <v>1.809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Rhynchostegium riparioides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1268</v>
      </c>
      <c r="Q29" s="214" t="n">
        <f aca="false">IF(ISTEXT(H29),"",(B29*$B$7/100)+(C29*$C$7/100))</f>
        <v>1.809</v>
      </c>
      <c r="R29" s="215" t="n">
        <f aca="false">IF(OR(ISTEXT(H29),Q29=0),"",IF(Q29&lt;0.1,1,IF(Q29&lt;1,2,IF(Q29&lt;10,3,IF(Q29&lt;50,4,IF(Q29&gt;=50,5,""))))))</f>
        <v>3</v>
      </c>
      <c r="S29" s="215" t="n">
        <f aca="false">IF(ISERROR(R29*I29),0,R29*I29)</f>
        <v>36</v>
      </c>
      <c r="T29" s="215" t="n">
        <f aca="false">IF(ISERROR(R29*I29*J29),0,R29*I29*J29)</f>
        <v>36</v>
      </c>
      <c r="U29" s="226" t="n">
        <f aca="false">IF(ISERROR(R29*J29),0,R29*J29)</f>
        <v>3</v>
      </c>
      <c r="V29" s="216" t="str">
        <f aca="false">IF(AND(A29="",F29=0),"",IF(F29=0,"Il manque le(s) % de rec. !",""))</f>
        <v/>
      </c>
      <c r="W29" s="217"/>
      <c r="X29" s="217"/>
      <c r="Y29" s="218" t="str">
        <f aca="false">IF(A29="new.cod","NEWCOD",IF(AND((Z29=""),ISTEXT(A29)),A29,IF(Z29="","",INDEX('[1]liste reference'!$A$8:$A$904,Z29))))</f>
        <v>RHYRIP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252</v>
      </c>
      <c r="AA29" s="219"/>
      <c r="AB29" s="220"/>
      <c r="AC29" s="220"/>
      <c r="BB29" s="10" t="n">
        <f aca="false">IF(A29="","",1)</f>
        <v>1</v>
      </c>
    </row>
    <row r="30" customFormat="false" ht="15" hidden="false" customHeight="false" outlineLevel="0" collapsed="false">
      <c r="A30" s="229" t="s">
        <v>83</v>
      </c>
      <c r="B30" s="204" t="n">
        <v>0</v>
      </c>
      <c r="C30" s="204" t="n">
        <v>0.1</v>
      </c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Phalaris arundinacea</v>
      </c>
      <c r="E30" s="223" t="e">
        <f aca="false">IF(D30="",0,VLOOKUP(D30,D$22:D29,1,0))</f>
        <v>#N/A</v>
      </c>
      <c r="F30" s="224" t="n">
        <f aca="false">($B30*$B$7+$C30*$C$7)/100</f>
        <v>0.01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Phalaris arundinacea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1577</v>
      </c>
      <c r="Q30" s="214" t="n">
        <f aca="false">IF(ISTEXT(H30),"",(B30*$B$7/100)+(C30*$C$7/100))</f>
        <v>0.01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10</v>
      </c>
      <c r="T30" s="215" t="n">
        <f aca="false">IF(ISERROR(R30*I30*J30),0,R30*I30*J30)</f>
        <v>10</v>
      </c>
      <c r="U30" s="226" t="n">
        <f aca="false">IF(ISERROR(R30*J30),0,R30*J30)</f>
        <v>1</v>
      </c>
      <c r="V30" s="216" t="str">
        <f aca="false">IF(AND(A30="",F30=0),"",IF(F30=0,"Il manque le(s) % de rec. !",""))</f>
        <v/>
      </c>
      <c r="W30" s="217"/>
      <c r="Y30" s="218" t="str">
        <f aca="false">IF(A30="new.cod","NEWCOD",IF(AND((Z30=""),ISTEXT(A30)),A30,IF(Z30="","",INDEX('[1]liste reference'!$A$8:$A$904,Z30))))</f>
        <v>PHAARU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634</v>
      </c>
      <c r="AA30" s="219"/>
      <c r="AB30" s="220"/>
      <c r="AC30" s="220"/>
      <c r="BB30" s="10" t="n">
        <f aca="false">IF(A30="","",1)</f>
        <v>1</v>
      </c>
    </row>
    <row r="31" customFormat="false" ht="15" hidden="false" customHeight="false" outlineLevel="0" collapsed="false">
      <c r="A31" s="230" t="s">
        <v>84</v>
      </c>
      <c r="B31" s="231" t="n">
        <v>0.01</v>
      </c>
      <c r="C31" s="204" t="n">
        <v>0</v>
      </c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3" t="n">
        <f aca="false">IF(D31="",0,VLOOKUP(D31,D$22:D30,1,0))</f>
        <v>0</v>
      </c>
      <c r="F31" s="224" t="n">
        <f aca="false">($B31*$B$7+$C31*$C$7)/100</f>
        <v>0.009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    -</v>
      </c>
      <c r="H31" s="208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09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09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Encyonema sp.</v>
      </c>
      <c r="L31" s="225"/>
      <c r="M31" s="225"/>
      <c r="N31" s="225"/>
      <c r="O31" s="212"/>
      <c r="P31" s="213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8" t="str">
        <f aca="false">IF(A31="new.cod","NEWCOD",IF(AND((Z31=""),ISTEXT(A31)),A31,IF(Z31="","",INDEX('[1]liste reference'!$A$8:$A$904,Z31))))</f>
        <v>newcod</v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19"/>
      <c r="AB31" s="232" t="s">
        <v>85</v>
      </c>
      <c r="AC31" s="220"/>
      <c r="BB31" s="10" t="n">
        <f aca="false">IF(A31="","",1)</f>
        <v>1</v>
      </c>
    </row>
    <row r="32" customFormat="false" ht="12.75" hidden="false" customHeight="true" outlineLevel="0" collapsed="false">
      <c r="A32" s="233"/>
      <c r="B32" s="234"/>
      <c r="C32" s="235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8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09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09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5"/>
      <c r="M32" s="225"/>
      <c r="N32" s="225"/>
      <c r="O32" s="212"/>
      <c r="P32" s="213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8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19"/>
      <c r="AB32" s="220"/>
      <c r="AC32" s="220"/>
      <c r="BB32" s="10" t="str">
        <f aca="false">IF(A32="","",1)</f>
        <v/>
      </c>
    </row>
    <row r="33" customFormat="false" ht="12.75" hidden="false" customHeight="false" outlineLevel="0" collapsed="false">
      <c r="A33" s="236"/>
      <c r="B33" s="237"/>
      <c r="C33" s="238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8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09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09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5"/>
      <c r="M33" s="225"/>
      <c r="N33" s="225"/>
      <c r="O33" s="212"/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8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19"/>
      <c r="AB33" s="220"/>
      <c r="AC33" s="220"/>
      <c r="BB33" s="10" t="str">
        <f aca="false">IF(A33="","",1)</f>
        <v/>
      </c>
    </row>
    <row r="34" customFormat="false" ht="12.75" hidden="false" customHeight="false" outlineLevel="0" collapsed="false">
      <c r="A34" s="236"/>
      <c r="B34" s="237"/>
      <c r="C34" s="238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3" t="n">
        <f aca="false">IF(D34="",0,VLOOKUP(D34,D$22:D33,1,0))</f>
        <v>0</v>
      </c>
      <c r="F34" s="239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5"/>
      <c r="M34" s="225"/>
      <c r="N34" s="225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8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9"/>
      <c r="AB34" s="220"/>
      <c r="AC34" s="220"/>
      <c r="BB34" s="10" t="str">
        <f aca="false">IF(A34="","",1)</f>
        <v/>
      </c>
    </row>
    <row r="35" customFormat="false" ht="12.75" hidden="false" customHeight="false" outlineLevel="0" collapsed="false">
      <c r="A35" s="236"/>
      <c r="B35" s="237"/>
      <c r="C35" s="238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3" t="n">
        <f aca="false">IF(D35="",0,VLOOKUP(D35,D$22:D34,1,0))</f>
        <v>0</v>
      </c>
      <c r="F35" s="239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5"/>
      <c r="M35" s="225"/>
      <c r="N35" s="225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8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9"/>
      <c r="AB35" s="220"/>
      <c r="AC35" s="220"/>
      <c r="BB35" s="10" t="str">
        <f aca="false">IF(A35="","",1)</f>
        <v/>
      </c>
    </row>
    <row r="36" customFormat="false" ht="12.75" hidden="false" customHeight="false" outlineLevel="0" collapsed="false">
      <c r="A36" s="236"/>
      <c r="B36" s="237"/>
      <c r="C36" s="238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3" t="n">
        <f aca="false">IF(D36="",0,VLOOKUP(D36,D$22:D35,1,0))</f>
        <v>0</v>
      </c>
      <c r="F36" s="239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5"/>
      <c r="M36" s="225"/>
      <c r="N36" s="225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8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9"/>
      <c r="AB36" s="220"/>
      <c r="AC36" s="220"/>
      <c r="BB36" s="10" t="str">
        <f aca="false">IF(A36="","",1)</f>
        <v/>
      </c>
    </row>
    <row r="37" customFormat="false" ht="12.75" hidden="false" customHeight="false" outlineLevel="0" collapsed="false">
      <c r="A37" s="236"/>
      <c r="B37" s="237"/>
      <c r="C37" s="238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39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8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9"/>
      <c r="AB37" s="220"/>
      <c r="AC37" s="220"/>
      <c r="BB37" s="10" t="str">
        <f aca="false">IF(A37="","",1)</f>
        <v/>
      </c>
    </row>
    <row r="38" customFormat="false" ht="12.75" hidden="false" customHeight="false" outlineLevel="0" collapsed="false">
      <c r="A38" s="236"/>
      <c r="B38" s="237"/>
      <c r="C38" s="238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39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8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9"/>
      <c r="AB38" s="220"/>
      <c r="AC38" s="220"/>
      <c r="BB38" s="10" t="str">
        <f aca="false">IF(A38="","",1)</f>
        <v/>
      </c>
    </row>
    <row r="39" customFormat="false" ht="12.75" hidden="false" customHeight="false" outlineLevel="0" collapsed="false">
      <c r="A39" s="236"/>
      <c r="B39" s="237"/>
      <c r="C39" s="238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39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8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9"/>
      <c r="AB39" s="220"/>
      <c r="AC39" s="220"/>
      <c r="BB39" s="10" t="str">
        <f aca="false">IF(A39="","",1)</f>
        <v/>
      </c>
    </row>
    <row r="40" customFormat="false" ht="12.75" hidden="false" customHeight="false" outlineLevel="0" collapsed="false">
      <c r="A40" s="236"/>
      <c r="B40" s="237"/>
      <c r="C40" s="238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39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8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9"/>
      <c r="AB40" s="220"/>
      <c r="AC40" s="220"/>
      <c r="BB40" s="10" t="str">
        <f aca="false">IF(A40="","",1)</f>
        <v/>
      </c>
    </row>
    <row r="41" customFormat="false" ht="12.75" hidden="false" customHeight="false" outlineLevel="0" collapsed="false">
      <c r="A41" s="236"/>
      <c r="B41" s="237"/>
      <c r="C41" s="238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39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8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9"/>
      <c r="AB41" s="220"/>
      <c r="AC41" s="220"/>
      <c r="BB41" s="10" t="str">
        <f aca="false">IF(A41="","",1)</f>
        <v/>
      </c>
    </row>
    <row r="42" customFormat="false" ht="12.75" hidden="false" customHeight="false" outlineLevel="0" collapsed="false">
      <c r="A42" s="236"/>
      <c r="B42" s="237"/>
      <c r="C42" s="238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39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8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9"/>
      <c r="AB42" s="220"/>
      <c r="AC42" s="220"/>
      <c r="BB42" s="10" t="str">
        <f aca="false">IF(A42="","",1)</f>
        <v/>
      </c>
    </row>
    <row r="43" customFormat="false" ht="12.75" hidden="false" customHeight="false" outlineLevel="0" collapsed="false">
      <c r="A43" s="236"/>
      <c r="B43" s="237"/>
      <c r="C43" s="238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39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8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9"/>
      <c r="AB43" s="220"/>
      <c r="AC43" s="220"/>
      <c r="BB43" s="10" t="str">
        <f aca="false">IF(A43="","",1)</f>
        <v/>
      </c>
    </row>
    <row r="44" customFormat="false" ht="12.75" hidden="false" customHeight="false" outlineLevel="0" collapsed="false">
      <c r="A44" s="236"/>
      <c r="B44" s="237"/>
      <c r="C44" s="238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39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8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9"/>
      <c r="AB44" s="220"/>
      <c r="AC44" s="220"/>
      <c r="BB44" s="10" t="str">
        <f aca="false">IF(A44="","",1)</f>
        <v/>
      </c>
    </row>
    <row r="45" customFormat="false" ht="12.75" hidden="false" customHeight="false" outlineLevel="0" collapsed="false">
      <c r="A45" s="236"/>
      <c r="B45" s="237"/>
      <c r="C45" s="238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IF(D45="",0,VLOOKUP(D45,D$22:D44,1,0))</f>
        <v>0</v>
      </c>
      <c r="F45" s="239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8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9"/>
      <c r="AB45" s="220"/>
      <c r="AC45" s="220"/>
      <c r="BB45" s="10" t="str">
        <f aca="false">IF(A45="","",1)</f>
        <v/>
      </c>
    </row>
    <row r="46" customFormat="false" ht="12.75" hidden="false" customHeight="false" outlineLevel="0" collapsed="false">
      <c r="A46" s="236"/>
      <c r="B46" s="237"/>
      <c r="C46" s="238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IF(D46="",0,VLOOKUP(D46,D$22:D39,1,0))</f>
        <v>0</v>
      </c>
      <c r="F46" s="239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8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9"/>
      <c r="AB46" s="220"/>
      <c r="AC46" s="220"/>
      <c r="BB46" s="10" t="str">
        <f aca="false">IF(A46="","",1)</f>
        <v/>
      </c>
    </row>
    <row r="47" customFormat="false" ht="12.75" hidden="false" customHeight="false" outlineLevel="0" collapsed="false">
      <c r="A47" s="236"/>
      <c r="B47" s="237"/>
      <c r="C47" s="238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39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8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9"/>
      <c r="AB47" s="220"/>
      <c r="AC47" s="220"/>
      <c r="BB47" s="10" t="str">
        <f aca="false">IF(A47="","",1)</f>
        <v/>
      </c>
    </row>
    <row r="48" customFormat="false" ht="12.75" hidden="false" customHeight="false" outlineLevel="0" collapsed="false">
      <c r="A48" s="236"/>
      <c r="B48" s="237"/>
      <c r="C48" s="238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IF(D48="",0,VLOOKUP(D48,D$22:D40,1,0))</f>
        <v>0</v>
      </c>
      <c r="F48" s="239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8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9"/>
      <c r="AB48" s="220"/>
      <c r="AC48" s="220"/>
      <c r="BB48" s="10" t="str">
        <f aca="false">IF(A48="","",1)</f>
        <v/>
      </c>
    </row>
    <row r="49" customFormat="false" ht="12.75" hidden="false" customHeight="false" outlineLevel="0" collapsed="false">
      <c r="A49" s="236"/>
      <c r="B49" s="237"/>
      <c r="C49" s="238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39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8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9"/>
      <c r="AB49" s="220"/>
      <c r="AC49" s="220"/>
      <c r="BB49" s="10" t="str">
        <f aca="false">IF(A49="","",1)</f>
        <v/>
      </c>
    </row>
    <row r="50" customFormat="false" ht="12.75" hidden="false" customHeight="false" outlineLevel="0" collapsed="false">
      <c r="A50" s="236"/>
      <c r="B50" s="237"/>
      <c r="C50" s="238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39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8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9"/>
      <c r="AB50" s="220"/>
      <c r="AC50" s="220"/>
      <c r="BB50" s="10" t="str">
        <f aca="false">IF(A50="","",1)</f>
        <v/>
      </c>
    </row>
    <row r="51" customFormat="false" ht="12.75" hidden="false" customHeight="false" outlineLevel="0" collapsed="false">
      <c r="A51" s="236"/>
      <c r="B51" s="237"/>
      <c r="C51" s="238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39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8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9"/>
      <c r="AB51" s="220"/>
      <c r="AC51" s="220"/>
      <c r="BB51" s="10" t="str">
        <f aca="false">IF(A51="","",1)</f>
        <v/>
      </c>
    </row>
    <row r="52" customFormat="false" ht="12.75" hidden="false" customHeight="false" outlineLevel="0" collapsed="false">
      <c r="A52" s="236"/>
      <c r="B52" s="237"/>
      <c r="C52" s="238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39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8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9"/>
      <c r="AB52" s="220"/>
      <c r="AC52" s="220"/>
      <c r="BB52" s="10" t="str">
        <f aca="false">IF(A52="","",1)</f>
        <v/>
      </c>
    </row>
    <row r="53" customFormat="false" ht="12.75" hidden="false" customHeight="false" outlineLevel="0" collapsed="false">
      <c r="A53" s="236"/>
      <c r="B53" s="237"/>
      <c r="C53" s="238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39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8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9"/>
      <c r="AB53" s="220"/>
      <c r="AC53" s="220"/>
      <c r="BB53" s="10" t="str">
        <f aca="false">IF(A53="","",1)</f>
        <v/>
      </c>
    </row>
    <row r="54" customFormat="false" ht="12.75" hidden="false" customHeight="false" outlineLevel="0" collapsed="false">
      <c r="A54" s="236"/>
      <c r="B54" s="237"/>
      <c r="C54" s="238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39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8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9"/>
      <c r="AB54" s="220"/>
      <c r="AC54" s="220"/>
      <c r="BB54" s="10" t="str">
        <f aca="false">IF(A54="","",1)</f>
        <v/>
      </c>
    </row>
    <row r="55" customFormat="false" ht="12.75" hidden="false" customHeight="false" outlineLevel="0" collapsed="false">
      <c r="A55" s="236"/>
      <c r="B55" s="237"/>
      <c r="C55" s="238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39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8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9"/>
      <c r="AB55" s="220"/>
      <c r="AC55" s="220"/>
      <c r="BB55" s="10" t="str">
        <f aca="false">IF(A55="","",1)</f>
        <v/>
      </c>
    </row>
    <row r="56" customFormat="false" ht="12.75" hidden="false" customHeight="false" outlineLevel="0" collapsed="false">
      <c r="A56" s="236"/>
      <c r="B56" s="237"/>
      <c r="C56" s="238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IF(D56="",0,VLOOKUP(D56,D$22:D55,1,0))</f>
        <v>0</v>
      </c>
      <c r="F56" s="239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8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9"/>
      <c r="AB56" s="220"/>
      <c r="AC56" s="220"/>
      <c r="BB56" s="10" t="str">
        <f aca="false">IF(A56="","",1)</f>
        <v/>
      </c>
    </row>
    <row r="57" customFormat="false" ht="12.75" hidden="false" customHeight="false" outlineLevel="0" collapsed="false">
      <c r="A57" s="236"/>
      <c r="B57" s="237"/>
      <c r="C57" s="238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IF(D57="",0,VLOOKUP(D57,D$21:D56,1,0))</f>
        <v>0</v>
      </c>
      <c r="F57" s="239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40"/>
      <c r="Y57" s="218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9"/>
      <c r="AB57" s="220"/>
      <c r="AC57" s="220"/>
      <c r="BB57" s="10" t="str">
        <f aca="false">IF(A57="","",1)</f>
        <v/>
      </c>
    </row>
    <row r="58" customFormat="false" ht="12.75" hidden="false" customHeight="false" outlineLevel="0" collapsed="false">
      <c r="A58" s="236"/>
      <c r="B58" s="237"/>
      <c r="C58" s="238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39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5"/>
      <c r="M58" s="225"/>
      <c r="N58" s="225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8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9"/>
      <c r="AB58" s="220"/>
      <c r="AC58" s="220"/>
      <c r="BB58" s="10" t="str">
        <f aca="false">IF(A58="","",1)</f>
        <v/>
      </c>
    </row>
    <row r="59" customFormat="false" ht="12.75" hidden="false" customHeight="false" outlineLevel="0" collapsed="false">
      <c r="A59" s="236"/>
      <c r="B59" s="237"/>
      <c r="C59" s="238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39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41"/>
      <c r="M59" s="241"/>
      <c r="N59" s="241"/>
      <c r="O59" s="212"/>
      <c r="P59" s="242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8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9"/>
      <c r="AB59" s="220"/>
      <c r="AC59" s="220"/>
      <c r="BB59" s="10" t="str">
        <f aca="false">IF(A59="","",1)</f>
        <v/>
      </c>
    </row>
    <row r="60" customFormat="false" ht="12.75" hidden="false" customHeight="false" outlineLevel="0" collapsed="false">
      <c r="A60" s="236"/>
      <c r="B60" s="237"/>
      <c r="C60" s="238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39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41"/>
      <c r="M60" s="241"/>
      <c r="N60" s="241"/>
      <c r="O60" s="212"/>
      <c r="P60" s="242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8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9"/>
      <c r="AB60" s="220"/>
      <c r="AC60" s="220"/>
      <c r="BB60" s="10" t="str">
        <f aca="false">IF(A60="","",1)</f>
        <v/>
      </c>
    </row>
    <row r="61" customFormat="false" ht="12.75" hidden="false" customHeight="false" outlineLevel="0" collapsed="false">
      <c r="A61" s="236"/>
      <c r="B61" s="237"/>
      <c r="C61" s="238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39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8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9"/>
      <c r="AB61" s="220"/>
      <c r="AC61" s="220"/>
      <c r="BB61" s="10" t="str">
        <f aca="false">IF(A61="","",1)</f>
        <v/>
      </c>
    </row>
    <row r="62" customFormat="false" ht="12.75" hidden="false" customHeight="false" outlineLevel="0" collapsed="false">
      <c r="A62" s="236"/>
      <c r="B62" s="237"/>
      <c r="C62" s="238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39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8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9"/>
      <c r="AB62" s="220"/>
      <c r="AC62" s="220"/>
      <c r="BB62" s="10" t="str">
        <f aca="false">IF(A62="","",1)</f>
        <v/>
      </c>
    </row>
    <row r="63" customFormat="false" ht="12.75" hidden="true" customHeight="false" outlineLevel="0" collapsed="false">
      <c r="A63" s="236"/>
      <c r="B63" s="237"/>
      <c r="C63" s="238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39" t="n">
        <f aca="false">($B63*$B$7+$C63*$C$7)/100</f>
        <v>0</v>
      </c>
      <c r="G63" s="243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44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8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9"/>
      <c r="AB63" s="220"/>
      <c r="AC63" s="220"/>
      <c r="BB63" s="10" t="str">
        <f aca="false">IF(A63="","",1)</f>
        <v/>
      </c>
    </row>
    <row r="64" customFormat="false" ht="12.75" hidden="true" customHeight="true" outlineLevel="0" collapsed="false">
      <c r="A64" s="236"/>
      <c r="B64" s="237"/>
      <c r="C64" s="238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39" t="n">
        <f aca="false">($B64*$B$7+$C64*$C$7)/100</f>
        <v>0</v>
      </c>
      <c r="G64" s="245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46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8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9"/>
      <c r="AB64" s="220"/>
      <c r="AC64" s="220"/>
      <c r="BB64" s="10" t="str">
        <f aca="false">IF(A64="","",1)</f>
        <v/>
      </c>
    </row>
    <row r="65" customFormat="false" ht="12.75" hidden="true" customHeight="false" outlineLevel="0" collapsed="false">
      <c r="A65" s="236"/>
      <c r="B65" s="237"/>
      <c r="C65" s="238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39" t="n">
        <f aca="false">($B65*$B$7+$C65*$C$7)/100</f>
        <v>0</v>
      </c>
      <c r="G65" s="245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46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8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9"/>
      <c r="AB65" s="220"/>
      <c r="AC65" s="220"/>
      <c r="BB65" s="10" t="str">
        <f aca="false">IF(A65="","",1)</f>
        <v/>
      </c>
    </row>
    <row r="66" customFormat="false" ht="12.75" hidden="true" customHeight="false" outlineLevel="0" collapsed="false">
      <c r="A66" s="236"/>
      <c r="B66" s="237"/>
      <c r="C66" s="238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39" t="n">
        <f aca="false">($B66*$B$7+$C66*$C$7)/100</f>
        <v>0</v>
      </c>
      <c r="G66" s="245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46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8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9"/>
      <c r="AB66" s="220"/>
      <c r="AC66" s="220"/>
      <c r="BB66" s="10" t="str">
        <f aca="false">IF(A66="","",1)</f>
        <v/>
      </c>
    </row>
    <row r="67" customFormat="false" ht="12.75" hidden="true" customHeight="false" outlineLevel="0" collapsed="false">
      <c r="A67" s="236"/>
      <c r="B67" s="237"/>
      <c r="C67" s="238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39" t="n">
        <f aca="false">($B67*$B$7+$C67*$C$7)/100</f>
        <v>0</v>
      </c>
      <c r="G67" s="245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46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8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9"/>
      <c r="AB67" s="220"/>
      <c r="AC67" s="220"/>
      <c r="BB67" s="10" t="str">
        <f aca="false">IF(A67="","",1)</f>
        <v/>
      </c>
    </row>
    <row r="68" customFormat="false" ht="12.75" hidden="true" customHeight="false" outlineLevel="0" collapsed="false">
      <c r="A68" s="236"/>
      <c r="B68" s="237"/>
      <c r="C68" s="238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39" t="n">
        <f aca="false">($B68*$B$7+$C68*$C$7)/100</f>
        <v>0</v>
      </c>
      <c r="G68" s="245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46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8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9"/>
      <c r="AB68" s="220"/>
      <c r="AC68" s="220"/>
      <c r="BB68" s="10" t="str">
        <f aca="false">IF(A68="","",1)</f>
        <v/>
      </c>
    </row>
    <row r="69" customFormat="false" ht="12.75" hidden="true" customHeight="false" outlineLevel="0" collapsed="false">
      <c r="A69" s="236"/>
      <c r="B69" s="237"/>
      <c r="C69" s="238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39" t="n">
        <f aca="false">($B69*$B$7+$C69*$C$7)/100</f>
        <v>0</v>
      </c>
      <c r="G69" s="245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46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8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9"/>
      <c r="AB69" s="220"/>
      <c r="AC69" s="220"/>
      <c r="BB69" s="10" t="str">
        <f aca="false">IF(A69="","",1)</f>
        <v/>
      </c>
    </row>
    <row r="70" customFormat="false" ht="12.75" hidden="true" customHeight="false" outlineLevel="0" collapsed="false">
      <c r="A70" s="236"/>
      <c r="B70" s="237"/>
      <c r="C70" s="238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39" t="n">
        <f aca="false">($B70*$B$7+$C70*$C$7)/100</f>
        <v>0</v>
      </c>
      <c r="G70" s="245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46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8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9"/>
      <c r="AB70" s="220"/>
      <c r="AC70" s="220"/>
      <c r="BB70" s="10" t="str">
        <f aca="false">IF(A70="","",1)</f>
        <v/>
      </c>
    </row>
    <row r="71" customFormat="false" ht="12.75" hidden="true" customHeight="false" outlineLevel="0" collapsed="false">
      <c r="A71" s="236"/>
      <c r="B71" s="237"/>
      <c r="C71" s="238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39" t="n">
        <f aca="false">($B71*$B$7+$C71*$C$7)/100</f>
        <v>0</v>
      </c>
      <c r="G71" s="245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46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8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9"/>
      <c r="AB71" s="220"/>
      <c r="AC71" s="220"/>
      <c r="BB71" s="10" t="str">
        <f aca="false">IF(A71="","",1)</f>
        <v/>
      </c>
    </row>
    <row r="72" customFormat="false" ht="12.75" hidden="true" customHeight="false" outlineLevel="0" collapsed="false">
      <c r="A72" s="236"/>
      <c r="B72" s="237"/>
      <c r="C72" s="238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39" t="n">
        <f aca="false">($B72*$B$7+$C72*$C$7)/100</f>
        <v>0</v>
      </c>
      <c r="G72" s="245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46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8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9"/>
      <c r="AB72" s="220"/>
      <c r="AC72" s="220"/>
      <c r="BB72" s="10" t="str">
        <f aca="false">IF(A72="","",1)</f>
        <v/>
      </c>
    </row>
    <row r="73" customFormat="false" ht="12.75" hidden="true" customHeight="false" outlineLevel="0" collapsed="false">
      <c r="A73" s="236"/>
      <c r="B73" s="237"/>
      <c r="C73" s="238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39" t="n">
        <f aca="false">($B73*$B$7+$C73*$C$7)/100</f>
        <v>0</v>
      </c>
      <c r="G73" s="245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46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8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9"/>
      <c r="AB73" s="220"/>
      <c r="AC73" s="220"/>
      <c r="BB73" s="10" t="str">
        <f aca="false">IF(A73="","",1)</f>
        <v/>
      </c>
    </row>
    <row r="74" customFormat="false" ht="12.75" hidden="true" customHeight="false" outlineLevel="0" collapsed="false">
      <c r="A74" s="236"/>
      <c r="B74" s="237"/>
      <c r="C74" s="238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39" t="n">
        <f aca="false">($B74*$B$7+$C74*$C$7)/100</f>
        <v>0</v>
      </c>
      <c r="G74" s="245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46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8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9"/>
      <c r="AB74" s="220"/>
      <c r="AC74" s="220"/>
      <c r="BB74" s="10" t="str">
        <f aca="false">IF(A74="","",1)</f>
        <v/>
      </c>
    </row>
    <row r="75" customFormat="false" ht="12.75" hidden="true" customHeight="false" outlineLevel="0" collapsed="false">
      <c r="A75" s="236"/>
      <c r="B75" s="237"/>
      <c r="C75" s="238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39" t="n">
        <f aca="false">($B75*$B$7+$C75*$C$7)/100</f>
        <v>0</v>
      </c>
      <c r="G75" s="245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46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8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9"/>
      <c r="AB75" s="220"/>
      <c r="AC75" s="220"/>
      <c r="BB75" s="10" t="str">
        <f aca="false">IF(A75="","",1)</f>
        <v/>
      </c>
    </row>
    <row r="76" customFormat="false" ht="12.75" hidden="true" customHeight="false" outlineLevel="0" collapsed="false">
      <c r="A76" s="236"/>
      <c r="B76" s="237"/>
      <c r="C76" s="238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39" t="n">
        <f aca="false">($B76*$B$7+$C76*$C$7)/100</f>
        <v>0</v>
      </c>
      <c r="G76" s="245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46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8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9"/>
      <c r="AB76" s="220"/>
      <c r="AC76" s="220"/>
      <c r="BB76" s="10" t="str">
        <f aca="false">IF(A76="","",1)</f>
        <v/>
      </c>
    </row>
    <row r="77" customFormat="false" ht="12.75" hidden="true" customHeight="false" outlineLevel="0" collapsed="false">
      <c r="A77" s="236"/>
      <c r="B77" s="237"/>
      <c r="C77" s="238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39" t="n">
        <f aca="false">($B77*$B$7+$C77*$C$7)/100</f>
        <v>0</v>
      </c>
      <c r="G77" s="245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46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8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9"/>
      <c r="AB77" s="220"/>
      <c r="AC77" s="220"/>
      <c r="BB77" s="10" t="str">
        <f aca="false">IF(A77="","",1)</f>
        <v/>
      </c>
    </row>
    <row r="78" customFormat="false" ht="12.75" hidden="true" customHeight="false" outlineLevel="0" collapsed="false">
      <c r="A78" s="236"/>
      <c r="B78" s="237"/>
      <c r="C78" s="238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39" t="n">
        <f aca="false">($B78*$B$7+$C78*$C$7)/100</f>
        <v>0</v>
      </c>
      <c r="G78" s="245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46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8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9"/>
      <c r="AB78" s="220"/>
      <c r="AC78" s="220"/>
      <c r="BB78" s="10" t="str">
        <f aca="false">IF(A78="","",1)</f>
        <v/>
      </c>
    </row>
    <row r="79" customFormat="false" ht="12.75" hidden="true" customHeight="false" outlineLevel="0" collapsed="false">
      <c r="A79" s="236"/>
      <c r="B79" s="237"/>
      <c r="C79" s="238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39" t="n">
        <f aca="false">($B79*$B$7+$C79*$C$7)/100</f>
        <v>0</v>
      </c>
      <c r="G79" s="245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46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8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9"/>
      <c r="AB79" s="220"/>
      <c r="AC79" s="220"/>
      <c r="BB79" s="10" t="str">
        <f aca="false">IF(A79="","",1)</f>
        <v/>
      </c>
    </row>
    <row r="80" customFormat="false" ht="12.75" hidden="true" customHeight="false" outlineLevel="0" collapsed="false">
      <c r="A80" s="236"/>
      <c r="B80" s="237"/>
      <c r="C80" s="238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39" t="n">
        <f aca="false">($B80*$B$7+$C80*$C$7)/100</f>
        <v>0</v>
      </c>
      <c r="G80" s="245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46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8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9"/>
      <c r="AB80" s="220"/>
      <c r="AC80" s="220"/>
      <c r="BB80" s="10" t="str">
        <f aca="false">IF(A80="","",1)</f>
        <v/>
      </c>
    </row>
    <row r="81" customFormat="false" ht="12.75" hidden="true" customHeight="false" outlineLevel="0" collapsed="false">
      <c r="A81" s="236"/>
      <c r="B81" s="237"/>
      <c r="C81" s="238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39" t="n">
        <f aca="false">($B81*$B$7+$C81*$C$7)/100</f>
        <v>0</v>
      </c>
      <c r="G81" s="245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46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41"/>
      <c r="M81" s="241"/>
      <c r="N81" s="241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47"/>
      <c r="Y81" s="218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9"/>
      <c r="AB81" s="220"/>
      <c r="AC81" s="220"/>
      <c r="BB81" s="10" t="str">
        <f aca="false">IF(A81="","",1)</f>
        <v/>
      </c>
    </row>
    <row r="82" customFormat="false" ht="12.75" hidden="true" customHeight="false" outlineLevel="0" collapsed="false">
      <c r="A82" s="248"/>
      <c r="B82" s="249"/>
      <c r="C82" s="250"/>
      <c r="D82" s="251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52" t="n">
        <f aca="false">IF(D82="",0,VLOOKUP(D82,D$20:D80,1,0))</f>
        <v>0</v>
      </c>
      <c r="F82" s="253" t="n">
        <f aca="false">($B82*$B$7+$C82*$C$7)/100</f>
        <v>0</v>
      </c>
      <c r="G82" s="254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55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56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57"/>
      <c r="M82" s="257"/>
      <c r="N82" s="257"/>
      <c r="O82" s="258"/>
      <c r="P82" s="259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60"/>
      <c r="X82" s="261"/>
      <c r="Y82" s="218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9"/>
      <c r="AB82" s="220"/>
      <c r="AC82" s="220"/>
      <c r="BB82" s="10" t="str">
        <f aca="false">IF(A82="","",1)</f>
        <v/>
      </c>
    </row>
    <row r="83" customFormat="false" ht="15" hidden="true" customHeight="false" outlineLevel="0" collapsed="false">
      <c r="A83" s="262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5"/>
      <c r="N83" s="215"/>
      <c r="O83" s="215"/>
      <c r="P83" s="263"/>
      <c r="Q83" s="263"/>
      <c r="R83" s="263"/>
      <c r="S83" s="263"/>
      <c r="T83" s="10"/>
      <c r="U83" s="10"/>
      <c r="V83" s="263"/>
      <c r="W83" s="263"/>
      <c r="X83" s="263"/>
      <c r="Y83" s="264"/>
      <c r="Z83" s="264"/>
      <c r="AA83" s="264"/>
      <c r="AB83" s="265"/>
      <c r="AC83" s="265"/>
      <c r="AD83" s="265"/>
    </row>
    <row r="84" customFormat="false" ht="12.75" hidden="true" customHeight="false" outlineLevel="0" collapsed="false">
      <c r="A84" s="266" t="str">
        <f aca="false">A3</f>
        <v>DOUX</v>
      </c>
      <c r="B84" s="267" t="str">
        <f aca="false">C3</f>
        <v>Doux à Labathie d'Andaure</v>
      </c>
      <c r="C84" s="268" t="n">
        <f aca="false">A4</f>
        <v>41443</v>
      </c>
      <c r="D84" s="269" t="n">
        <f aca="false">IF(ISERROR(SUM($T$23:$T$82)/SUM($U$23:$U$82)),"",SUM($T$23:$T$82)/SUM($U$23:$U$82))</f>
        <v>12.4285714285714</v>
      </c>
      <c r="E84" s="270" t="n">
        <f aca="false">N13</f>
        <v>9</v>
      </c>
      <c r="F84" s="267" t="n">
        <f aca="false">N14</f>
        <v>7</v>
      </c>
      <c r="G84" s="267" t="n">
        <f aca="false">N15</f>
        <v>4</v>
      </c>
      <c r="H84" s="267" t="n">
        <f aca="false">N16</f>
        <v>3</v>
      </c>
      <c r="I84" s="267" t="n">
        <f aca="false">N17</f>
        <v>0</v>
      </c>
      <c r="J84" s="271" t="n">
        <f aca="false">N8</f>
        <v>11.5714285714286</v>
      </c>
      <c r="K84" s="269" t="n">
        <f aca="false">N9</f>
        <v>1.76126114370542</v>
      </c>
      <c r="L84" s="270" t="n">
        <f aca="false">N10</f>
        <v>10</v>
      </c>
      <c r="M84" s="270" t="n">
        <f aca="false">N11</f>
        <v>15</v>
      </c>
      <c r="N84" s="269" t="n">
        <f aca="false">O8</f>
        <v>1.42857142857143</v>
      </c>
      <c r="O84" s="269" t="n">
        <f aca="false">O9</f>
        <v>0.494871659305394</v>
      </c>
      <c r="P84" s="270" t="n">
        <f aca="false">O10</f>
        <v>1</v>
      </c>
      <c r="Q84" s="270" t="n">
        <f aca="false">O11</f>
        <v>2</v>
      </c>
      <c r="R84" s="270" t="n">
        <f aca="false">F21</f>
        <v>2.791</v>
      </c>
      <c r="S84" s="270" t="n">
        <f aca="false">K11</f>
        <v>0</v>
      </c>
      <c r="T84" s="270" t="n">
        <f aca="false">K12</f>
        <v>3</v>
      </c>
      <c r="U84" s="270" t="n">
        <f aca="false">K13</f>
        <v>4</v>
      </c>
      <c r="V84" s="272" t="n">
        <f aca="false">K14</f>
        <v>0</v>
      </c>
      <c r="W84" s="273" t="n">
        <f aca="false">K15</f>
        <v>1</v>
      </c>
      <c r="Z84" s="274"/>
      <c r="AA84" s="274"/>
      <c r="AB84" s="265"/>
      <c r="AC84" s="265"/>
      <c r="AD84" s="265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75" t="s">
        <v>87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6" t="n">
        <f aca="false">VLOOKUP(MAX($S$23:$S$82),($S$23:$U$82),1,0)</f>
        <v>36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6" t="n">
        <f aca="false">VLOOKUP((S87),($S$23:$U$82),2,0)</f>
        <v>36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6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76" t="n">
        <f aca="false">IF(ISERROR(SUM($T$23:$T$82)/SUM($U$23:$U$82)),"",(SUM($T$23:$T$82)-S88)/(SUM($U$23:$U$82)-S89))</f>
        <v>12.5454545454545</v>
      </c>
      <c r="T90" s="10"/>
    </row>
    <row r="91" customFormat="false" ht="12.75" hidden="false" customHeight="false" outlineLevel="0" collapsed="false">
      <c r="Q91" s="215" t="s">
        <v>92</v>
      </c>
      <c r="R91" s="215"/>
      <c r="S91" s="215" t="str">
        <f aca="false">INDEX('[1]liste reference'!$A$8:$A$904,$T$91)</f>
        <v>RHYRIP</v>
      </c>
      <c r="T91" s="10" t="n">
        <f aca="false">IF(ISERROR(MATCH($S$93,'[1]liste reference'!$A$8:$A$904,0)),MATCH($S$93,'[1]liste reference'!$B$8:$B$904,0),(MATCH($S$93,'[1]liste reference'!$A$8:$A$904,0)))</f>
        <v>252</v>
      </c>
      <c r="U91" s="265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5" t="s">
        <v>94</v>
      </c>
      <c r="R93" s="10"/>
      <c r="S93" s="215" t="str">
        <f aca="false">INDEX($A$23:$A$82,$S$92)</f>
        <v>RHYRIP</v>
      </c>
      <c r="T93" s="10"/>
    </row>
    <row r="94" customFormat="false" ht="12.75" hidden="false" customHeight="false" outlineLevel="0" collapsed="false">
      <c r="S94" s="26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2:A82">
    <cfRule type="expression" priority="2" aboveAverage="0" equalAverage="0" bottom="0" percent="0" rank="0" text="" dxfId="0">
      <formula>ISTEXT($E32)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1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2013-12-03T18:19:35Z</dcterms:created>
  <dc:creator>Laurent Bourgoin</dc:creator>
  <dc:description/>
  <dc:language>fr-FR</dc:language>
  <cp:lastModifiedBy>Laurent Bourgoin</cp:lastModifiedBy>
  <dcterms:modified xsi:type="dcterms:W3CDTF">2013-12-03T18:20:21Z</dcterms:modified>
  <cp:revision>0</cp:revision>
  <dc:subject/>
  <dc:title/>
</cp:coreProperties>
</file>