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Aude à la Redorte" sheetId="6" state="visible" r:id="rId8"/>
    <sheet name="modele" sheetId="7" state="hidden" r:id="rId9"/>
    <sheet name="liste codes réf" sheetId="8" state="hidden" r:id="rId10"/>
  </sheets>
  <definedNames>
    <definedName function="false" hidden="false" localSheetId="5" name="_xlnm.Print_Area" vbProcedure="false">'Aude à la Redorte'!$A$1:$O$82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'Aude à la Redorte'!$A$23:$J$84</definedName>
    <definedName function="false" hidden="false" localSheetId="5" name="NOM" vbProcedure="false">'Aude à la Redorte'!$H$1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<sst xmlns="http://schemas.openxmlformats.org/spreadsheetml/2006/main" count="7382" uniqueCount="3130">
  <si>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</si>
  <si>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</si>
  <si>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</si>
  <si>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</si>
  <si>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</si>
  <si>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</si>
  <si>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</si>
  <si>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</si>
  <si>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</si>
  <si>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</si>
  <si>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</si>
  <si>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</si>
  <si>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</si>
  <si>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</si>
  <si>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</si>
  <si>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</si>
  <si>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</si>
  <si>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</si>
  <si>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</si>
  <si>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</si>
  <si>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</si>
  <si>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</si>
  <si>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monostroma</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</si>
  <si>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</si>
  <si>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</si>
  <si>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</si>
  <si>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</si>
  <si>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</si>
  <si>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</si>
  <si>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</si>
  <si>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</si>
  <si>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</si>
  <si>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</si>
  <si>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</si>
  <si>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</si>
  <si>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</si>
  <si>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</si>
  <si>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</si>
  <si>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</si>
  <si>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</si>
  <si>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</si>
  <si>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</si>
  <si>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</si>
  <si>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LEPSPX</t>
  </si>
  <si>
    <t xml:space="preserve">Leptomitus sp.</t>
  </si>
  <si>
    <t xml:space="preserve">      </t>
  </si>
  <si>
    <t xml:space="preserve">HET</t>
  </si>
  <si>
    <t xml:space="preserve">SPTSPX</t>
  </si>
  <si>
    <t xml:space="preserve">Sphaerotilus sp.</t>
  </si>
  <si>
    <t xml:space="preserve">ALIWAH</t>
  </si>
  <si>
    <t xml:space="preserve">Alisma wahlenbergii</t>
  </si>
  <si>
    <t xml:space="preserve">PHx</t>
  </si>
  <si>
    <t xml:space="preserve">MONOCOT</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</si>
  <si>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</si>
  <si>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</si>
  <si>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</si>
  <si>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</si>
  <si>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</si>
  <si>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</si>
  <si>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</si>
  <si>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</si>
  <si>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</si>
  <si>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</si>
  <si>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</si>
  <si>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</si>
  <si>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</si>
  <si>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</si>
  <si>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</si>
  <si>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(L.) Scop.     </t>
  </si>
  <si>
    <t xml:space="preserve">DICOT</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</si>
  <si>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</si>
  <si>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</si>
  <si>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</si>
  <si>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</si>
  <si>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</si>
  <si>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</si>
  <si>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</si>
  <si>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</si>
  <si>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</si>
  <si>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</si>
  <si>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</si>
  <si>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</si>
  <si>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</si>
  <si>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</si>
  <si>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</si>
  <si>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</si>
  <si>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</si>
  <si>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</si>
  <si>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</si>
  <si>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</si>
  <si>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</si>
  <si>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</si>
  <si>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</si>
  <si>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L.      </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</si>
  <si>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</si>
  <si>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</si>
  <si>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</si>
  <si>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</si>
  <si>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</si>
  <si>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</si>
  <si>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</si>
  <si>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</si>
  <si>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</si>
  <si>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</si>
  <si>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</si>
  <si>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</si>
  <si>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</si>
  <si>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</si>
  <si>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</si>
  <si>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</si>
  <si>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</si>
  <si>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</si>
  <si>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</si>
  <si>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</si>
  <si>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</si>
  <si>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</si>
  <si>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</si>
  <si>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</si>
  <si>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</si>
  <si>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</si>
  <si>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</si>
  <si>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</si>
  <si>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Schrank      </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</si>
  <si>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</si>
  <si>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</si>
  <si>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</si>
  <si>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</si>
  <si>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</si>
  <si>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</si>
  <si>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</si>
  <si>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</si>
  <si>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</si>
  <si>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</si>
  <si>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</si>
  <si>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</si>
  <si>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</si>
  <si>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</si>
  <si>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</si>
  <si>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</si>
  <si>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</si>
  <si>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</si>
  <si>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(L.) Besser     </t>
  </si>
  <si>
    <t xml:space="preserve">RORANC</t>
  </si>
  <si>
    <t xml:space="preserve">Rorippa x anceps</t>
  </si>
  <si>
    <t xml:space="preserve">RORSTE</t>
  </si>
  <si>
    <t xml:space="preserve">Rorippa x sterilis</t>
  </si>
  <si>
    <t xml:space="preserve">RUMPAL</t>
  </si>
  <si>
    <t xml:space="preserve">Rumex palustris</t>
  </si>
  <si>
    <t xml:space="preserve">Sm.      </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</si>
  <si>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</si>
  <si>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</si>
  <si>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</si>
  <si>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</si>
  <si>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</si>
  <si>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</si>
  <si>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</si>
  <si>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</si>
  <si>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</si>
  <si>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</si>
  <si>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</si>
  <si>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</si>
  <si>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</si>
  <si>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</si>
  <si>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</si>
  <si>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</si>
  <si>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</si>
  <si>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</si>
  <si>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</si>
  <si>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</si>
  <si>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</si>
  <si>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</si>
  <si>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</si>
  <si>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</si>
  <si>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</si>
  <si>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</si>
  <si>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</si>
  <si>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</si>
  <si>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</si>
  <si>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</si>
  <si>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</si>
  <si>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</si>
  <si>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</si>
  <si>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</si>
  <si>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</si>
  <si>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</si>
  <si>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</si>
  <si>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</si>
  <si>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</si>
  <si>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</si>
  <si>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</si>
  <si>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</si>
  <si>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</si>
  <si>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</si>
  <si>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</si>
  <si>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</si>
  <si>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</si>
  <si>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</si>
  <si>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</si>
  <si>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</si>
  <si>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</si>
  <si>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</si>
  <si>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</si>
  <si>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</si>
  <si>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</si>
  <si>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</si>
  <si>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</si>
  <si>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</si>
  <si>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</si>
  <si>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</si>
  <si>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</si>
  <si>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</si>
  <si>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</si>
  <si>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</si>
  <si>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</si>
  <si>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</si>
  <si>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</si>
  <si>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</si>
  <si>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</si>
  <si>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</si>
  <si>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</si>
  <si>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</si>
  <si>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</si>
  <si>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</si>
  <si>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</si>
  <si>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</si>
  <si>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</si>
  <si>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</si>
  <si>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</si>
  <si>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</si>
  <si>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</si>
  <si>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</si>
  <si>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</si>
  <si>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</si>
  <si>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</si>
  <si>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</si>
  <si>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</si>
  <si>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</si>
  <si>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</si>
  <si>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</si>
  <si>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</si>
  <si>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</si>
  <si>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</si>
  <si>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</si>
  <si>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</si>
  <si>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</si>
  <si>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</si>
  <si>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</si>
  <si>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</si>
  <si>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</si>
  <si>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</si>
  <si>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</si>
  <si>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</si>
  <si>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</si>
  <si>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</si>
  <si>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</si>
  <si>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</si>
  <si>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</si>
  <si>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</si>
  <si>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</si>
  <si>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</si>
  <si>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</si>
  <si>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</si>
  <si>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</si>
  <si>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</si>
  <si>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</si>
  <si>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</si>
  <si>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</si>
  <si>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</si>
  <si>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</si>
  <si>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</si>
  <si>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</si>
  <si>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</si>
  <si>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</si>
  <si>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</si>
  <si>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</si>
  <si>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</si>
  <si>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</si>
  <si>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</si>
  <si>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</si>
  <si>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</si>
  <si>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</si>
  <si>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</si>
  <si>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</si>
  <si>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</si>
  <si>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</si>
  <si>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</si>
  <si>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</si>
  <si>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</si>
  <si>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</si>
  <si>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</si>
  <si>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</si>
  <si>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</si>
  <si>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</si>
  <si>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</si>
  <si>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</si>
  <si>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</si>
  <si>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</si>
  <si>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</si>
  <si>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</si>
  <si>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</si>
  <si>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</si>
  <si>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</si>
  <si>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</si>
  <si>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</si>
  <si>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</si>
  <si>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</si>
  <si>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</si>
  <si>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</si>
  <si>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</si>
  <si>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</si>
  <si>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</si>
  <si>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</si>
  <si>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</si>
  <si>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</si>
  <si>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</si>
  <si>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</si>
  <si>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</si>
  <si>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</si>
  <si>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</si>
  <si>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</si>
  <si>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</si>
  <si>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</si>
  <si>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</si>
  <si>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</si>
  <si>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</si>
  <si>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</si>
  <si>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</si>
  <si>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</si>
  <si>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</si>
  <si>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</si>
  <si>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</si>
  <si>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</si>
  <si>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</si>
  <si>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</si>
  <si>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</si>
  <si>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</si>
  <si>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</si>
  <si>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</si>
  <si>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</si>
  <si>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</si>
  <si>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</si>
  <si>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</si>
  <si>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</si>
  <si>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</si>
  <si>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</si>
  <si>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</si>
  <si>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</si>
  <si>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</si>
  <si>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</si>
  <si>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</si>
  <si>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</si>
  <si>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</si>
  <si>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</si>
  <si>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</si>
  <si>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</si>
  <si>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</si>
  <si>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</si>
  <si>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</si>
  <si>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</si>
  <si>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</si>
  <si>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</si>
  <si>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</si>
  <si>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</si>
  <si>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</si>
  <si>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</si>
  <si>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</si>
  <si>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</si>
  <si>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</si>
  <si>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</si>
  <si>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</si>
  <si>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</si>
  <si>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</si>
  <si>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</si>
  <si>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</si>
  <si>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</si>
  <si>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</si>
  <si>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</si>
  <si>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</si>
  <si>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</si>
  <si>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</si>
  <si>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</si>
  <si>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</si>
  <si>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</si>
  <si>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</si>
  <si>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</si>
  <si>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</si>
  <si>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</si>
  <si>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</si>
  <si>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</si>
  <si>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</si>
  <si>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</si>
  <si>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</si>
  <si>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</si>
  <si>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</si>
  <si>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</si>
  <si>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</si>
  <si>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</si>
  <si>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</si>
  <si>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</si>
  <si>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</si>
  <si>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</si>
  <si>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</si>
  <si>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</si>
  <si>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</si>
  <si>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</si>
  <si>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</si>
  <si>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</si>
  <si>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</si>
  <si>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</si>
  <si>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</si>
  <si>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</si>
  <si>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</si>
  <si>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</si>
  <si>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</si>
  <si>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</si>
  <si>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</si>
  <si>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</si>
  <si>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</si>
  <si>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</si>
  <si>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</si>
  <si>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</si>
  <si>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</si>
  <si>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</si>
  <si>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</si>
  <si>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</si>
  <si>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</si>
  <si>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</si>
  <si>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</si>
  <si>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</si>
  <si>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</si>
  <si>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</si>
  <si>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</si>
  <si>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</si>
  <si>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</si>
  <si>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</si>
  <si>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</si>
  <si>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</si>
  <si>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</si>
  <si>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</si>
  <si>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</si>
  <si>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</si>
  <si>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</si>
  <si>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</si>
  <si>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</si>
  <si>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</si>
  <si>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</si>
  <si>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</si>
  <si>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</si>
  <si>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</si>
  <si>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</si>
  <si>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</si>
  <si>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</si>
  <si>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</si>
  <si>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</si>
  <si>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</si>
  <si>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</si>
  <si>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</si>
  <si>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</si>
  <si>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</si>
  <si>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</si>
  <si>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</si>
  <si>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</si>
  <si>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</si>
  <si>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</si>
  <si>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</si>
  <si>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</si>
  <si>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</si>
  <si>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</si>
  <si>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</si>
  <si>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</si>
  <si>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</si>
  <si>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</si>
  <si>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</si>
  <si>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</si>
  <si>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</si>
  <si>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</si>
  <si>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</si>
  <si>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</si>
  <si>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</si>
  <si>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</si>
  <si>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</si>
  <si>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</si>
  <si>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</si>
  <si>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</si>
  <si>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</si>
  <si>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</si>
  <si>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</si>
  <si>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</si>
  <si>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</si>
  <si>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</si>
  <si>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</si>
  <si>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</si>
  <si>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</si>
  <si>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</si>
  <si>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</si>
  <si>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</si>
  <si>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</si>
  <si>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</si>
  <si>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</si>
  <si>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</si>
  <si>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</si>
  <si>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</si>
  <si>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</si>
  <si>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</si>
  <si>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</si>
  <si>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</si>
  <si>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</si>
  <si>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</si>
  <si>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</si>
  <si>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</si>
  <si>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</si>
  <si>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</si>
  <si>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</si>
  <si>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</si>
  <si>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</si>
  <si>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</si>
  <si>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</si>
  <si>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</si>
  <si>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</si>
  <si>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</si>
  <si>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</si>
  <si>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</si>
  <si>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</si>
  <si>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</si>
  <si>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</si>
  <si>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</si>
  <si>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</si>
  <si>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</si>
  <si>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</si>
  <si>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</si>
  <si>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</si>
  <si>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</si>
  <si>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</si>
  <si>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</si>
  <si>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</si>
  <si>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</si>
  <si>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</si>
  <si>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</si>
  <si>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</si>
  <si>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</si>
  <si>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</si>
  <si>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</si>
  <si>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</si>
  <si>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</si>
  <si>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</si>
  <si>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</si>
  <si>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</si>
  <si>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</si>
  <si>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</si>
  <si>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</si>
  <si>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</si>
  <si>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</si>
  <si>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</si>
  <si>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</si>
  <si>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</si>
  <si>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</si>
  <si>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</si>
  <si>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</si>
  <si>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</si>
  <si>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</si>
  <si>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</si>
  <si>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</si>
  <si>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</si>
  <si>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</si>
  <si>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</si>
  <si>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</si>
  <si>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</si>
  <si>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</si>
  <si>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</si>
  <si>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</si>
  <si>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</si>
  <si>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</si>
  <si>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</si>
  <si>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</si>
  <si>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</si>
  <si>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</si>
  <si>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</si>
  <si>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</si>
  <si>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</si>
  <si>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</si>
  <si>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</si>
  <si>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</si>
  <si>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</si>
  <si>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</si>
  <si>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</si>
  <si>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</si>
  <si>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</si>
  <si>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</si>
  <si>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</si>
  <si>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</si>
  <si>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</si>
  <si>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</si>
  <si>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</si>
  <si>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</si>
  <si>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</si>
  <si>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</si>
  <si>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</si>
  <si>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</si>
  <si>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</si>
  <si>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</si>
  <si>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</si>
  <si>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</si>
  <si>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</si>
  <si>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</si>
  <si>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</si>
  <si>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</si>
  <si>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</si>
  <si>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</si>
  <si>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</si>
  <si>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</si>
  <si>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</si>
  <si>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</si>
  <si>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</si>
  <si>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</si>
  <si>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</si>
  <si>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</si>
  <si>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</si>
  <si>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</si>
  <si>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</si>
  <si>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</si>
  <si>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</si>
  <si>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</si>
  <si>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</si>
  <si>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</si>
  <si>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</si>
  <si>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</si>
  <si>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</si>
  <si>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</si>
  <si>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</si>
  <si>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</si>
  <si>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</si>
  <si>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</si>
  <si>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</si>
  <si>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</si>
  <si>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</si>
  <si>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</si>
  <si>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</si>
  <si>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</si>
  <si>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</si>
  <si>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</si>
  <si>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</si>
  <si>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</si>
  <si>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</si>
  <si>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</si>
  <si>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</si>
  <si>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</si>
  <si>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</si>
  <si>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</si>
  <si>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</si>
  <si>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</si>
  <si>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</si>
  <si>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</si>
  <si>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</si>
  <si>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</si>
  <si>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</si>
  <si>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</si>
  <si>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</si>
  <si>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</si>
  <si>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</si>
  <si>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</si>
  <si>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</si>
  <si>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</si>
  <si>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</si>
  <si>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</si>
  <si>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</si>
  <si>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</si>
  <si>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</si>
  <si>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</si>
  <si>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</si>
  <si>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</si>
  <si>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</si>
  <si>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</si>
  <si>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</si>
  <si>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</si>
  <si>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</si>
  <si>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</si>
  <si>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</si>
  <si>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</si>
  <si>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</si>
  <si>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</si>
  <si>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</si>
  <si>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</si>
  <si>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</si>
  <si>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</si>
  <si>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</si>
  <si>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</si>
  <si>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</si>
  <si>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</si>
  <si>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</si>
  <si>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</si>
  <si>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</si>
  <si>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</si>
  <si>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</si>
  <si>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</si>
  <si>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</si>
  <si>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</si>
  <si>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</si>
  <si>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</si>
  <si>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</si>
  <si>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</si>
  <si>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</si>
  <si>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</si>
  <si>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</si>
  <si>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</si>
  <si>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</si>
  <si>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</si>
  <si>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</si>
  <si>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</si>
  <si>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</si>
  <si>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</si>
  <si>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</si>
  <si>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</si>
  <si>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</si>
  <si>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</si>
  <si>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</si>
  <si>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</si>
  <si>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</si>
  <si>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</si>
  <si>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</si>
  <si>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</si>
  <si>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</si>
  <si>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</si>
  <si>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</si>
  <si>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</si>
  <si>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</si>
  <si>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</si>
  <si>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</si>
  <si>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</si>
  <si>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</si>
  <si>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</si>
  <si>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</si>
  <si>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</si>
  <si>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</si>
  <si>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</si>
  <si>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</si>
  <si>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</si>
  <si>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</si>
  <si>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</si>
  <si>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</si>
  <si>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</si>
  <si>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</si>
  <si>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</si>
  <si>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</si>
  <si>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</si>
  <si>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</si>
  <si>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</si>
  <si>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</si>
  <si>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</si>
  <si>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</si>
  <si>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</si>
  <si>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</si>
  <si>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</si>
  <si>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</si>
  <si>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</si>
  <si>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</si>
  <si>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</si>
  <si>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</si>
  <si>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</si>
  <si>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</si>
  <si>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</si>
  <si>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</si>
  <si>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</si>
  <si>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</si>
  <si>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</si>
  <si>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</si>
  <si>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</si>
  <si>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</si>
  <si>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</si>
  <si>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</si>
  <si>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</si>
  <si>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</si>
  <si>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</si>
  <si>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</si>
  <si>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</si>
  <si>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</si>
  <si>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</si>
  <si>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</si>
  <si>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</si>
  <si>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</si>
  <si>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</si>
  <si>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</si>
  <si>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</si>
  <si>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</si>
  <si>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</si>
  <si>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</si>
  <si>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</si>
  <si>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</si>
  <si>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</si>
  <si>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</si>
  <si>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</si>
  <si>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</si>
  <si>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</si>
  <si>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</si>
  <si>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</si>
  <si>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</si>
  <si>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</si>
  <si>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</si>
  <si>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</si>
  <si>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</si>
  <si>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</si>
  <si>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</si>
  <si>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</si>
  <si>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</si>
  <si>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</si>
  <si>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</si>
  <si>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</si>
  <si>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</si>
  <si>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</si>
  <si>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</si>
  <si>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</si>
  <si>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</si>
  <si>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</si>
  <si>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</si>
  <si>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</si>
  <si>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</si>
  <si>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</si>
  <si>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</si>
  <si>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</si>
  <si>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</si>
  <si>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</si>
  <si>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</si>
  <si>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</si>
  <si>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</si>
  <si>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</si>
  <si>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</si>
  <si>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</si>
  <si>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</si>
  <si>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</si>
  <si>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</si>
  <si>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</si>
  <si>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</si>
  <si>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</si>
  <si>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</si>
  <si>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</si>
  <si>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</si>
  <si>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</si>
  <si>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</si>
  <si>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</si>
  <si>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</si>
  <si>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</si>
  <si>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</si>
  <si>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</si>
  <si>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</si>
  <si>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</si>
  <si>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</si>
  <si>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</si>
  <si>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</si>
  <si>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</si>
  <si>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</si>
  <si>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</si>
  <si>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</si>
  <si>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</si>
  <si>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</si>
  <si>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</si>
  <si>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</si>
  <si>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</si>
  <si>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</si>
  <si>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</si>
  <si>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</si>
  <si>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</si>
  <si>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</si>
  <si>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</si>
  <si>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</si>
  <si>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</si>
  <si>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</si>
  <si>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</si>
  <si>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</si>
  <si>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</si>
  <si>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</si>
  <si>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</si>
  <si>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</si>
  <si>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</si>
  <si>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</si>
  <si>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</si>
  <si>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</si>
  <si>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</si>
  <si>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</si>
  <si>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</si>
  <si>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</si>
  <si>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</si>
  <si>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</si>
  <si>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</si>
  <si>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</si>
  <si>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</si>
  <si>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</si>
  <si>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</si>
  <si>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</si>
  <si>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</si>
  <si>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</si>
  <si>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</si>
  <si>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</si>
  <si>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</si>
  <si>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</si>
  <si>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</si>
  <si>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</si>
  <si>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</si>
  <si>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</si>
  <si>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</si>
  <si>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</si>
  <si>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</si>
  <si>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</si>
  <si>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</si>
  <si>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</si>
  <si>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</si>
  <si>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</si>
  <si>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</si>
  <si>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</si>
  <si>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</si>
  <si>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</si>
  <si>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</si>
  <si>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</si>
  <si>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</si>
  <si>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</si>
  <si>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</si>
  <si>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</si>
  <si>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</si>
  <si>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</si>
  <si>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</si>
  <si>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</si>
  <si>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</si>
  <si>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</si>
  <si>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</si>
  <si>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</si>
  <si>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</si>
  <si>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</si>
  <si>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</si>
  <si>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</si>
  <si>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</si>
  <si>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</si>
  <si>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</si>
  <si>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</si>
  <si>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</si>
  <si>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</si>
  <si>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</si>
  <si>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</si>
  <si>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</si>
  <si>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</si>
  <si>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</si>
  <si>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</si>
  <si>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</si>
  <si>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</si>
  <si>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</si>
  <si>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</si>
  <si>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</si>
  <si>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</si>
  <si>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</si>
  <si>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</si>
  <si>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</si>
  <si>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</si>
  <si>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</si>
  <si>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</si>
  <si>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</si>
  <si>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</si>
  <si>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</si>
  <si>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</si>
  <si>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</si>
  <si>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</si>
  <si>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</si>
  <si>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</si>
  <si>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</si>
  <si>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</si>
  <si>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</si>
  <si>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</si>
  <si>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</si>
  <si>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</si>
  <si>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</si>
  <si>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</si>
  <si>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</si>
  <si>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</si>
  <si>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</si>
  <si>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</si>
  <si>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</si>
  <si>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</si>
  <si>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</si>
  <si>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</si>
  <si>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</si>
  <si>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</si>
  <si>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</si>
  <si>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</si>
  <si>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</si>
  <si>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</si>
  <si>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</si>
  <si>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</si>
  <si>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</si>
  <si>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</si>
  <si>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</si>
  <si>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</si>
  <si>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</si>
  <si>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</si>
  <si>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</si>
  <si>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</si>
  <si>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</si>
  <si>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</si>
  <si>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</si>
  <si>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</si>
  <si>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</si>
  <si>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</si>
  <si>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</si>
  <si>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</si>
  <si>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</si>
  <si>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</si>
  <si>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</si>
  <si>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</si>
  <si>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</si>
  <si>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</si>
  <si>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</si>
  <si>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</si>
  <si>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</si>
  <si>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</si>
  <si>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</si>
  <si>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</si>
  <si>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</si>
  <si>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</si>
  <si>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</si>
  <si>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</si>
  <si>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</si>
  <si>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</si>
  <si>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</si>
  <si>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</si>
  <si>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</si>
  <si>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</si>
  <si>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</si>
  <si>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</si>
  <si>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</si>
  <si>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</si>
  <si>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</si>
  <si>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</si>
  <si>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</si>
  <si>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</si>
  <si>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</si>
  <si>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</si>
  <si>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</si>
  <si>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</si>
  <si>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</si>
  <si>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</si>
  <si>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</si>
  <si>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</si>
  <si>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</si>
  <si>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</si>
  <si>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</si>
  <si>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</si>
  <si>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</si>
  <si>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</si>
  <si>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</si>
  <si>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</si>
  <si>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</si>
  <si>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</si>
  <si>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</si>
  <si>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</si>
  <si>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</si>
  <si>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</si>
  <si>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</si>
  <si>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</si>
  <si>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</si>
  <si>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</si>
  <si>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</si>
  <si>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</si>
  <si>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</si>
  <si>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</si>
  <si>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</si>
  <si>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</si>
  <si>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</si>
  <si>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</si>
  <si>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</si>
  <si>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</si>
  <si>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</si>
  <si>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</si>
  <si>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</si>
  <si>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</si>
  <si>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</si>
  <si>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</si>
  <si>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</si>
  <si>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</si>
  <si>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</si>
  <si>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</si>
  <si>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</si>
  <si>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</si>
  <si>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</si>
  <si>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</si>
  <si>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</si>
  <si>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</si>
  <si>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</si>
  <si>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</si>
  <si>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</si>
  <si>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</si>
  <si>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</si>
  <si>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</si>
  <si>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</si>
  <si>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</si>
  <si>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</si>
  <si>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</si>
  <si>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</si>
  <si>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</si>
  <si>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</si>
  <si>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</si>
  <si>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</si>
  <si>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</si>
  <si>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</si>
  <si>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</si>
  <si>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</si>
  <si>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</si>
  <si>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</si>
  <si>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</si>
  <si>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</si>
  <si>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</si>
  <si>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</si>
  <si>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</si>
  <si>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</si>
  <si>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</si>
  <si>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</si>
  <si>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</si>
  <si>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</si>
  <si>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</si>
  <si>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</si>
  <si>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</si>
  <si>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</si>
  <si>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</si>
  <si>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</si>
  <si>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</si>
  <si>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</si>
  <si>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</si>
  <si>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</si>
  <si>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</si>
  <si>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</si>
  <si>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</si>
  <si>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</si>
  <si>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</si>
  <si>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</si>
  <si>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</si>
  <si>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</si>
  <si>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</si>
  <si>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</si>
  <si>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</si>
  <si>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</si>
  <si>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</si>
  <si>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</si>
  <si>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</si>
  <si>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</si>
  <si>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</si>
  <si>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</si>
  <si>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</si>
  <si>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</si>
  <si>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</si>
  <si>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</si>
  <si>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</si>
  <si>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</si>
  <si>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</si>
  <si>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</si>
  <si>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</si>
  <si>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</si>
  <si>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</si>
  <si>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</si>
  <si>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</si>
  <si>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</si>
  <si>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</si>
  <si>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</si>
  <si>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</si>
  <si>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</si>
  <si>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</si>
  <si>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</si>
  <si>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</si>
  <si>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</si>
  <si>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</si>
  <si>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</si>
  <si>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</si>
  <si>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</si>
  <si>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</si>
  <si>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</si>
  <si>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</si>
  <si>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</si>
  <si>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</si>
  <si>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</si>
  <si>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</si>
  <si>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</si>
  <si>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</si>
  <si>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</si>
  <si>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</si>
  <si>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</si>
  <si>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</si>
  <si>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</si>
  <si>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</si>
  <si>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</si>
  <si>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</si>
  <si>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</si>
  <si>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</si>
  <si>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</si>
  <si>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</si>
  <si>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</si>
  <si>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</si>
  <si>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</si>
  <si>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</si>
  <si>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</si>
  <si>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</si>
  <si>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</si>
  <si>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</si>
  <si>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</si>
  <si>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</si>
  <si>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</si>
  <si>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</si>
  <si>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</si>
  <si>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</si>
  <si>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</si>
  <si>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</si>
  <si>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</si>
  <si>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</si>
  <si>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</si>
  <si>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</si>
  <si>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</si>
  <si>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</si>
  <si>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</si>
  <si>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</si>
  <si>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</si>
  <si>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</si>
  <si>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</si>
  <si>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</si>
  <si>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</si>
  <si>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</si>
  <si>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</si>
  <si>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</si>
  <si>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</si>
  <si>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</si>
  <si>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</si>
  <si>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</si>
  <si>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</si>
  <si>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</si>
  <si>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</si>
  <si>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</si>
  <si>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</si>
  <si>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</si>
  <si>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</si>
  <si>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</si>
  <si>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</si>
  <si>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</si>
  <si>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</si>
  <si>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</si>
  <si>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</si>
  <si>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</si>
  <si>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</si>
  <si>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</si>
  <si>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</si>
  <si>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</si>
  <si>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</si>
  <si>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</si>
  <si>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</si>
  <si>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</si>
  <si>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</si>
  <si>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</si>
  <si>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</si>
  <si>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</si>
  <si>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</si>
  <si>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</si>
  <si>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</si>
  <si>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</si>
  <si>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</si>
  <si>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</si>
  <si>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</si>
  <si>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</si>
  <si>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</si>
  <si>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</si>
  <si>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</si>
  <si>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</si>
  <si>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</si>
  <si>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</si>
  <si>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</si>
  <si>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</si>
  <si>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</si>
  <si>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</si>
  <si>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</si>
  <si>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</si>
  <si>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</si>
  <si>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</si>
  <si>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</si>
  <si>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</si>
  <si>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</si>
  <si>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</si>
  <si>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</si>
  <si>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</si>
  <si>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</si>
  <si>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</si>
  <si>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</si>
  <si>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</si>
  <si>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</si>
  <si>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</si>
  <si>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</si>
  <si>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</si>
  <si>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</si>
  <si>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</si>
  <si>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</si>
  <si>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</si>
  <si>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</si>
  <si>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</si>
  <si>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</si>
  <si>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</si>
  <si>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</si>
  <si>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</si>
  <si>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</si>
  <si>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</si>
  <si>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</si>
  <si>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</si>
  <si>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</si>
  <si>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</si>
  <si>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</si>
  <si>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</si>
  <si>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</si>
  <si>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</si>
  <si>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</si>
  <si>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</si>
  <si>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</si>
  <si>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</si>
  <si>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</si>
  <si>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</si>
  <si>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</si>
  <si>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</si>
  <si>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</si>
  <si>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</si>
  <si>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</si>
  <si>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</si>
  <si>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</si>
  <si>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</si>
  <si>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</si>
  <si>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</si>
  <si>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</si>
  <si>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</si>
  <si>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ALDVES</t>
  </si>
  <si>
    <t xml:space="preserve">Aldrovanda vesiculosa</t>
  </si>
  <si>
    <t xml:space="preserve">PHy</t>
  </si>
  <si>
    <t xml:space="preserve">HYD</t>
  </si>
  <si>
    <t xml:space="preserve">ALTFIL</t>
  </si>
  <si>
    <t xml:space="preserve">Althenia filiformis</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</si>
  <si>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</si>
  <si>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</si>
  <si>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</si>
  <si>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</si>
  <si>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</si>
  <si>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</si>
  <si>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</si>
  <si>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</si>
  <si>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</si>
  <si>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</si>
  <si>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</si>
  <si>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</si>
  <si>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</si>
  <si>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</si>
  <si>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</si>
  <si>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</si>
  <si>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</si>
  <si>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</si>
  <si>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</si>
  <si>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</si>
  <si>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</si>
  <si>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</si>
  <si>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</si>
  <si>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</si>
  <si>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</si>
  <si>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</si>
  <si>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</si>
  <si>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</si>
  <si>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</si>
  <si>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</si>
  <si>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</si>
  <si>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</si>
  <si>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</si>
  <si>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</si>
  <si>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</si>
  <si>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</si>
  <si>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</si>
  <si>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</si>
  <si>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</si>
  <si>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</si>
  <si>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</si>
  <si>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</si>
  <si>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</si>
  <si>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</si>
  <si>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</si>
  <si>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</si>
  <si>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</si>
  <si>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</si>
  <si>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</si>
  <si>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</si>
  <si>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</si>
  <si>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</si>
  <si>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</si>
  <si>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</si>
  <si>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</si>
  <si>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</si>
  <si>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</si>
  <si>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</si>
  <si>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</si>
  <si>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</si>
  <si>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</si>
  <si>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</si>
  <si>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</si>
  <si>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</si>
  <si>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</si>
  <si>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</si>
  <si>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</si>
  <si>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</si>
  <si>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</si>
  <si>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</si>
  <si>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</si>
  <si>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</si>
  <si>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</si>
  <si>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</si>
  <si>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</si>
  <si>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</si>
  <si>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</si>
  <si>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</si>
  <si>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</si>
  <si>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</si>
  <si>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</si>
  <si>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</si>
  <si>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</si>
  <si>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</si>
  <si>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</si>
  <si>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</si>
  <si>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</si>
  <si>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</si>
  <si>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</si>
  <si>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</si>
  <si>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</si>
  <si>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</si>
  <si>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</si>
  <si>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</si>
  <si>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</si>
  <si>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</si>
  <si>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</si>
  <si>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</si>
  <si>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</si>
  <si>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</si>
  <si>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</si>
  <si>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</si>
  <si>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</si>
  <si>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</si>
  <si>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</si>
  <si>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</si>
  <si>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</si>
  <si>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</si>
  <si>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</si>
  <si>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</si>
  <si>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</si>
  <si>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</si>
  <si>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</si>
  <si>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</si>
  <si>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</si>
  <si>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</si>
  <si>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</si>
  <si>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</si>
  <si>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</si>
  <si>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</si>
  <si>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</si>
  <si>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</si>
  <si>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</si>
  <si>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</si>
  <si>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</si>
  <si>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</si>
  <si>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</si>
  <si>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</si>
  <si>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</si>
  <si>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</si>
  <si>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</si>
  <si>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</si>
  <si>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</si>
  <si>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</si>
  <si>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</si>
  <si>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</si>
  <si>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</si>
  <si>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</si>
  <si>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</si>
  <si>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</si>
  <si>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</si>
  <si>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</si>
  <si>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</si>
  <si>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</si>
  <si>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</si>
  <si>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</si>
  <si>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</si>
  <si>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</si>
  <si>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</si>
  <si>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</si>
  <si>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</si>
  <si>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</si>
  <si>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</si>
  <si>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</si>
  <si>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</si>
  <si>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</si>
  <si>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</si>
  <si>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</si>
  <si>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</si>
  <si>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</si>
  <si>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</si>
  <si>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</si>
  <si>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</si>
  <si>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</si>
  <si>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</si>
  <si>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</si>
  <si>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</si>
  <si>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</si>
  <si>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</si>
  <si>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</si>
  <si>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</si>
  <si>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</si>
  <si>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</si>
  <si>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</si>
  <si>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</si>
  <si>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</si>
  <si>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</si>
  <si>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</si>
  <si>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</si>
  <si>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</si>
  <si>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</si>
  <si>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</si>
  <si>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</si>
  <si>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</si>
  <si>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</si>
  <si>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</si>
  <si>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</si>
  <si>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</si>
  <si>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</si>
  <si>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</si>
  <si>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</si>
  <si>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</si>
  <si>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</si>
  <si>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</si>
  <si>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</si>
  <si>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</si>
  <si>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</si>
  <si>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</si>
  <si>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</si>
  <si>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</si>
  <si>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</si>
  <si>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</si>
  <si>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</si>
  <si>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</si>
  <si>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</si>
  <si>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</si>
  <si>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</si>
  <si>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</si>
  <si>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</si>
  <si>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</si>
  <si>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</si>
  <si>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</si>
  <si>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</si>
  <si>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</si>
  <si>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</si>
  <si>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</si>
  <si>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</si>
  <si>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</si>
  <si>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</si>
  <si>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</si>
  <si>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</si>
  <si>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</si>
  <si>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</si>
  <si>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</si>
  <si>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</si>
  <si>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</si>
  <si>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</si>
  <si>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</si>
  <si>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</si>
  <si>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</si>
  <si>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</si>
  <si>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</si>
  <si>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</si>
  <si>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</si>
  <si>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</si>
  <si>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</si>
  <si>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</si>
  <si>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</si>
  <si>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</si>
  <si>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</si>
  <si>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</si>
  <si>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</si>
  <si>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</si>
  <si>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</si>
  <si>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</si>
  <si>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</si>
  <si>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</si>
  <si>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</si>
  <si>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</si>
  <si>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</si>
  <si>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</si>
  <si>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</si>
  <si>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</si>
  <si>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</si>
  <si>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</si>
  <si>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</si>
  <si>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</si>
  <si>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</si>
  <si>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</si>
  <si>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</si>
  <si>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</si>
  <si>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</si>
  <si>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</si>
  <si>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</si>
  <si>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</si>
  <si>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</si>
  <si>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</si>
  <si>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</si>
  <si>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</si>
  <si>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</si>
  <si>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</si>
  <si>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</si>
  <si>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</si>
  <si>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</si>
  <si>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</si>
  <si>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</si>
  <si>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</si>
  <si>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</si>
  <si>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</si>
  <si>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</si>
  <si>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</si>
  <si>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</si>
  <si>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</si>
  <si>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</si>
  <si>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</si>
  <si>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</si>
  <si>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</si>
  <si>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</si>
  <si>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</si>
  <si>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</si>
  <si>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</si>
  <si>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</si>
  <si>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</si>
  <si>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</si>
  <si>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</si>
  <si>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</si>
  <si>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</si>
  <si>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</si>
  <si>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</si>
  <si>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</si>
  <si>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</si>
  <si>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</si>
  <si>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</si>
  <si>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</si>
  <si>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</si>
  <si>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</si>
  <si>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</si>
  <si>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</si>
  <si>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</si>
  <si>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</si>
  <si>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</si>
  <si>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</si>
  <si>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</si>
  <si>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</si>
  <si>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</si>
  <si>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</si>
  <si>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</si>
  <si>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</si>
  <si>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</si>
  <si>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</si>
  <si>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</si>
  <si>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</si>
  <si>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</si>
  <si>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</si>
  <si>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</si>
  <si>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</si>
  <si>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</si>
  <si>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</si>
  <si>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</si>
  <si>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</si>
  <si>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</si>
  <si>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</si>
  <si>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</si>
  <si>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</si>
  <si>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</si>
  <si>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</si>
  <si>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</si>
  <si>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</si>
  <si>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</si>
  <si>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</si>
  <si>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</si>
  <si>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</si>
  <si>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</si>
  <si>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</si>
  <si>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</si>
  <si>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</si>
  <si>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</si>
  <si>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</si>
  <si>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</si>
  <si>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</si>
  <si>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</si>
  <si>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</si>
  <si>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</si>
  <si>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</si>
  <si>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</si>
  <si>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</si>
  <si>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</si>
  <si>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</si>
  <si>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</si>
  <si>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</si>
  <si>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</si>
  <si>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</si>
  <si>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</si>
  <si>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</si>
  <si>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</si>
  <si>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</si>
  <si>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</si>
  <si>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</si>
  <si>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</si>
  <si>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</si>
  <si>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</si>
  <si>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</si>
  <si>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</si>
  <si>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</si>
  <si>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</si>
  <si>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</si>
  <si>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</si>
  <si>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</si>
  <si>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</si>
  <si>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</si>
  <si>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</si>
  <si>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</si>
  <si>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</si>
  <si>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</si>
  <si>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</si>
  <si>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</si>
  <si>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</si>
  <si>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</si>
  <si>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</si>
  <si>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</si>
  <si>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</si>
  <si>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</si>
  <si>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</si>
  <si>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</si>
  <si>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</si>
  <si>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</si>
  <si>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</si>
  <si>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</si>
  <si>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</si>
  <si>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</si>
  <si>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</si>
  <si>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</si>
  <si>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</si>
  <si>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</si>
  <si>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</si>
  <si>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</si>
  <si>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</si>
  <si>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</si>
  <si>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</si>
  <si>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</si>
  <si>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</si>
  <si>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</si>
  <si>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</si>
  <si>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</si>
  <si>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</si>
  <si>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</si>
  <si>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</si>
  <si>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</si>
  <si>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</si>
  <si>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</si>
  <si>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</si>
  <si>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</si>
  <si>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</si>
  <si>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</si>
  <si>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</si>
  <si>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</si>
  <si>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</si>
  <si>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</si>
  <si>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</si>
  <si>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</si>
  <si>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</si>
  <si>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</si>
  <si>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</si>
  <si>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</si>
  <si>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</si>
  <si>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</si>
  <si>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</si>
  <si>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</si>
  <si>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</si>
  <si>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</si>
  <si>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</si>
  <si>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</si>
  <si>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</si>
  <si>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</si>
  <si>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</si>
  <si>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</si>
  <si>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</si>
  <si>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</si>
  <si>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</si>
  <si>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</si>
  <si>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</si>
  <si>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</si>
  <si>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</si>
  <si>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</si>
  <si>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</si>
  <si>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</si>
  <si>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</si>
  <si>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</si>
  <si>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</si>
  <si>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</si>
  <si>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</si>
  <si>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</si>
  <si>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</si>
  <si>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</si>
  <si>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</si>
  <si>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</si>
  <si>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</si>
  <si>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</si>
  <si>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</si>
  <si>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</si>
  <si>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</si>
  <si>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</si>
  <si>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</si>
  <si>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</si>
  <si>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</si>
  <si>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</si>
  <si>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</si>
  <si>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</si>
  <si>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</si>
  <si>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</si>
  <si>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</si>
  <si>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</si>
  <si>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</si>
  <si>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</si>
  <si>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</si>
  <si>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</si>
  <si>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</si>
  <si>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</si>
  <si>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</si>
  <si>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</si>
  <si>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</si>
  <si>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</si>
  <si>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</si>
  <si>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</si>
  <si>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</si>
  <si>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</si>
  <si>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</si>
  <si>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</si>
  <si>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</si>
  <si>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</si>
  <si>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</si>
  <si>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</si>
  <si>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</si>
  <si>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</si>
  <si>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</si>
  <si>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</si>
  <si>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</si>
  <si>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</si>
  <si>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</si>
  <si>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</si>
  <si>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</si>
  <si>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</si>
  <si>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</si>
  <si>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</si>
  <si>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</si>
  <si>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</si>
  <si>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</si>
  <si>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</si>
  <si>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</si>
  <si>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</si>
  <si>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</si>
  <si>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</si>
  <si>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</si>
  <si>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</si>
  <si>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</si>
  <si>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</si>
  <si>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</si>
  <si>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</si>
  <si>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</si>
  <si>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</si>
  <si>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</si>
  <si>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</si>
  <si>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</si>
  <si>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</si>
  <si>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</si>
  <si>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</si>
  <si>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</si>
  <si>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</si>
  <si>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</si>
  <si>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</si>
  <si>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</si>
  <si>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</si>
  <si>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</si>
  <si>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</si>
  <si>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</si>
  <si>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</si>
  <si>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</si>
  <si>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</si>
  <si>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</si>
  <si>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</si>
  <si>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</si>
  <si>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</si>
  <si>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</si>
  <si>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</si>
  <si>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</si>
  <si>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</si>
  <si>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</si>
  <si>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</si>
  <si>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</si>
  <si>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</si>
  <si>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</si>
  <si>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</si>
  <si>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</si>
  <si>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</si>
  <si>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</si>
  <si>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</si>
  <si>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</si>
  <si>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</si>
  <si>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</si>
  <si>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</si>
  <si>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</si>
  <si>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</si>
  <si>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</si>
  <si>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</si>
  <si>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</si>
  <si>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</si>
  <si>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</si>
  <si>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</si>
  <si>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</si>
  <si>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</si>
  <si>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</si>
  <si>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</si>
  <si>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</si>
  <si>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</si>
  <si>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</si>
  <si>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</si>
  <si>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</si>
  <si>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</si>
  <si>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</si>
  <si>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</si>
  <si>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</si>
  <si>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</si>
  <si>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</si>
  <si>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</si>
  <si>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</si>
  <si>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</si>
  <si>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</si>
  <si>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</si>
  <si>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</si>
  <si>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</si>
  <si>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</si>
  <si>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</si>
  <si>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</si>
  <si>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</si>
  <si>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</si>
  <si>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</si>
  <si>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</si>
  <si>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</si>
  <si>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</si>
  <si>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</si>
  <si>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</si>
  <si>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</si>
  <si>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</si>
  <si>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</si>
  <si>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</si>
  <si>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</si>
  <si>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</si>
  <si>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</si>
  <si>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</si>
  <si>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</si>
  <si>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</si>
  <si>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</si>
  <si>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</si>
  <si>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</si>
  <si>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</si>
  <si>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</si>
  <si>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</si>
  <si>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</si>
  <si>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</si>
  <si>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</si>
  <si>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</si>
  <si>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</si>
  <si>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</si>
  <si>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</si>
  <si>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</si>
  <si>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</si>
  <si>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</si>
  <si>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</si>
  <si>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</si>
  <si>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</si>
  <si>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</si>
  <si>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</si>
  <si>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</si>
  <si>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</si>
  <si>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</si>
  <si>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</si>
  <si>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</si>
  <si>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</si>
  <si>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</si>
  <si>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</si>
  <si>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</si>
  <si>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</si>
  <si>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</si>
  <si>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</si>
  <si>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</si>
  <si>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</si>
  <si>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</si>
  <si>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</si>
  <si>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</si>
  <si>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</si>
  <si>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</si>
  <si>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</si>
  <si>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</si>
  <si>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</si>
  <si>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</si>
  <si>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</si>
  <si>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</si>
  <si>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</si>
  <si>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</si>
  <si>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</si>
  <si>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</si>
  <si>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</si>
  <si>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</si>
  <si>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</si>
  <si>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</si>
  <si>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</si>
  <si>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</si>
  <si>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</si>
  <si>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</si>
  <si>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</si>
  <si>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</si>
  <si>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</si>
  <si>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</si>
  <si>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</si>
  <si>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</si>
  <si>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</si>
  <si>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</si>
  <si>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</si>
  <si>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</si>
  <si>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</si>
  <si>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</si>
  <si>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</si>
  <si>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</si>
  <si>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</si>
  <si>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</si>
  <si>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</si>
  <si>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</si>
  <si>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</si>
  <si>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</si>
  <si>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</si>
  <si>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</si>
  <si>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</si>
  <si>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</si>
  <si>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</si>
  <si>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</si>
  <si>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</si>
  <si>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</si>
  <si>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</si>
  <si>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</si>
  <si>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</si>
  <si>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</si>
  <si>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</si>
  <si>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</si>
  <si>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</si>
  <si>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</si>
  <si>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</si>
  <si>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</si>
  <si>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</si>
  <si>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</si>
  <si>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</si>
  <si>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</si>
  <si>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</si>
  <si>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</si>
  <si>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</si>
  <si>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</si>
  <si>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</si>
  <si>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</si>
  <si>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</si>
  <si>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</si>
  <si>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</si>
  <si>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</si>
  <si>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</si>
  <si>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</si>
  <si>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</si>
  <si>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</si>
  <si>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</si>
  <si>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</si>
  <si>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</si>
  <si>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</si>
  <si>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</si>
  <si>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</si>
  <si>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</si>
  <si>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</si>
  <si>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</si>
  <si>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</si>
  <si>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</si>
  <si>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</si>
  <si>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</si>
  <si>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</si>
  <si>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</si>
  <si>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</si>
  <si>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</si>
  <si>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</si>
  <si>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</si>
  <si>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</si>
  <si>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</si>
  <si>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</si>
  <si>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</si>
  <si>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</si>
  <si>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</si>
  <si>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</si>
  <si>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</si>
  <si>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</si>
  <si>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</si>
  <si>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</si>
  <si>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</si>
  <si>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</si>
  <si>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</si>
  <si>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</si>
  <si>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</si>
  <si>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</si>
  <si>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</si>
  <si>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</si>
  <si>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</si>
  <si>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</si>
  <si>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</si>
  <si>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</si>
  <si>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</si>
  <si>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</si>
  <si>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</si>
  <si>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</si>
  <si>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</si>
  <si>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</si>
  <si>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</si>
  <si>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</si>
  <si>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</si>
  <si>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</si>
  <si>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</si>
  <si>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</si>
  <si>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</si>
  <si>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</si>
  <si>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</si>
  <si>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</si>
  <si>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</si>
  <si>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</si>
  <si>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</si>
  <si>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</si>
  <si>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</si>
  <si>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</si>
  <si>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</si>
  <si>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</si>
  <si>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</si>
  <si>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</si>
  <si>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</si>
  <si>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</si>
  <si>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</si>
  <si>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</si>
  <si>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</si>
  <si>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</si>
  <si>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</si>
  <si>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</si>
  <si>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</si>
  <si>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</si>
  <si>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</si>
  <si>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</si>
  <si>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</si>
  <si>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</si>
  <si>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</si>
  <si>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</si>
  <si>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</si>
  <si>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</si>
  <si>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</si>
  <si>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</si>
  <si>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</si>
  <si>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</si>
  <si>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</si>
  <si>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</si>
  <si>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</si>
  <si>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</si>
  <si>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</si>
  <si>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</si>
  <si>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</si>
  <si>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</si>
  <si>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</si>
  <si>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</si>
  <si>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</si>
  <si>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</si>
  <si>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</si>
  <si>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</si>
  <si>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</si>
  <si>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</si>
  <si>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</si>
  <si>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</si>
  <si>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</si>
  <si>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</si>
  <si>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</si>
  <si>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</si>
  <si>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</si>
  <si>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</si>
  <si>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</si>
  <si>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</si>
  <si>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</si>
  <si>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</si>
  <si>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</si>
  <si>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</si>
  <si>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</si>
  <si>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</si>
  <si>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</si>
  <si>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</si>
  <si>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</si>
  <si>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</si>
  <si>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</si>
  <si>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</si>
  <si>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</si>
  <si>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</si>
  <si>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</si>
  <si>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</si>
  <si>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</si>
  <si>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</si>
  <si>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</si>
  <si>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</si>
  <si>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</si>
  <si>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</si>
  <si>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</si>
  <si>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</si>
  <si>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</si>
  <si>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</si>
  <si>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</si>
  <si>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</si>
  <si>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</si>
  <si>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</si>
  <si>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</si>
  <si>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</si>
  <si>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</si>
  <si>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</si>
  <si>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</si>
  <si>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</si>
  <si>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</si>
  <si>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</si>
  <si>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</si>
  <si>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</si>
  <si>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</si>
  <si>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</si>
  <si>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</si>
  <si>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</si>
  <si>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</si>
  <si>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</si>
  <si>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</si>
  <si>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</si>
  <si>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</si>
  <si>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</si>
  <si>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</si>
  <si>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</si>
  <si>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</si>
  <si>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</si>
  <si>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ACHPTA</t>
  </si>
  <si>
    <t xml:space="preserve">Achillea ptarmica</t>
  </si>
  <si>
    <t xml:space="preserve">PHg</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</si>
  <si>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</si>
  <si>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</si>
  <si>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</si>
  <si>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</si>
  <si>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</si>
  <si>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</si>
  <si>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</si>
  <si>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</si>
  <si>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</si>
  <si>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</si>
  <si>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</si>
  <si>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</si>
  <si>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</si>
  <si>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</si>
  <si>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</si>
  <si>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</si>
  <si>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</si>
  <si>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</si>
  <si>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</si>
  <si>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</si>
  <si>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</si>
  <si>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</si>
  <si>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</si>
  <si>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</si>
  <si>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</si>
  <si>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</si>
  <si>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</si>
  <si>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</si>
  <si>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</si>
  <si>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</si>
  <si>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</si>
  <si>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</si>
  <si>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</si>
  <si>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</si>
  <si>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</si>
  <si>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</si>
  <si>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</si>
  <si>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</si>
  <si>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</si>
  <si>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</si>
  <si>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</si>
  <si>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</si>
  <si>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</si>
  <si>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</si>
  <si>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</si>
  <si>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</si>
  <si>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</si>
  <si>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</si>
  <si>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</si>
  <si>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</si>
  <si>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</si>
  <si>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</si>
  <si>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</si>
  <si>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</si>
  <si>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</si>
  <si>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</si>
  <si>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</si>
  <si>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</si>
  <si>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</si>
  <si>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</si>
  <si>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</si>
  <si>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</si>
  <si>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</si>
  <si>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</si>
  <si>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</si>
  <si>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</si>
  <si>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</si>
  <si>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</si>
  <si>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</si>
  <si>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</si>
  <si>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</si>
  <si>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</si>
  <si>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</si>
  <si>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</si>
  <si>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</si>
  <si>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</si>
  <si>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</si>
  <si>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</si>
  <si>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</si>
  <si>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</si>
  <si>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</si>
  <si>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</si>
  <si>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</si>
  <si>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</si>
  <si>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</si>
  <si>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</si>
  <si>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</si>
  <si>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</si>
  <si>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</si>
  <si>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</si>
  <si>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</si>
  <si>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</si>
  <si>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</si>
  <si>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</si>
  <si>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</si>
  <si>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</si>
  <si>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</si>
  <si>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</si>
  <si>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</si>
  <si>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</si>
  <si>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</si>
  <si>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</si>
  <si>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</si>
  <si>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</si>
  <si>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</si>
  <si>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</si>
  <si>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</si>
  <si>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</si>
  <si>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</si>
  <si>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</si>
  <si>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</si>
  <si>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</si>
  <si>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</si>
  <si>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</si>
  <si>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</si>
  <si>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</si>
  <si>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</si>
  <si>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</si>
  <si>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</si>
  <si>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</si>
  <si>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</si>
  <si>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</si>
  <si>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</si>
  <si>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</si>
  <si>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</si>
  <si>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</si>
  <si>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</si>
  <si>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</si>
  <si>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</si>
  <si>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</si>
  <si>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</si>
  <si>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</si>
  <si>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</si>
  <si>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</si>
  <si>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</si>
  <si>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</si>
  <si>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</si>
  <si>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</si>
  <si>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</si>
  <si>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</si>
  <si>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</si>
  <si>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</si>
  <si>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</si>
  <si>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</si>
  <si>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</si>
  <si>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</si>
  <si>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</si>
  <si>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</si>
  <si>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</si>
  <si>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</si>
  <si>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</si>
  <si>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</si>
  <si>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</si>
  <si>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</si>
  <si>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</si>
  <si>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</si>
  <si>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</si>
  <si>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</si>
  <si>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</si>
  <si>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</si>
  <si>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</si>
  <si>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</si>
  <si>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</si>
  <si>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</si>
  <si>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</si>
  <si>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</si>
  <si>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</si>
  <si>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</si>
  <si>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</si>
  <si>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</si>
  <si>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</si>
  <si>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</si>
  <si>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</si>
  <si>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</si>
  <si>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</si>
  <si>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</si>
  <si>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</si>
  <si>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</si>
  <si>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</si>
  <si>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</si>
  <si>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</si>
  <si>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</si>
  <si>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</si>
  <si>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</si>
  <si>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</si>
  <si>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</si>
  <si>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</si>
  <si>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</si>
  <si>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</si>
  <si>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</si>
  <si>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</si>
  <si>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</si>
  <si>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</si>
  <si>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</si>
  <si>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</si>
  <si>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</si>
  <si>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</si>
  <si>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</si>
  <si>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</si>
  <si>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</si>
  <si>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</si>
  <si>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</si>
  <si>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</si>
  <si>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</si>
  <si>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</si>
  <si>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</si>
  <si>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</si>
  <si>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</si>
  <si>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</si>
  <si>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</si>
  <si>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</si>
  <si>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</si>
  <si>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</si>
  <si>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</si>
  <si>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</si>
  <si>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</si>
  <si>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</si>
  <si>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</si>
  <si>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</si>
  <si>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</si>
  <si>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</si>
  <si>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</si>
  <si>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</si>
  <si>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</si>
  <si>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</si>
  <si>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</si>
  <si>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</si>
  <si>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</si>
  <si>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</si>
  <si>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</si>
  <si>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</si>
  <si>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</si>
  <si>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</si>
  <si>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</si>
  <si>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</si>
  <si>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</si>
  <si>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</si>
  <si>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</si>
  <si>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</si>
  <si>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</si>
  <si>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</si>
  <si>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</si>
  <si>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</si>
  <si>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</si>
  <si>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</si>
  <si>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</si>
  <si>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</si>
  <si>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</si>
  <si>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</si>
  <si>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</si>
  <si>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</si>
  <si>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</si>
  <si>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</si>
  <si>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</si>
  <si>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</si>
  <si>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</si>
  <si>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</si>
  <si>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</si>
  <si>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</si>
  <si>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</si>
  <si>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</si>
  <si>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</si>
  <si>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</si>
  <si>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</si>
  <si>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</si>
  <si>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</si>
  <si>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</si>
  <si>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</si>
  <si>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</si>
  <si>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</si>
  <si>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</si>
  <si>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</si>
  <si>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</si>
  <si>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</si>
  <si>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</si>
  <si>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</si>
  <si>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</si>
  <si>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</si>
  <si>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</si>
  <si>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</si>
  <si>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</si>
  <si>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</si>
  <si>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</si>
  <si>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</si>
  <si>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</si>
  <si>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</si>
  <si>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</si>
  <si>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</si>
  <si>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</si>
  <si>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</si>
  <si>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</si>
  <si>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</si>
  <si>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</si>
  <si>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</si>
  <si>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</si>
  <si>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</si>
  <si>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</si>
  <si>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</si>
  <si>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</si>
  <si>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</si>
  <si>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</si>
  <si>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</si>
  <si>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</si>
  <si>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</si>
  <si>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</si>
  <si>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</si>
  <si>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</si>
  <si>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</si>
  <si>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</si>
  <si>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</si>
  <si>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</si>
  <si>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</si>
  <si>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</si>
  <si>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</si>
  <si>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</si>
  <si>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</si>
  <si>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</si>
  <si>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</si>
  <si>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</si>
  <si>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</si>
  <si>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</si>
  <si>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</si>
  <si>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</si>
  <si>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</si>
  <si>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</si>
  <si>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</si>
  <si>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</si>
  <si>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</si>
  <si>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</si>
  <si>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</si>
  <si>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</si>
  <si>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</si>
  <si>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</si>
  <si>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</si>
  <si>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</si>
  <si>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</si>
  <si>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</si>
  <si>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</si>
  <si>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</si>
  <si>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</si>
  <si>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</si>
  <si>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</si>
  <si>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</si>
  <si>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</si>
  <si>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</si>
  <si>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</si>
  <si>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</si>
  <si>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</si>
  <si>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</si>
  <si>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</si>
  <si>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</si>
  <si>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</si>
  <si>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</si>
  <si>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</si>
  <si>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</si>
  <si>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</si>
  <si>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</si>
  <si>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</si>
  <si>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</si>
  <si>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</si>
  <si>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</si>
  <si>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</si>
  <si>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</si>
  <si>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</si>
  <si>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</si>
  <si>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</si>
  <si>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</si>
  <si>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</si>
  <si>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</si>
  <si>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</si>
  <si>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</si>
  <si>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</si>
  <si>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</si>
  <si>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</si>
  <si>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</si>
  <si>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Aurélien GESELL</t>
  </si>
  <si>
    <t xml:space="preserve">conforme AFNOR T90-395 oct. 2003</t>
  </si>
  <si>
    <t xml:space="preserve">Aude</t>
  </si>
  <si>
    <t xml:space="preserve">Redorte</t>
  </si>
  <si>
    <t xml:space="preserve">06179500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</si>
  <si>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</si>
  <si>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</si>
  <si>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</si>
  <si>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</si>
  <si>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</si>
  <si>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</si>
  <si>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</si>
  <si>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</si>
  <si>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</si>
  <si>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</si>
  <si>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</si>
  <si>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</si>
  <si>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</si>
  <si>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</si>
  <si>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</si>
  <si>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</si>
  <si>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</si>
  <si>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</si>
  <si>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</si>
  <si>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</si>
  <si>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</si>
  <si>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</si>
  <si>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</si>
  <si>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</si>
  <si>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</si>
  <si>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</si>
  <si>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</si>
  <si>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</si>
  <si>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</si>
  <si>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</si>
  <si>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</si>
  <si>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</si>
  <si>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</si>
  <si>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</si>
  <si>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</si>
  <si>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</si>
  <si>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</si>
  <si>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</si>
  <si>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</si>
  <si>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</si>
  <si>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</si>
  <si>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</si>
  <si>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</si>
  <si>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</si>
  <si>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</si>
  <si>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</si>
  <si>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</si>
  <si>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</si>
  <si>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</si>
  <si>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(3,15225 %)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</si>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</sst>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name val="Times New Roman"/>
      <family val="1"/>
    </font>
    <font>
      <i val="true"/>
      <sz val="9"/>
      <name val="Times New Roman"/>
      <family val="1"/>
    </font>
    <font>
      <sz val="7"/>
      <name val="Arial"/>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60">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0"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righ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51" fillId="0" borderId="0" xfId="0" applyFont="true" applyBorder="false" applyAlignment="true" applyProtection="false">
      <alignment horizontal="left"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6" fontId="51" fillId="0" borderId="0" xfId="0" applyFont="true" applyBorder="false" applyAlignment="true" applyProtection="false">
      <alignment horizontal="left" vertical="bottom" textRotation="0" wrapText="tru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false" indent="0"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5" fontId="65" fillId="0" borderId="0" xfId="0" applyFont="true" applyBorder="false" applyAlignment="true" applyProtection="false">
      <alignment horizontal="center" vertical="bottom" textRotation="0" wrapText="false" indent="0" shrinkToFit="false"/>
      <protection locked="true" hidden="false"/>
    </xf>
    <xf numFmtId="164" fontId="66" fillId="0" borderId="0" xfId="0" applyFont="true" applyBorder="false" applyAlignment="true" applyProtection="false">
      <alignment horizontal="center" vertical="bottom" textRotation="0" wrapText="false" indent="0" shrinkToFit="false"/>
      <protection locked="true" hidden="false"/>
    </xf>
    <xf numFmtId="164" fontId="66" fillId="0" borderId="0" xfId="0" applyFont="true" applyBorder="fals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fals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3" fillId="0" borderId="0" xfId="0" applyFont="true" applyBorder="tru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59"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59"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5"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t="n">
        <v>0</v>
      </c>
      <c r="D6" s="78" t="n">
        <v>3</v>
      </c>
      <c r="E6" s="79" t="s">
        <v>45</v>
      </c>
      <c r="F6" s="80"/>
      <c r="G6" s="80"/>
      <c r="H6" s="80"/>
      <c r="I6" s="80"/>
      <c r="J6" s="80"/>
      <c r="K6" s="80"/>
      <c r="L6" s="80"/>
      <c r="M6" s="81" t="s">
        <v>46</v>
      </c>
      <c r="N6" s="82" t="n">
        <v>1</v>
      </c>
      <c r="O6" s="81"/>
      <c r="P6" s="83" t="s">
        <v>40</v>
      </c>
      <c r="Q6" s="84"/>
      <c r="R6" s="85"/>
      <c r="S6" s="85" t="n">
        <v>197</v>
      </c>
    </row>
    <row r="7" customFormat="false" ht="15" hidden="false" customHeight="false" outlineLevel="0" collapsed="false">
      <c r="A7" s="75" t="s">
        <v>47</v>
      </c>
      <c r="B7" s="76" t="s">
        <v>48</v>
      </c>
      <c r="C7" s="86" t="n">
        <v>0</v>
      </c>
      <c r="D7" s="87" t="n">
        <v>3</v>
      </c>
      <c r="E7" s="79" t="s">
        <v>45</v>
      </c>
      <c r="F7" s="80"/>
      <c r="G7" s="80"/>
      <c r="H7" s="80"/>
      <c r="I7" s="80"/>
      <c r="J7" s="80"/>
      <c r="K7" s="80"/>
      <c r="L7" s="80"/>
      <c r="M7" s="88" t="s">
        <v>46</v>
      </c>
      <c r="N7" s="89" t="n">
        <v>1</v>
      </c>
      <c r="O7" s="88"/>
      <c r="P7" s="90" t="s">
        <v>40</v>
      </c>
      <c r="Q7" s="84"/>
      <c r="R7" s="85"/>
      <c r="S7" s="85" t="n">
        <v>193</v>
      </c>
    </row>
    <row r="8" customFormat="false" ht="15" hidden="false" customHeight="false" outlineLevel="0" collapsed="false">
      <c r="A8" s="75" t="s">
        <v>49</v>
      </c>
      <c r="B8" s="76" t="s">
        <v>50</v>
      </c>
      <c r="C8" s="86"/>
      <c r="D8" s="87"/>
      <c r="E8" s="91" t="s">
        <v>45</v>
      </c>
      <c r="F8" s="80"/>
      <c r="G8" s="80"/>
      <c r="H8" s="80"/>
      <c r="I8" s="80"/>
      <c r="J8" s="80"/>
      <c r="K8" s="80"/>
      <c r="L8" s="80"/>
      <c r="M8" s="88" t="s">
        <v>51</v>
      </c>
      <c r="N8" s="89" t="n">
        <v>1</v>
      </c>
      <c r="O8" s="88"/>
      <c r="P8" s="90"/>
      <c r="Q8" s="84" t="s">
        <v>52</v>
      </c>
      <c r="R8" s="85"/>
      <c r="S8" s="85" t="n">
        <v>19753</v>
      </c>
    </row>
    <row r="9" customFormat="false" ht="15" hidden="false" customHeight="false" outlineLevel="0" collapsed="false">
      <c r="A9" s="75" t="s">
        <v>53</v>
      </c>
      <c r="B9" s="76" t="s">
        <v>54</v>
      </c>
      <c r="C9" s="86"/>
      <c r="D9" s="87"/>
      <c r="E9" s="91" t="s">
        <v>45</v>
      </c>
      <c r="F9" s="80"/>
      <c r="G9" s="80"/>
      <c r="H9" s="80"/>
      <c r="I9" s="80"/>
      <c r="J9" s="80"/>
      <c r="K9" s="80"/>
      <c r="L9" s="80"/>
      <c r="M9" s="88" t="s">
        <v>51</v>
      </c>
      <c r="N9" s="89" t="n">
        <v>1</v>
      </c>
      <c r="O9" s="88"/>
      <c r="P9" s="90"/>
      <c r="Q9" s="84" t="s">
        <v>52</v>
      </c>
      <c r="R9" s="85"/>
      <c r="S9" s="85" t="n">
        <v>19523</v>
      </c>
    </row>
    <row r="10" customFormat="false" ht="15" hidden="false" customHeight="false" outlineLevel="0" collapsed="false">
      <c r="A10" s="75" t="s">
        <v>55</v>
      </c>
      <c r="B10" s="76" t="s">
        <v>56</v>
      </c>
      <c r="C10" s="86"/>
      <c r="D10" s="87"/>
      <c r="E10" s="91" t="s">
        <v>45</v>
      </c>
      <c r="F10" s="80"/>
      <c r="G10" s="80"/>
      <c r="H10" s="80"/>
      <c r="I10" s="80"/>
      <c r="J10" s="80"/>
      <c r="K10" s="80"/>
      <c r="L10" s="80"/>
      <c r="M10" s="88" t="s">
        <v>51</v>
      </c>
      <c r="N10" s="89" t="n">
        <v>1</v>
      </c>
      <c r="O10" s="88"/>
      <c r="P10" s="90"/>
      <c r="Q10" s="84" t="s">
        <v>52</v>
      </c>
      <c r="R10" s="85"/>
      <c r="S10" s="85" t="n">
        <v>19528</v>
      </c>
    </row>
    <row r="11" customFormat="false" ht="15" hidden="false" customHeight="false" outlineLevel="0" collapsed="false">
      <c r="A11" s="75" t="s">
        <v>57</v>
      </c>
      <c r="B11" s="76" t="s">
        <v>58</v>
      </c>
      <c r="C11" s="86"/>
      <c r="D11" s="87"/>
      <c r="E11" s="91" t="s">
        <v>45</v>
      </c>
      <c r="F11" s="80"/>
      <c r="G11" s="80"/>
      <c r="H11" s="80"/>
      <c r="I11" s="80"/>
      <c r="J11" s="80"/>
      <c r="K11" s="80"/>
      <c r="L11" s="80"/>
      <c r="M11" s="88" t="s">
        <v>51</v>
      </c>
      <c r="N11" s="89" t="n">
        <v>1</v>
      </c>
      <c r="O11" s="88"/>
      <c r="P11" s="90"/>
      <c r="Q11" s="84" t="s">
        <v>52</v>
      </c>
      <c r="R11" s="85"/>
      <c r="S11" s="85" t="n">
        <v>19529</v>
      </c>
    </row>
    <row r="12" customFormat="false" ht="15" hidden="false" customHeight="false" outlineLevel="0" collapsed="false">
      <c r="A12" s="75" t="s">
        <v>59</v>
      </c>
      <c r="B12" s="76" t="s">
        <v>60</v>
      </c>
      <c r="C12" s="86"/>
      <c r="D12" s="87"/>
      <c r="E12" s="91" t="s">
        <v>61</v>
      </c>
      <c r="F12" s="92"/>
      <c r="G12" s="80"/>
      <c r="H12" s="80"/>
      <c r="I12" s="80"/>
      <c r="J12" s="80"/>
      <c r="K12" s="80"/>
      <c r="L12" s="80"/>
      <c r="M12" s="88" t="s">
        <v>51</v>
      </c>
      <c r="N12" s="89" t="n">
        <v>1</v>
      </c>
      <c r="O12" s="88"/>
      <c r="P12" s="90"/>
      <c r="Q12" s="84" t="s">
        <v>52</v>
      </c>
      <c r="R12" s="85"/>
      <c r="S12" s="85" t="n">
        <v>19568</v>
      </c>
    </row>
    <row r="13" customFormat="false" ht="15" hidden="false" customHeight="false" outlineLevel="0" collapsed="false">
      <c r="A13" s="75" t="s">
        <v>62</v>
      </c>
      <c r="B13" s="76" t="s">
        <v>63</v>
      </c>
      <c r="C13" s="86"/>
      <c r="D13" s="87"/>
      <c r="E13" s="91" t="s">
        <v>45</v>
      </c>
      <c r="F13" s="80"/>
      <c r="G13" s="80"/>
      <c r="H13" s="80"/>
      <c r="I13" s="80"/>
      <c r="J13" s="80"/>
      <c r="K13" s="80"/>
      <c r="L13" s="80"/>
      <c r="M13" s="88" t="s">
        <v>51</v>
      </c>
      <c r="N13" s="89" t="n">
        <v>1</v>
      </c>
      <c r="O13" s="88"/>
      <c r="P13" s="90"/>
      <c r="Q13" s="84" t="s">
        <v>52</v>
      </c>
      <c r="R13" s="85"/>
      <c r="S13" s="85" t="n">
        <v>1957</v>
      </c>
    </row>
    <row r="14" customFormat="false" ht="15" hidden="false" customHeight="false" outlineLevel="0" collapsed="false">
      <c r="A14" s="75" t="s">
        <v>64</v>
      </c>
      <c r="B14" s="76" t="s">
        <v>65</v>
      </c>
      <c r="C14" s="86"/>
      <c r="D14" s="87"/>
      <c r="E14" s="91" t="s">
        <v>45</v>
      </c>
      <c r="F14" s="80"/>
      <c r="G14" s="80"/>
      <c r="H14" s="80"/>
      <c r="I14" s="80"/>
      <c r="J14" s="80"/>
      <c r="K14" s="80"/>
      <c r="L14" s="80"/>
      <c r="M14" s="88" t="s">
        <v>51</v>
      </c>
      <c r="N14" s="89" t="n">
        <v>1</v>
      </c>
      <c r="O14" s="88"/>
      <c r="P14" s="90"/>
      <c r="Q14" s="84" t="s">
        <v>52</v>
      </c>
      <c r="R14" s="85"/>
      <c r="S14" s="85" t="n">
        <v>19573</v>
      </c>
    </row>
    <row r="15" customFormat="false" ht="15" hidden="false" customHeight="false" outlineLevel="0" collapsed="false">
      <c r="A15" s="75" t="s">
        <v>66</v>
      </c>
      <c r="B15" s="76" t="s">
        <v>67</v>
      </c>
      <c r="C15" s="86"/>
      <c r="D15" s="87"/>
      <c r="E15" s="91" t="s">
        <v>68</v>
      </c>
      <c r="F15" s="80"/>
      <c r="G15" s="80"/>
      <c r="H15" s="93"/>
      <c r="I15" s="80"/>
      <c r="J15" s="93"/>
      <c r="K15" s="80"/>
      <c r="L15" s="80"/>
      <c r="M15" s="88" t="s">
        <v>51</v>
      </c>
      <c r="N15" s="89" t="n">
        <v>1</v>
      </c>
      <c r="O15" s="88"/>
      <c r="P15" s="90"/>
      <c r="Q15" s="84" t="s">
        <v>69</v>
      </c>
      <c r="R15" s="85"/>
      <c r="S15" s="85" t="n">
        <v>1733</v>
      </c>
    </row>
    <row r="16" customFormat="false" ht="15" hidden="false" customHeight="false" outlineLevel="0" collapsed="false">
      <c r="A16" s="75" t="s">
        <v>70</v>
      </c>
      <c r="B16" s="76" t="s">
        <v>71</v>
      </c>
      <c r="C16" s="86"/>
      <c r="D16" s="87"/>
      <c r="E16" s="91" t="s">
        <v>45</v>
      </c>
      <c r="F16" s="80"/>
      <c r="G16" s="80"/>
      <c r="H16" s="93"/>
      <c r="I16" s="80"/>
      <c r="J16" s="93"/>
      <c r="K16" s="80"/>
      <c r="L16" s="80"/>
      <c r="M16" s="88" t="s">
        <v>51</v>
      </c>
      <c r="N16" s="89" t="n">
        <v>1</v>
      </c>
      <c r="O16" s="88"/>
      <c r="P16" s="90"/>
      <c r="Q16" s="84" t="s">
        <v>52</v>
      </c>
      <c r="R16" s="85"/>
      <c r="S16" s="85" t="n">
        <v>19598</v>
      </c>
    </row>
    <row r="17" customFormat="false" ht="15" hidden="false" customHeight="false" outlineLevel="0" collapsed="false">
      <c r="A17" s="75" t="s">
        <v>72</v>
      </c>
      <c r="B17" s="76" t="s">
        <v>73</v>
      </c>
      <c r="C17" s="86"/>
      <c r="D17" s="87"/>
      <c r="E17" s="91" t="s">
        <v>45</v>
      </c>
      <c r="F17" s="80"/>
      <c r="G17" s="80"/>
      <c r="H17" s="92"/>
      <c r="I17" s="80"/>
      <c r="J17" s="93"/>
      <c r="K17" s="80"/>
      <c r="L17" s="80"/>
      <c r="M17" s="88" t="s">
        <v>51</v>
      </c>
      <c r="N17" s="89" t="n">
        <v>1</v>
      </c>
      <c r="O17" s="88"/>
      <c r="P17" s="90"/>
      <c r="Q17" s="84" t="s">
        <v>52</v>
      </c>
      <c r="R17" s="85"/>
      <c r="S17" s="85" t="n">
        <v>19612</v>
      </c>
    </row>
    <row r="18" customFormat="false" ht="15" hidden="false" customHeight="false" outlineLevel="0" collapsed="false">
      <c r="A18" s="75" t="s">
        <v>74</v>
      </c>
      <c r="B18" s="76" t="s">
        <v>75</v>
      </c>
      <c r="C18" s="86"/>
      <c r="D18" s="87"/>
      <c r="E18" s="91" t="s">
        <v>76</v>
      </c>
      <c r="F18" s="80"/>
      <c r="G18" s="80"/>
      <c r="H18" s="93"/>
      <c r="I18" s="80"/>
      <c r="J18" s="93"/>
      <c r="K18" s="80"/>
      <c r="L18" s="80"/>
      <c r="M18" s="88" t="s">
        <v>51</v>
      </c>
      <c r="N18" s="89" t="n">
        <v>1</v>
      </c>
      <c r="O18" s="88"/>
      <c r="P18" s="90"/>
      <c r="Q18" s="84" t="s">
        <v>52</v>
      </c>
      <c r="R18" s="85"/>
      <c r="S18" s="85" t="n">
        <v>19613</v>
      </c>
    </row>
    <row r="19" customFormat="false" ht="15" hidden="false" customHeight="false" outlineLevel="0" collapsed="false">
      <c r="A19" s="75" t="s">
        <v>77</v>
      </c>
      <c r="B19" s="76" t="s">
        <v>78</v>
      </c>
      <c r="C19" s="86"/>
      <c r="D19" s="87"/>
      <c r="E19" s="91" t="s">
        <v>45</v>
      </c>
      <c r="F19" s="80"/>
      <c r="G19" s="80"/>
      <c r="H19" s="92"/>
      <c r="I19" s="80"/>
      <c r="J19" s="93"/>
      <c r="K19" s="80"/>
      <c r="L19" s="80"/>
      <c r="M19" s="88" t="s">
        <v>51</v>
      </c>
      <c r="N19" s="89" t="n">
        <v>1</v>
      </c>
      <c r="O19" s="88"/>
      <c r="P19" s="90"/>
      <c r="Q19" s="84" t="s">
        <v>69</v>
      </c>
      <c r="R19" s="85"/>
      <c r="S19" s="85" t="n">
        <v>19625</v>
      </c>
    </row>
    <row r="20" customFormat="false" ht="15" hidden="false" customHeight="false" outlineLevel="0" collapsed="false">
      <c r="A20" s="75" t="s">
        <v>79</v>
      </c>
      <c r="B20" s="76" t="s">
        <v>80</v>
      </c>
      <c r="C20" s="86"/>
      <c r="D20" s="87"/>
      <c r="E20" s="91" t="s">
        <v>45</v>
      </c>
      <c r="F20" s="80"/>
      <c r="G20" s="80"/>
      <c r="H20" s="93"/>
      <c r="I20" s="80"/>
      <c r="J20" s="93"/>
      <c r="K20" s="80"/>
      <c r="L20" s="80"/>
      <c r="M20" s="88" t="s">
        <v>51</v>
      </c>
      <c r="N20" s="89" t="n">
        <v>1</v>
      </c>
      <c r="O20" s="88"/>
      <c r="P20" s="90"/>
      <c r="Q20" s="84" t="s">
        <v>52</v>
      </c>
      <c r="R20" s="85"/>
      <c r="S20" s="85" t="n">
        <v>19636</v>
      </c>
    </row>
    <row r="21" customFormat="false" ht="15" hidden="false" customHeight="false" outlineLevel="0" collapsed="false">
      <c r="A21" s="75" t="s">
        <v>81</v>
      </c>
      <c r="B21" s="76" t="s">
        <v>82</v>
      </c>
      <c r="C21" s="86"/>
      <c r="D21" s="87"/>
      <c r="E21" s="91" t="s">
        <v>83</v>
      </c>
      <c r="F21" s="80"/>
      <c r="G21" s="80"/>
      <c r="H21" s="93"/>
      <c r="I21" s="80"/>
      <c r="J21" s="93"/>
      <c r="K21" s="80"/>
      <c r="L21" s="80"/>
      <c r="M21" s="88" t="s">
        <v>51</v>
      </c>
      <c r="N21" s="89" t="n">
        <v>1</v>
      </c>
      <c r="O21" s="88"/>
      <c r="P21" s="90"/>
      <c r="Q21" s="84" t="s">
        <v>52</v>
      </c>
      <c r="R21" s="85"/>
      <c r="S21" s="85" t="n">
        <v>157</v>
      </c>
    </row>
    <row r="22" customFormat="false" ht="15" hidden="false" customHeight="false" outlineLevel="0" collapsed="false">
      <c r="A22" s="75" t="s">
        <v>84</v>
      </c>
      <c r="B22" s="76" t="s">
        <v>85</v>
      </c>
      <c r="C22" s="86"/>
      <c r="D22" s="87"/>
      <c r="E22" s="91" t="s">
        <v>86</v>
      </c>
      <c r="F22" s="80"/>
      <c r="G22" s="80"/>
      <c r="H22" s="93"/>
      <c r="I22" s="80"/>
      <c r="J22" s="93"/>
      <c r="K22" s="80"/>
      <c r="L22" s="80"/>
      <c r="M22" s="88" t="s">
        <v>51</v>
      </c>
      <c r="N22" s="89" t="n">
        <v>1</v>
      </c>
      <c r="O22" s="88"/>
      <c r="P22" s="90"/>
      <c r="Q22" s="84" t="s">
        <v>52</v>
      </c>
      <c r="R22" s="85"/>
      <c r="S22" s="85" t="n">
        <v>19641</v>
      </c>
    </row>
    <row r="23" customFormat="false" ht="15" hidden="false" customHeight="false" outlineLevel="0" collapsed="false">
      <c r="A23" s="75" t="s">
        <v>87</v>
      </c>
      <c r="B23" s="76" t="s">
        <v>88</v>
      </c>
      <c r="C23" s="86"/>
      <c r="D23" s="87"/>
      <c r="E23" s="91" t="s">
        <v>45</v>
      </c>
      <c r="F23" s="80"/>
      <c r="G23" s="80"/>
      <c r="H23" s="93"/>
      <c r="I23" s="80"/>
      <c r="J23" s="93"/>
      <c r="K23" s="80"/>
      <c r="L23" s="80"/>
      <c r="M23" s="88" t="s">
        <v>51</v>
      </c>
      <c r="N23" s="89" t="n">
        <v>1</v>
      </c>
      <c r="O23" s="88"/>
      <c r="P23" s="90"/>
      <c r="Q23" s="84" t="s">
        <v>52</v>
      </c>
      <c r="R23" s="85"/>
      <c r="S23" s="85" t="n">
        <v>19648</v>
      </c>
    </row>
    <row r="24" customFormat="false" ht="15" hidden="false" customHeight="false" outlineLevel="0" collapsed="false">
      <c r="A24" s="75" t="s">
        <v>89</v>
      </c>
      <c r="B24" s="76" t="s">
        <v>90</v>
      </c>
      <c r="C24" s="86"/>
      <c r="D24" s="87"/>
      <c r="E24" s="91" t="s">
        <v>45</v>
      </c>
      <c r="F24" s="92"/>
      <c r="G24" s="80"/>
      <c r="H24" s="93"/>
      <c r="I24" s="80"/>
      <c r="J24" s="93"/>
      <c r="K24" s="80"/>
      <c r="L24" s="80"/>
      <c r="M24" s="88" t="s">
        <v>51</v>
      </c>
      <c r="N24" s="89" t="n">
        <v>1</v>
      </c>
      <c r="O24" s="88"/>
      <c r="P24" s="90"/>
      <c r="Q24" s="84" t="s">
        <v>52</v>
      </c>
      <c r="R24" s="85"/>
      <c r="S24" s="85" t="n">
        <v>19649</v>
      </c>
    </row>
    <row r="25" customFormat="false" ht="15" hidden="false" customHeight="false" outlineLevel="0" collapsed="false">
      <c r="A25" s="75" t="s">
        <v>91</v>
      </c>
      <c r="B25" s="76" t="s">
        <v>92</v>
      </c>
      <c r="C25" s="86"/>
      <c r="D25" s="87"/>
      <c r="E25" s="91" t="s">
        <v>93</v>
      </c>
      <c r="F25" s="80"/>
      <c r="G25" s="80"/>
      <c r="H25" s="93"/>
      <c r="I25" s="80"/>
      <c r="J25" s="93"/>
      <c r="K25" s="80"/>
      <c r="L25" s="80"/>
      <c r="M25" s="88" t="s">
        <v>51</v>
      </c>
      <c r="N25" s="89" t="n">
        <v>1</v>
      </c>
      <c r="O25" s="88" t="s">
        <v>94</v>
      </c>
      <c r="P25" s="90"/>
      <c r="Q25" s="84" t="s">
        <v>69</v>
      </c>
      <c r="R25" s="85"/>
      <c r="S25" s="85" t="n">
        <v>1927</v>
      </c>
    </row>
    <row r="26" customFormat="false" ht="15" hidden="false" customHeight="false" outlineLevel="0" collapsed="false">
      <c r="A26" s="75" t="s">
        <v>95</v>
      </c>
      <c r="B26" s="76" t="s">
        <v>96</v>
      </c>
      <c r="C26" s="86"/>
      <c r="D26" s="87"/>
      <c r="E26" s="91" t="s">
        <v>93</v>
      </c>
      <c r="F26" s="80"/>
      <c r="G26" s="80"/>
      <c r="H26" s="93"/>
      <c r="I26" s="80"/>
      <c r="J26" s="93"/>
      <c r="K26" s="80"/>
      <c r="L26" s="80"/>
      <c r="M26" s="88" t="s">
        <v>51</v>
      </c>
      <c r="N26" s="89" t="n">
        <v>1</v>
      </c>
      <c r="O26" s="88" t="s">
        <v>94</v>
      </c>
      <c r="P26" s="90"/>
      <c r="Q26" s="84" t="s">
        <v>69</v>
      </c>
      <c r="R26" s="85"/>
      <c r="S26" s="85" t="n">
        <v>1929</v>
      </c>
    </row>
    <row r="27" customFormat="false" ht="15" hidden="false" customHeight="false" outlineLevel="0" collapsed="false">
      <c r="A27" s="75" t="s">
        <v>97</v>
      </c>
      <c r="B27" s="76" t="s">
        <v>98</v>
      </c>
      <c r="C27" s="86"/>
      <c r="D27" s="87"/>
      <c r="E27" s="91" t="s">
        <v>45</v>
      </c>
      <c r="F27" s="80"/>
      <c r="G27" s="80"/>
      <c r="H27" s="93"/>
      <c r="I27" s="80"/>
      <c r="J27" s="93"/>
      <c r="K27" s="80"/>
      <c r="L27" s="80"/>
      <c r="M27" s="88" t="s">
        <v>51</v>
      </c>
      <c r="N27" s="89" t="n">
        <v>1</v>
      </c>
      <c r="O27" s="88"/>
      <c r="P27" s="90"/>
      <c r="Q27" s="84" t="s">
        <v>52</v>
      </c>
      <c r="R27" s="85"/>
      <c r="S27" s="85" t="n">
        <v>19769</v>
      </c>
    </row>
    <row r="28" customFormat="false" ht="15" hidden="false" customHeight="false" outlineLevel="0" collapsed="false">
      <c r="A28" s="75" t="s">
        <v>99</v>
      </c>
      <c r="B28" s="76" t="s">
        <v>100</v>
      </c>
      <c r="C28" s="86"/>
      <c r="D28" s="87"/>
      <c r="E28" s="91" t="s">
        <v>45</v>
      </c>
      <c r="F28" s="80"/>
      <c r="G28" s="80"/>
      <c r="H28" s="93"/>
      <c r="I28" s="80"/>
      <c r="J28" s="93"/>
      <c r="K28" s="80"/>
      <c r="L28" s="80"/>
      <c r="M28" s="88" t="s">
        <v>51</v>
      </c>
      <c r="N28" s="89" t="n">
        <v>1</v>
      </c>
      <c r="O28" s="88"/>
      <c r="P28" s="90"/>
      <c r="Q28" s="84" t="s">
        <v>52</v>
      </c>
      <c r="R28" s="85"/>
      <c r="S28" s="85" t="n">
        <v>19775</v>
      </c>
    </row>
    <row r="29" customFormat="false" ht="15" hidden="false" customHeight="false" outlineLevel="0" collapsed="false">
      <c r="A29" s="75" t="s">
        <v>101</v>
      </c>
      <c r="B29" s="76" t="s">
        <v>102</v>
      </c>
      <c r="C29" s="86"/>
      <c r="D29" s="87"/>
      <c r="E29" s="91" t="s">
        <v>45</v>
      </c>
      <c r="F29" s="80"/>
      <c r="G29" s="80"/>
      <c r="H29" s="93"/>
      <c r="I29" s="80"/>
      <c r="J29" s="93"/>
      <c r="K29" s="80"/>
      <c r="L29" s="80"/>
      <c r="M29" s="88" t="s">
        <v>51</v>
      </c>
      <c r="N29" s="89" t="n">
        <v>1</v>
      </c>
      <c r="O29" s="88"/>
      <c r="P29" s="90"/>
      <c r="Q29" s="84" t="s">
        <v>69</v>
      </c>
      <c r="R29" s="85"/>
      <c r="S29" s="85" t="n">
        <v>19781</v>
      </c>
    </row>
    <row r="30" customFormat="false" ht="15" hidden="false" customHeight="false" outlineLevel="0" collapsed="false">
      <c r="A30" s="75" t="s">
        <v>103</v>
      </c>
      <c r="B30" s="76" t="s">
        <v>104</v>
      </c>
      <c r="C30" s="86"/>
      <c r="D30" s="87"/>
      <c r="E30" s="91" t="s">
        <v>45</v>
      </c>
      <c r="F30" s="80"/>
      <c r="G30" s="80"/>
      <c r="H30" s="93"/>
      <c r="I30" s="80"/>
      <c r="J30" s="93"/>
      <c r="K30" s="80"/>
      <c r="L30" s="80"/>
      <c r="M30" s="88" t="s">
        <v>51</v>
      </c>
      <c r="N30" s="89" t="n">
        <v>1</v>
      </c>
      <c r="O30" s="88"/>
      <c r="P30" s="90"/>
      <c r="Q30" s="84" t="s">
        <v>52</v>
      </c>
      <c r="R30" s="85"/>
      <c r="S30" s="85" t="n">
        <v>19795</v>
      </c>
    </row>
    <row r="31" customFormat="false" ht="15" hidden="false" customHeight="false" outlineLevel="0" collapsed="false">
      <c r="A31" s="75" t="s">
        <v>105</v>
      </c>
      <c r="B31" s="76" t="s">
        <v>106</v>
      </c>
      <c r="C31" s="86"/>
      <c r="D31" s="87"/>
      <c r="E31" s="91" t="s">
        <v>45</v>
      </c>
      <c r="F31" s="80"/>
      <c r="G31" s="80"/>
      <c r="H31" s="93"/>
      <c r="I31" s="80"/>
      <c r="J31" s="93"/>
      <c r="K31" s="80"/>
      <c r="L31" s="80"/>
      <c r="M31" s="88" t="s">
        <v>51</v>
      </c>
      <c r="N31" s="89" t="n">
        <v>1</v>
      </c>
      <c r="O31" s="88"/>
      <c r="P31" s="90"/>
      <c r="Q31" s="84" t="s">
        <v>52</v>
      </c>
      <c r="R31" s="85"/>
      <c r="S31" s="85" t="n">
        <v>19796</v>
      </c>
    </row>
    <row r="32" customFormat="false" ht="15" hidden="false" customHeight="false" outlineLevel="0" collapsed="false">
      <c r="A32" s="75" t="s">
        <v>107</v>
      </c>
      <c r="B32" s="76" t="s">
        <v>108</v>
      </c>
      <c r="C32" s="86"/>
      <c r="D32" s="87"/>
      <c r="E32" s="91" t="s">
        <v>45</v>
      </c>
      <c r="F32" s="92"/>
      <c r="G32" s="80"/>
      <c r="H32" s="93"/>
      <c r="I32" s="80"/>
      <c r="J32" s="93"/>
      <c r="K32" s="80"/>
      <c r="L32" s="80"/>
      <c r="M32" s="88" t="s">
        <v>51</v>
      </c>
      <c r="N32" s="89" t="n">
        <v>1</v>
      </c>
      <c r="O32" s="88"/>
      <c r="P32" s="90"/>
      <c r="Q32" s="84" t="s">
        <v>52</v>
      </c>
      <c r="R32" s="85"/>
      <c r="S32" s="85" t="n">
        <v>19797</v>
      </c>
    </row>
    <row r="33" customFormat="false" ht="15" hidden="false" customHeight="false" outlineLevel="0" collapsed="false">
      <c r="A33" s="75" t="s">
        <v>109</v>
      </c>
      <c r="B33" s="76" t="s">
        <v>110</v>
      </c>
      <c r="C33" s="86"/>
      <c r="D33" s="87"/>
      <c r="E33" s="91" t="s">
        <v>45</v>
      </c>
      <c r="F33" s="80" t="s">
        <v>111</v>
      </c>
      <c r="G33" s="80"/>
      <c r="H33" s="93"/>
      <c r="I33" s="80"/>
      <c r="J33" s="93"/>
      <c r="K33" s="80"/>
      <c r="L33" s="80"/>
      <c r="M33" s="88" t="s">
        <v>51</v>
      </c>
      <c r="N33" s="89" t="n">
        <v>1</v>
      </c>
      <c r="O33" s="88"/>
      <c r="P33" s="90"/>
      <c r="Q33" s="84" t="s">
        <v>52</v>
      </c>
      <c r="R33" s="85"/>
      <c r="S33" s="85" t="n">
        <v>19812</v>
      </c>
    </row>
    <row r="34" customFormat="false" ht="15" hidden="false" customHeight="false" outlineLevel="0" collapsed="false">
      <c r="A34" s="75" t="s">
        <v>112</v>
      </c>
      <c r="B34" s="76" t="s">
        <v>113</v>
      </c>
      <c r="C34" s="86"/>
      <c r="D34" s="87"/>
      <c r="E34" s="91" t="s">
        <v>45</v>
      </c>
      <c r="F34" s="80" t="s">
        <v>114</v>
      </c>
      <c r="G34" s="80"/>
      <c r="H34" s="93"/>
      <c r="I34" s="80"/>
      <c r="J34" s="93"/>
      <c r="K34" s="80"/>
      <c r="L34" s="80"/>
      <c r="M34" s="88" t="s">
        <v>51</v>
      </c>
      <c r="N34" s="89" t="n">
        <v>1</v>
      </c>
      <c r="O34" s="88"/>
      <c r="P34" s="90"/>
      <c r="Q34" s="84" t="s">
        <v>52</v>
      </c>
      <c r="R34" s="85"/>
      <c r="S34" s="85" t="n">
        <v>19813</v>
      </c>
    </row>
    <row r="35" customFormat="false" ht="15" hidden="false" customHeight="false" outlineLevel="0" collapsed="false">
      <c r="A35" s="75" t="s">
        <v>115</v>
      </c>
      <c r="B35" s="76" t="s">
        <v>116</v>
      </c>
      <c r="C35" s="86"/>
      <c r="D35" s="87"/>
      <c r="E35" s="91" t="s">
        <v>117</v>
      </c>
      <c r="F35" s="80"/>
      <c r="G35" s="80"/>
      <c r="H35" s="93"/>
      <c r="I35" s="80"/>
      <c r="J35" s="93"/>
      <c r="K35" s="80"/>
      <c r="L35" s="80"/>
      <c r="M35" s="88" t="s">
        <v>51</v>
      </c>
      <c r="N35" s="89" t="n">
        <v>1</v>
      </c>
      <c r="O35" s="88"/>
      <c r="P35" s="90"/>
      <c r="Q35" s="84" t="s">
        <v>52</v>
      </c>
      <c r="R35" s="85"/>
      <c r="S35" s="85" t="n">
        <v>19817</v>
      </c>
    </row>
    <row r="36" customFormat="false" ht="15" hidden="false" customHeight="false" outlineLevel="0" collapsed="false">
      <c r="A36" s="75" t="s">
        <v>118</v>
      </c>
      <c r="B36" s="76" t="s">
        <v>119</v>
      </c>
      <c r="C36" s="86"/>
      <c r="D36" s="87"/>
      <c r="E36" s="91" t="s">
        <v>45</v>
      </c>
      <c r="F36" s="80"/>
      <c r="G36" s="80"/>
      <c r="H36" s="93"/>
      <c r="I36" s="80"/>
      <c r="J36" s="93"/>
      <c r="K36" s="80"/>
      <c r="L36" s="80"/>
      <c r="M36" s="88" t="s">
        <v>51</v>
      </c>
      <c r="N36" s="89" t="n">
        <v>1</v>
      </c>
      <c r="O36" s="88"/>
      <c r="P36" s="90"/>
      <c r="Q36" s="84" t="s">
        <v>69</v>
      </c>
      <c r="R36" s="85"/>
      <c r="S36" s="85" t="n">
        <v>19838</v>
      </c>
    </row>
    <row r="37" customFormat="false" ht="15" hidden="false" customHeight="false" outlineLevel="0" collapsed="false">
      <c r="A37" s="75" t="s">
        <v>120</v>
      </c>
      <c r="B37" s="76" t="s">
        <v>121</v>
      </c>
      <c r="C37" s="86"/>
      <c r="D37" s="87"/>
      <c r="E37" s="91" t="s">
        <v>122</v>
      </c>
      <c r="F37" s="80"/>
      <c r="G37" s="80"/>
      <c r="H37" s="92"/>
      <c r="I37" s="80"/>
      <c r="J37" s="93"/>
      <c r="K37" s="80"/>
      <c r="L37" s="80"/>
      <c r="M37" s="88" t="s">
        <v>51</v>
      </c>
      <c r="N37" s="89" t="n">
        <v>1</v>
      </c>
      <c r="O37" s="88"/>
      <c r="P37" s="90"/>
      <c r="Q37" s="84" t="s">
        <v>52</v>
      </c>
      <c r="R37" s="85"/>
      <c r="S37" s="85" t="n">
        <v>19862</v>
      </c>
    </row>
    <row r="38" customFormat="false" ht="15" hidden="false" customHeight="false" outlineLevel="0" collapsed="false">
      <c r="A38" s="75" t="s">
        <v>123</v>
      </c>
      <c r="B38" s="76" t="s">
        <v>124</v>
      </c>
      <c r="C38" s="86"/>
      <c r="D38" s="87"/>
      <c r="E38" s="91" t="s">
        <v>45</v>
      </c>
      <c r="F38" s="80"/>
      <c r="G38" s="80"/>
      <c r="H38" s="93"/>
      <c r="I38" s="80"/>
      <c r="J38" s="93"/>
      <c r="K38" s="80"/>
      <c r="L38" s="80"/>
      <c r="M38" s="88" t="s">
        <v>51</v>
      </c>
      <c r="N38" s="89" t="n">
        <v>1</v>
      </c>
      <c r="O38" s="88" t="s">
        <v>94</v>
      </c>
      <c r="P38" s="90"/>
      <c r="Q38" s="84" t="s">
        <v>69</v>
      </c>
      <c r="R38" s="85"/>
      <c r="S38" s="85" t="n">
        <v>1832</v>
      </c>
    </row>
    <row r="39" customFormat="false" ht="15" hidden="false" customHeight="false" outlineLevel="0" collapsed="false">
      <c r="A39" s="75" t="s">
        <v>125</v>
      </c>
      <c r="B39" s="76" t="s">
        <v>126</v>
      </c>
      <c r="C39" s="86"/>
      <c r="D39" s="87"/>
      <c r="E39" s="91" t="s">
        <v>45</v>
      </c>
      <c r="F39" s="80"/>
      <c r="G39" s="80"/>
      <c r="H39" s="93"/>
      <c r="I39" s="80"/>
      <c r="J39" s="93"/>
      <c r="K39" s="80"/>
      <c r="L39" s="80"/>
      <c r="M39" s="88" t="s">
        <v>51</v>
      </c>
      <c r="N39" s="89" t="n">
        <v>1</v>
      </c>
      <c r="O39" s="88"/>
      <c r="P39" s="90"/>
      <c r="Q39" s="84" t="s">
        <v>52</v>
      </c>
      <c r="R39" s="85"/>
      <c r="S39" s="85" t="n">
        <v>1991</v>
      </c>
    </row>
    <row r="40" customFormat="false" ht="15" hidden="false" customHeight="false" outlineLevel="0" collapsed="false">
      <c r="A40" s="75" t="s">
        <v>127</v>
      </c>
      <c r="B40" s="76" t="s">
        <v>128</v>
      </c>
      <c r="C40" s="86"/>
      <c r="D40" s="87"/>
      <c r="E40" s="91" t="s">
        <v>93</v>
      </c>
      <c r="F40" s="80"/>
      <c r="G40" s="80"/>
      <c r="H40" s="93"/>
      <c r="I40" s="80"/>
      <c r="J40" s="92"/>
      <c r="K40" s="80"/>
      <c r="L40" s="80"/>
      <c r="M40" s="88" t="s">
        <v>51</v>
      </c>
      <c r="N40" s="89" t="n">
        <v>1</v>
      </c>
      <c r="O40" s="88" t="s">
        <v>94</v>
      </c>
      <c r="P40" s="90"/>
      <c r="Q40" s="84" t="s">
        <v>69</v>
      </c>
      <c r="R40" s="85"/>
      <c r="S40" s="85" t="n">
        <v>1992</v>
      </c>
    </row>
    <row r="41" customFormat="false" ht="15" hidden="false" customHeight="false" outlineLevel="0" collapsed="false">
      <c r="A41" s="75" t="s">
        <v>129</v>
      </c>
      <c r="B41" s="76" t="s">
        <v>130</v>
      </c>
      <c r="C41" s="86"/>
      <c r="D41" s="87"/>
      <c r="E41" s="91" t="s">
        <v>45</v>
      </c>
      <c r="F41" s="80"/>
      <c r="G41" s="80"/>
      <c r="H41" s="93"/>
      <c r="I41" s="80"/>
      <c r="J41" s="93"/>
      <c r="K41" s="80"/>
      <c r="L41" s="80"/>
      <c r="M41" s="88" t="s">
        <v>51</v>
      </c>
      <c r="N41" s="89" t="n">
        <v>1</v>
      </c>
      <c r="O41" s="88"/>
      <c r="P41" s="90"/>
      <c r="Q41" s="84" t="s">
        <v>52</v>
      </c>
      <c r="R41" s="85"/>
      <c r="S41" s="85" t="n">
        <v>1998</v>
      </c>
    </row>
    <row r="42" customFormat="false" ht="15" hidden="false" customHeight="false" outlineLevel="0" collapsed="false">
      <c r="A42" s="75" t="s">
        <v>131</v>
      </c>
      <c r="B42" s="76" t="s">
        <v>132</v>
      </c>
      <c r="C42" s="86"/>
      <c r="D42" s="87"/>
      <c r="E42" s="91" t="s">
        <v>45</v>
      </c>
      <c r="F42" s="80"/>
      <c r="G42" s="80"/>
      <c r="H42" s="93"/>
      <c r="I42" s="80"/>
      <c r="J42" s="93"/>
      <c r="K42" s="80"/>
      <c r="L42" s="80"/>
      <c r="M42" s="88" t="s">
        <v>51</v>
      </c>
      <c r="N42" s="89" t="n">
        <v>1</v>
      </c>
      <c r="O42" s="88"/>
      <c r="P42" s="90"/>
      <c r="Q42" s="84" t="s">
        <v>52</v>
      </c>
      <c r="R42" s="85"/>
      <c r="S42" s="85" t="n">
        <v>19927</v>
      </c>
    </row>
    <row r="43" customFormat="false" ht="15" hidden="false" customHeight="false" outlineLevel="0" collapsed="false">
      <c r="A43" s="75" t="s">
        <v>133</v>
      </c>
      <c r="B43" s="76" t="s">
        <v>134</v>
      </c>
      <c r="C43" s="86"/>
      <c r="D43" s="87"/>
      <c r="E43" s="91" t="s">
        <v>45</v>
      </c>
      <c r="F43" s="80"/>
      <c r="G43" s="80"/>
      <c r="H43" s="93"/>
      <c r="I43" s="80"/>
      <c r="J43" s="93"/>
      <c r="K43" s="80"/>
      <c r="L43" s="80"/>
      <c r="M43" s="94" t="s">
        <v>51</v>
      </c>
      <c r="N43" s="95" t="n">
        <v>1</v>
      </c>
      <c r="O43" s="94"/>
      <c r="P43" s="96"/>
      <c r="Q43" s="84" t="s">
        <v>69</v>
      </c>
      <c r="R43" s="85"/>
      <c r="S43" s="85" t="n">
        <v>1997</v>
      </c>
    </row>
    <row r="44" customFormat="false" ht="15" hidden="false" customHeight="false" outlineLevel="0" collapsed="false">
      <c r="A44" s="75" t="s">
        <v>135</v>
      </c>
      <c r="B44" s="76" t="s">
        <v>136</v>
      </c>
      <c r="C44" s="86"/>
      <c r="D44" s="87"/>
      <c r="E44" s="91" t="s">
        <v>45</v>
      </c>
      <c r="F44" s="80"/>
      <c r="G44" s="80"/>
      <c r="H44" s="93"/>
      <c r="I44" s="80"/>
      <c r="J44" s="93"/>
      <c r="K44" s="80"/>
      <c r="L44" s="80"/>
      <c r="M44" s="88" t="s">
        <v>51</v>
      </c>
      <c r="N44" s="89" t="n">
        <v>1</v>
      </c>
      <c r="O44" s="88"/>
      <c r="P44" s="90"/>
      <c r="Q44" s="84" t="s">
        <v>69</v>
      </c>
      <c r="R44" s="85"/>
      <c r="S44" s="85" t="n">
        <v>19977</v>
      </c>
    </row>
    <row r="45" customFormat="false" ht="15" hidden="false" customHeight="false" outlineLevel="0" collapsed="false">
      <c r="A45" s="75" t="s">
        <v>137</v>
      </c>
      <c r="B45" s="76" t="s">
        <v>138</v>
      </c>
      <c r="C45" s="86"/>
      <c r="D45" s="87"/>
      <c r="E45" s="91" t="s">
        <v>45</v>
      </c>
      <c r="F45" s="80"/>
      <c r="G45" s="80"/>
      <c r="H45" s="93"/>
      <c r="I45" s="80"/>
      <c r="J45" s="93"/>
      <c r="K45" s="80"/>
      <c r="L45" s="80"/>
      <c r="M45" s="88" t="s">
        <v>51</v>
      </c>
      <c r="N45" s="89" t="n">
        <v>1</v>
      </c>
      <c r="O45" s="88"/>
      <c r="P45" s="90"/>
      <c r="Q45" s="84" t="s">
        <v>69</v>
      </c>
      <c r="R45" s="85"/>
      <c r="S45" s="85" t="n">
        <v>19979</v>
      </c>
    </row>
    <row r="46" customFormat="false" ht="15" hidden="false" customHeight="false" outlineLevel="0" collapsed="false">
      <c r="A46" s="75" t="s">
        <v>139</v>
      </c>
      <c r="B46" s="76" t="s">
        <v>140</v>
      </c>
      <c r="C46" s="86"/>
      <c r="D46" s="87"/>
      <c r="E46" s="91" t="s">
        <v>141</v>
      </c>
      <c r="F46" s="80"/>
      <c r="G46" s="80"/>
      <c r="H46" s="93"/>
      <c r="I46" s="80"/>
      <c r="J46" s="93"/>
      <c r="K46" s="80"/>
      <c r="L46" s="80"/>
      <c r="M46" s="88" t="s">
        <v>51</v>
      </c>
      <c r="N46" s="89" t="n">
        <v>1</v>
      </c>
      <c r="O46" s="88"/>
      <c r="P46" s="90"/>
      <c r="Q46" s="84" t="s">
        <v>69</v>
      </c>
      <c r="R46" s="85"/>
      <c r="S46" s="85" t="n">
        <v>22</v>
      </c>
    </row>
    <row r="47" customFormat="false" ht="15" hidden="false" customHeight="false" outlineLevel="0" collapsed="false">
      <c r="A47" s="75" t="s">
        <v>142</v>
      </c>
      <c r="B47" s="76" t="s">
        <v>143</v>
      </c>
      <c r="C47" s="86"/>
      <c r="D47" s="87"/>
      <c r="E47" s="91" t="s">
        <v>45</v>
      </c>
      <c r="F47" s="80"/>
      <c r="G47" s="80"/>
      <c r="H47" s="93"/>
      <c r="I47" s="80"/>
      <c r="J47" s="92"/>
      <c r="K47" s="80"/>
      <c r="L47" s="80"/>
      <c r="M47" s="88" t="s">
        <v>51</v>
      </c>
      <c r="N47" s="89" t="n">
        <v>1</v>
      </c>
      <c r="O47" s="88"/>
      <c r="P47" s="90"/>
      <c r="Q47" s="84" t="s">
        <v>69</v>
      </c>
      <c r="R47" s="85"/>
      <c r="S47" s="85" t="n">
        <v>23</v>
      </c>
    </row>
    <row r="48" customFormat="false" ht="15" hidden="false" customHeight="false" outlineLevel="0" collapsed="false">
      <c r="A48" s="75" t="s">
        <v>144</v>
      </c>
      <c r="B48" s="76" t="s">
        <v>145</v>
      </c>
      <c r="C48" s="86"/>
      <c r="D48" s="87"/>
      <c r="E48" s="91" t="s">
        <v>45</v>
      </c>
      <c r="F48" s="80"/>
      <c r="G48" s="80"/>
      <c r="H48" s="93"/>
      <c r="I48" s="80"/>
      <c r="J48" s="93"/>
      <c r="K48" s="80"/>
      <c r="L48" s="80"/>
      <c r="M48" s="88" t="s">
        <v>51</v>
      </c>
      <c r="N48" s="89" t="n">
        <v>1</v>
      </c>
      <c r="O48" s="88"/>
      <c r="P48" s="90"/>
      <c r="Q48" s="84" t="s">
        <v>69</v>
      </c>
      <c r="R48" s="85"/>
      <c r="S48" s="85" t="n">
        <v>26</v>
      </c>
    </row>
    <row r="49" customFormat="false" ht="15" hidden="false" customHeight="false" outlineLevel="0" collapsed="false">
      <c r="A49" s="75" t="s">
        <v>146</v>
      </c>
      <c r="B49" s="76" t="s">
        <v>147</v>
      </c>
      <c r="C49" s="86"/>
      <c r="D49" s="87"/>
      <c r="E49" s="91" t="s">
        <v>148</v>
      </c>
      <c r="F49" s="80"/>
      <c r="G49" s="80"/>
      <c r="H49" s="93"/>
      <c r="I49" s="80"/>
      <c r="J49" s="93"/>
      <c r="K49" s="80"/>
      <c r="L49" s="80"/>
      <c r="M49" s="88" t="s">
        <v>51</v>
      </c>
      <c r="N49" s="89" t="n">
        <v>1</v>
      </c>
      <c r="O49" s="88"/>
      <c r="P49" s="90"/>
      <c r="Q49" s="84" t="s">
        <v>69</v>
      </c>
      <c r="R49" s="85"/>
      <c r="S49" s="85" t="n">
        <v>21</v>
      </c>
    </row>
    <row r="50" customFormat="false" ht="15" hidden="false" customHeight="false" outlineLevel="0" collapsed="false">
      <c r="A50" s="75" t="s">
        <v>149</v>
      </c>
      <c r="B50" s="76" t="s">
        <v>150</v>
      </c>
      <c r="C50" s="86"/>
      <c r="D50" s="87"/>
      <c r="E50" s="91" t="s">
        <v>45</v>
      </c>
      <c r="F50" s="80"/>
      <c r="G50" s="80"/>
      <c r="H50" s="93"/>
      <c r="I50" s="80"/>
      <c r="J50" s="93"/>
      <c r="K50" s="80"/>
      <c r="L50" s="80"/>
      <c r="M50" s="88" t="s">
        <v>51</v>
      </c>
      <c r="N50" s="89" t="n">
        <v>1</v>
      </c>
      <c r="O50" s="88"/>
      <c r="P50" s="90"/>
      <c r="Q50" s="84" t="s">
        <v>52</v>
      </c>
      <c r="R50" s="85"/>
      <c r="S50" s="85" t="n">
        <v>213</v>
      </c>
    </row>
    <row r="51" customFormat="false" ht="15" hidden="false" customHeight="false" outlineLevel="0" collapsed="false">
      <c r="A51" s="75" t="s">
        <v>151</v>
      </c>
      <c r="B51" s="76" t="s">
        <v>152</v>
      </c>
      <c r="C51" s="86"/>
      <c r="D51" s="87"/>
      <c r="E51" s="91" t="s">
        <v>45</v>
      </c>
      <c r="F51" s="80"/>
      <c r="G51" s="80"/>
      <c r="H51" s="93"/>
      <c r="I51" s="80"/>
      <c r="J51" s="93"/>
      <c r="K51" s="80"/>
      <c r="L51" s="80"/>
      <c r="M51" s="88" t="s">
        <v>51</v>
      </c>
      <c r="N51" s="89" t="n">
        <v>1</v>
      </c>
      <c r="O51" s="88"/>
      <c r="P51" s="90"/>
      <c r="Q51" s="84" t="s">
        <v>52</v>
      </c>
      <c r="R51" s="85"/>
      <c r="S51" s="85" t="n">
        <v>214</v>
      </c>
    </row>
    <row r="52" customFormat="false" ht="15" hidden="false" customHeight="false" outlineLevel="0" collapsed="false">
      <c r="A52" s="75" t="s">
        <v>153</v>
      </c>
      <c r="B52" s="76" t="s">
        <v>154</v>
      </c>
      <c r="C52" s="86"/>
      <c r="D52" s="87"/>
      <c r="E52" s="91" t="s">
        <v>93</v>
      </c>
      <c r="F52" s="92"/>
      <c r="G52" s="80"/>
      <c r="H52" s="93"/>
      <c r="I52" s="80"/>
      <c r="J52" s="93"/>
      <c r="K52" s="80"/>
      <c r="L52" s="80"/>
      <c r="M52" s="88" t="s">
        <v>51</v>
      </c>
      <c r="N52" s="89" t="n">
        <v>1</v>
      </c>
      <c r="O52" s="88"/>
      <c r="P52" s="90"/>
      <c r="Q52" s="84" t="s">
        <v>69</v>
      </c>
      <c r="R52" s="85"/>
      <c r="S52" s="85" t="n">
        <v>1712</v>
      </c>
    </row>
    <row r="53" customFormat="false" ht="15" hidden="false" customHeight="false" outlineLevel="0" collapsed="false">
      <c r="A53" s="75" t="s">
        <v>155</v>
      </c>
      <c r="B53" s="76" t="s">
        <v>156</v>
      </c>
      <c r="C53" s="86"/>
      <c r="D53" s="87"/>
      <c r="E53" s="91" t="s">
        <v>93</v>
      </c>
      <c r="F53" s="92"/>
      <c r="G53" s="80"/>
      <c r="H53" s="93"/>
      <c r="I53" s="80"/>
      <c r="J53" s="93"/>
      <c r="K53" s="80"/>
      <c r="L53" s="80"/>
      <c r="M53" s="88" t="s">
        <v>51</v>
      </c>
      <c r="N53" s="89" t="n">
        <v>1</v>
      </c>
      <c r="O53" s="88"/>
      <c r="P53" s="90"/>
      <c r="Q53" s="84" t="s">
        <v>52</v>
      </c>
      <c r="R53" s="85"/>
      <c r="S53" s="85" t="n">
        <v>1522</v>
      </c>
    </row>
    <row r="54" customFormat="false" ht="15" hidden="false" customHeight="false" outlineLevel="0" collapsed="false">
      <c r="A54" s="75" t="s">
        <v>157</v>
      </c>
      <c r="B54" s="76" t="s">
        <v>158</v>
      </c>
      <c r="C54" s="86"/>
      <c r="D54" s="87"/>
      <c r="E54" s="91" t="s">
        <v>45</v>
      </c>
      <c r="F54" s="80"/>
      <c r="G54" s="80"/>
      <c r="H54" s="93"/>
      <c r="I54" s="80"/>
      <c r="J54" s="93"/>
      <c r="K54" s="80"/>
      <c r="L54" s="80"/>
      <c r="M54" s="88" t="s">
        <v>51</v>
      </c>
      <c r="N54" s="89" t="n">
        <v>1</v>
      </c>
      <c r="O54" s="88"/>
      <c r="P54" s="90"/>
      <c r="Q54" s="84" t="s">
        <v>52</v>
      </c>
      <c r="R54" s="85"/>
      <c r="S54" s="85" t="n">
        <v>19686</v>
      </c>
    </row>
    <row r="55" customFormat="false" ht="15" hidden="false" customHeight="false" outlineLevel="0" collapsed="false">
      <c r="A55" s="75" t="s">
        <v>159</v>
      </c>
      <c r="B55" s="76" t="s">
        <v>160</v>
      </c>
      <c r="C55" s="86"/>
      <c r="D55" s="87"/>
      <c r="E55" s="91" t="s">
        <v>93</v>
      </c>
      <c r="F55" s="80"/>
      <c r="G55" s="80"/>
      <c r="H55" s="93"/>
      <c r="I55" s="80"/>
      <c r="J55" s="93"/>
      <c r="K55" s="80"/>
      <c r="L55" s="80"/>
      <c r="M55" s="88" t="s">
        <v>51</v>
      </c>
      <c r="N55" s="89" t="n">
        <v>1</v>
      </c>
      <c r="O55" s="88"/>
      <c r="P55" s="90"/>
      <c r="Q55" s="84" t="s">
        <v>69</v>
      </c>
      <c r="R55" s="85"/>
      <c r="S55" s="85" t="n">
        <v>19691</v>
      </c>
    </row>
    <row r="56" customFormat="false" ht="15" hidden="false" customHeight="false" outlineLevel="0" collapsed="false">
      <c r="A56" s="75" t="s">
        <v>161</v>
      </c>
      <c r="B56" s="76" t="s">
        <v>162</v>
      </c>
      <c r="C56" s="86"/>
      <c r="D56" s="87"/>
      <c r="E56" s="91" t="s">
        <v>45</v>
      </c>
      <c r="F56" s="80"/>
      <c r="G56" s="80"/>
      <c r="H56" s="93"/>
      <c r="I56" s="80"/>
      <c r="J56" s="80"/>
      <c r="K56" s="97"/>
      <c r="L56" s="80"/>
      <c r="M56" s="88" t="s">
        <v>51</v>
      </c>
      <c r="N56" s="89" t="n">
        <v>1</v>
      </c>
      <c r="O56" s="88"/>
      <c r="P56" s="90"/>
      <c r="Q56" s="84" t="s">
        <v>52</v>
      </c>
      <c r="R56" s="85"/>
      <c r="S56" s="85" t="n">
        <v>197</v>
      </c>
    </row>
    <row r="57" customFormat="false" ht="15" hidden="false" customHeight="false" outlineLevel="0" collapsed="false">
      <c r="A57" s="75" t="s">
        <v>163</v>
      </c>
      <c r="B57" s="76" t="s">
        <v>164</v>
      </c>
      <c r="C57" s="86"/>
      <c r="D57" s="87"/>
      <c r="E57" s="91" t="s">
        <v>45</v>
      </c>
      <c r="F57" s="80"/>
      <c r="G57" s="80"/>
      <c r="H57" s="80"/>
      <c r="I57" s="80"/>
      <c r="J57" s="80"/>
      <c r="K57" s="80"/>
      <c r="L57" s="80"/>
      <c r="M57" s="88" t="s">
        <v>51</v>
      </c>
      <c r="N57" s="89" t="n">
        <v>1</v>
      </c>
      <c r="O57" s="88"/>
      <c r="P57" s="90"/>
      <c r="Q57" s="84" t="s">
        <v>52</v>
      </c>
      <c r="R57" s="85"/>
      <c r="S57" s="85" t="n">
        <v>1971</v>
      </c>
    </row>
    <row r="58" customFormat="false" ht="15" hidden="false" customHeight="false" outlineLevel="0" collapsed="false">
      <c r="A58" s="75" t="s">
        <v>165</v>
      </c>
      <c r="B58" s="76" t="s">
        <v>166</v>
      </c>
      <c r="C58" s="86"/>
      <c r="D58" s="87"/>
      <c r="E58" s="91" t="s">
        <v>45</v>
      </c>
      <c r="F58" s="80"/>
      <c r="G58" s="80"/>
      <c r="H58" s="80"/>
      <c r="I58" s="80"/>
      <c r="J58" s="80"/>
      <c r="K58" s="80"/>
      <c r="L58" s="80"/>
      <c r="M58" s="88" t="s">
        <v>51</v>
      </c>
      <c r="N58" s="89" t="n">
        <v>1</v>
      </c>
      <c r="O58" s="88"/>
      <c r="P58" s="90"/>
      <c r="Q58" s="84" t="s">
        <v>52</v>
      </c>
      <c r="R58" s="85"/>
      <c r="S58" s="85" t="n">
        <v>1972</v>
      </c>
    </row>
    <row r="59" customFormat="false" ht="15" hidden="false" customHeight="false" outlineLevel="0" collapsed="false">
      <c r="A59" s="75" t="s">
        <v>167</v>
      </c>
      <c r="B59" s="76" t="s">
        <v>168</v>
      </c>
      <c r="C59" s="86"/>
      <c r="D59" s="87"/>
      <c r="E59" s="91" t="s">
        <v>93</v>
      </c>
      <c r="F59" s="92"/>
      <c r="G59" s="80"/>
      <c r="H59" s="80"/>
      <c r="I59" s="80"/>
      <c r="J59" s="80"/>
      <c r="K59" s="80"/>
      <c r="L59" s="80"/>
      <c r="M59" s="88" t="s">
        <v>51</v>
      </c>
      <c r="N59" s="89" t="n">
        <v>1</v>
      </c>
      <c r="O59" s="88"/>
      <c r="P59" s="90"/>
      <c r="Q59" s="84" t="s">
        <v>52</v>
      </c>
      <c r="R59" s="85"/>
      <c r="S59" s="85" t="n">
        <v>1973</v>
      </c>
    </row>
    <row r="60" customFormat="false" ht="15" hidden="false" customHeight="false" outlineLevel="0" collapsed="false">
      <c r="A60" s="75" t="s">
        <v>169</v>
      </c>
      <c r="B60" s="76" t="s">
        <v>170</v>
      </c>
      <c r="C60" s="86"/>
      <c r="D60" s="87"/>
      <c r="E60" s="91" t="s">
        <v>45</v>
      </c>
      <c r="F60" s="80"/>
      <c r="G60" s="80"/>
      <c r="H60" s="80"/>
      <c r="I60" s="80"/>
      <c r="J60" s="80"/>
      <c r="K60" s="80"/>
      <c r="L60" s="80"/>
      <c r="M60" s="88" t="s">
        <v>51</v>
      </c>
      <c r="N60" s="89" t="n">
        <v>1</v>
      </c>
      <c r="O60" s="88"/>
      <c r="P60" s="90"/>
      <c r="Q60" s="84" t="s">
        <v>69</v>
      </c>
      <c r="R60" s="85"/>
      <c r="S60" s="85" t="n">
        <v>19714</v>
      </c>
    </row>
    <row r="61" customFormat="false" ht="15" hidden="false" customHeight="false" outlineLevel="0" collapsed="false">
      <c r="A61" s="75" t="s">
        <v>171</v>
      </c>
      <c r="B61" s="76" t="s">
        <v>172</v>
      </c>
      <c r="C61" s="86"/>
      <c r="D61" s="87"/>
      <c r="E61" s="91" t="s">
        <v>148</v>
      </c>
      <c r="F61" s="80"/>
      <c r="G61" s="80"/>
      <c r="H61" s="80"/>
      <c r="I61" s="80"/>
      <c r="J61" s="80"/>
      <c r="K61" s="80"/>
      <c r="L61" s="80"/>
      <c r="M61" s="88" t="s">
        <v>51</v>
      </c>
      <c r="N61" s="89" t="n">
        <v>1</v>
      </c>
      <c r="O61" s="88"/>
      <c r="P61" s="90"/>
      <c r="Q61" s="84" t="s">
        <v>69</v>
      </c>
      <c r="R61" s="85"/>
      <c r="S61" s="85" t="n">
        <v>19734</v>
      </c>
    </row>
    <row r="62" customFormat="false" ht="15" hidden="false" customHeight="false" outlineLevel="0" collapsed="false">
      <c r="A62" s="75" t="s">
        <v>173</v>
      </c>
      <c r="B62" s="76" t="s">
        <v>174</v>
      </c>
      <c r="C62" s="86"/>
      <c r="D62" s="87"/>
      <c r="E62" s="91" t="s">
        <v>45</v>
      </c>
      <c r="F62" s="80"/>
      <c r="G62" s="80"/>
      <c r="H62" s="80"/>
      <c r="I62" s="80"/>
      <c r="J62" s="80"/>
      <c r="K62" s="80"/>
      <c r="L62" s="80"/>
      <c r="M62" s="88" t="s">
        <v>51</v>
      </c>
      <c r="N62" s="89" t="n">
        <v>1</v>
      </c>
      <c r="O62" s="88"/>
      <c r="P62" s="90"/>
      <c r="Q62" s="84" t="s">
        <v>69</v>
      </c>
      <c r="R62" s="85"/>
      <c r="S62" s="85" t="n">
        <v>19736</v>
      </c>
    </row>
    <row r="63" customFormat="false" ht="15" hidden="false" customHeight="false" outlineLevel="0" collapsed="false">
      <c r="A63" s="75" t="s">
        <v>175</v>
      </c>
      <c r="B63" s="76" t="s">
        <v>176</v>
      </c>
      <c r="C63" s="86"/>
      <c r="D63" s="87"/>
      <c r="E63" s="98" t="s">
        <v>177</v>
      </c>
      <c r="F63" s="80"/>
      <c r="G63" s="80"/>
      <c r="H63" s="80"/>
      <c r="I63" s="80"/>
      <c r="J63" s="80"/>
      <c r="K63" s="80"/>
      <c r="L63" s="80"/>
      <c r="M63" s="88" t="s">
        <v>178</v>
      </c>
      <c r="N63" s="89" t="n">
        <v>2</v>
      </c>
      <c r="O63" s="88"/>
      <c r="P63" s="90"/>
      <c r="Q63" s="84"/>
      <c r="R63" s="85"/>
      <c r="S63" s="85" t="n">
        <v>111</v>
      </c>
    </row>
    <row r="64" customFormat="false" ht="15" hidden="false" customHeight="false" outlineLevel="0" collapsed="false">
      <c r="A64" s="75" t="s">
        <v>179</v>
      </c>
      <c r="B64" s="76" t="s">
        <v>180</v>
      </c>
      <c r="C64" s="86"/>
      <c r="D64" s="87"/>
      <c r="E64" s="98" t="s">
        <v>181</v>
      </c>
      <c r="F64" s="80"/>
      <c r="G64" s="80"/>
      <c r="H64" s="80"/>
      <c r="I64" s="80"/>
      <c r="J64" s="80"/>
      <c r="K64" s="80"/>
      <c r="L64" s="80"/>
      <c r="M64" s="88" t="s">
        <v>178</v>
      </c>
      <c r="N64" s="89" t="n">
        <v>2</v>
      </c>
      <c r="O64" s="88"/>
      <c r="P64" s="90"/>
      <c r="Q64" s="84"/>
      <c r="R64" s="85"/>
      <c r="S64" s="85" t="n">
        <v>113</v>
      </c>
    </row>
    <row r="65" customFormat="false" ht="15" hidden="false" customHeight="false" outlineLevel="0" collapsed="false">
      <c r="A65" s="99" t="s">
        <v>182</v>
      </c>
      <c r="B65" s="76" t="s">
        <v>183</v>
      </c>
      <c r="C65" s="86" t="n">
        <v>13</v>
      </c>
      <c r="D65" s="87" t="n">
        <v>2</v>
      </c>
      <c r="E65" s="79" t="s">
        <v>177</v>
      </c>
      <c r="F65" s="100" t="s">
        <v>184</v>
      </c>
      <c r="G65" s="80" t="s">
        <v>185</v>
      </c>
      <c r="H65" s="80"/>
      <c r="I65" s="80"/>
      <c r="J65" s="80"/>
      <c r="K65" s="80"/>
      <c r="L65" s="80"/>
      <c r="M65" s="88" t="s">
        <v>178</v>
      </c>
      <c r="N65" s="89" t="n">
        <v>2</v>
      </c>
      <c r="O65" s="88"/>
      <c r="P65" s="90" t="s">
        <v>40</v>
      </c>
      <c r="Q65" s="84"/>
      <c r="R65" s="85"/>
      <c r="S65" s="85" t="n">
        <v>676</v>
      </c>
    </row>
    <row r="66" customFormat="false" ht="15" hidden="false" customHeight="false" outlineLevel="0" collapsed="false">
      <c r="A66" s="99" t="s">
        <v>186</v>
      </c>
      <c r="B66" s="76" t="s">
        <v>187</v>
      </c>
      <c r="C66" s="86" t="n">
        <v>10</v>
      </c>
      <c r="D66" s="87" t="n">
        <v>2</v>
      </c>
      <c r="E66" s="79" t="s">
        <v>188</v>
      </c>
      <c r="F66" s="101" t="s">
        <v>189</v>
      </c>
      <c r="G66" s="80" t="s">
        <v>190</v>
      </c>
      <c r="H66" s="80" t="s">
        <v>191</v>
      </c>
      <c r="I66" s="80"/>
      <c r="J66" s="80"/>
      <c r="K66" s="80"/>
      <c r="L66" s="80"/>
      <c r="M66" s="88" t="s">
        <v>178</v>
      </c>
      <c r="N66" s="89" t="n">
        <v>2</v>
      </c>
      <c r="O66" s="88"/>
      <c r="P66" s="90" t="s">
        <v>40</v>
      </c>
      <c r="Q66" s="84"/>
      <c r="R66" s="85"/>
      <c r="S66" s="85" t="n">
        <v>1153</v>
      </c>
    </row>
    <row r="67" customFormat="false" ht="15" hidden="false" customHeight="false" outlineLevel="0" collapsed="false">
      <c r="A67" s="99" t="s">
        <v>192</v>
      </c>
      <c r="B67" s="76" t="s">
        <v>193</v>
      </c>
      <c r="C67" s="86" t="n">
        <v>16</v>
      </c>
      <c r="D67" s="87" t="n">
        <v>2</v>
      </c>
      <c r="E67" s="79" t="s">
        <v>194</v>
      </c>
      <c r="F67" s="80" t="s">
        <v>195</v>
      </c>
      <c r="G67" s="102" t="s">
        <v>196</v>
      </c>
      <c r="H67" s="102"/>
      <c r="I67" s="102"/>
      <c r="J67" s="102"/>
      <c r="K67" s="102"/>
      <c r="L67" s="80"/>
      <c r="M67" s="88" t="s">
        <v>178</v>
      </c>
      <c r="N67" s="89" t="n">
        <v>2</v>
      </c>
      <c r="O67" s="88"/>
      <c r="P67" s="90" t="s">
        <v>40</v>
      </c>
      <c r="Q67" s="84"/>
      <c r="R67" s="85"/>
      <c r="S67" s="85" t="n">
        <v>1155</v>
      </c>
    </row>
    <row r="68" customFormat="false" ht="15" hidden="false" customHeight="false" outlineLevel="0" collapsed="false">
      <c r="A68" s="99" t="s">
        <v>197</v>
      </c>
      <c r="B68" s="76" t="s">
        <v>198</v>
      </c>
      <c r="C68" s="86" t="n">
        <v>14</v>
      </c>
      <c r="D68" s="87" t="n">
        <v>2</v>
      </c>
      <c r="E68" s="79" t="s">
        <v>199</v>
      </c>
      <c r="F68" s="80"/>
      <c r="G68" s="102"/>
      <c r="H68" s="102"/>
      <c r="I68" s="102"/>
      <c r="J68" s="102"/>
      <c r="K68" s="102"/>
      <c r="L68" s="80"/>
      <c r="M68" s="88" t="s">
        <v>178</v>
      </c>
      <c r="N68" s="89" t="n">
        <v>2</v>
      </c>
      <c r="O68" s="88"/>
      <c r="P68" s="90" t="s">
        <v>40</v>
      </c>
      <c r="Q68" s="84"/>
      <c r="R68" s="85"/>
      <c r="S68" s="85" t="n">
        <v>5987</v>
      </c>
    </row>
    <row r="69" customFormat="false" ht="15" hidden="false" customHeight="false" outlineLevel="0" collapsed="false">
      <c r="A69" s="99" t="s">
        <v>200</v>
      </c>
      <c r="B69" s="103" t="s">
        <v>201</v>
      </c>
      <c r="C69" s="86" t="n">
        <v>12</v>
      </c>
      <c r="D69" s="87" t="n">
        <v>2</v>
      </c>
      <c r="E69" s="79" t="s">
        <v>122</v>
      </c>
      <c r="F69" s="80"/>
      <c r="G69" s="102"/>
      <c r="H69" s="102"/>
      <c r="I69" s="102"/>
      <c r="J69" s="102"/>
      <c r="K69" s="102"/>
      <c r="L69" s="80"/>
      <c r="M69" s="88" t="s">
        <v>178</v>
      </c>
      <c r="N69" s="89" t="n">
        <v>2</v>
      </c>
      <c r="O69" s="88"/>
      <c r="P69" s="90" t="s">
        <v>40</v>
      </c>
      <c r="Q69" s="84"/>
      <c r="R69" s="85"/>
      <c r="S69" s="85" t="n">
        <v>1117</v>
      </c>
    </row>
    <row r="70" customFormat="false" ht="15" hidden="false" customHeight="false" outlineLevel="0" collapsed="false">
      <c r="A70" s="75" t="s">
        <v>202</v>
      </c>
      <c r="B70" s="76" t="s">
        <v>203</v>
      </c>
      <c r="C70" s="86"/>
      <c r="D70" s="87"/>
      <c r="E70" s="91" t="s">
        <v>204</v>
      </c>
      <c r="F70" s="104" t="s">
        <v>205</v>
      </c>
      <c r="G70" s="80" t="s">
        <v>206</v>
      </c>
      <c r="H70" s="102"/>
      <c r="I70" s="102"/>
      <c r="J70" s="102"/>
      <c r="K70" s="102"/>
      <c r="L70" s="80"/>
      <c r="M70" s="88" t="s">
        <v>178</v>
      </c>
      <c r="N70" s="89" t="n">
        <v>2</v>
      </c>
      <c r="O70" s="88"/>
      <c r="P70" s="90"/>
      <c r="Q70" s="84"/>
      <c r="R70" s="85"/>
      <c r="S70" s="85" t="n">
        <v>5252</v>
      </c>
    </row>
    <row r="71" customFormat="false" ht="15" hidden="false" customHeight="false" outlineLevel="0" collapsed="false">
      <c r="A71" s="75" t="s">
        <v>207</v>
      </c>
      <c r="B71" s="76" t="s">
        <v>208</v>
      </c>
      <c r="C71" s="86"/>
      <c r="D71" s="87"/>
      <c r="E71" s="91" t="s">
        <v>209</v>
      </c>
      <c r="F71" s="80" t="s">
        <v>210</v>
      </c>
      <c r="G71" s="102"/>
      <c r="H71" s="102"/>
      <c r="I71" s="102"/>
      <c r="J71" s="102"/>
      <c r="K71" s="102"/>
      <c r="L71" s="80"/>
      <c r="M71" s="88" t="s">
        <v>178</v>
      </c>
      <c r="N71" s="89" t="n">
        <v>2</v>
      </c>
      <c r="O71" s="88"/>
      <c r="P71" s="90"/>
      <c r="Q71" s="84"/>
      <c r="R71" s="85"/>
      <c r="S71" s="85" t="n">
        <v>5253</v>
      </c>
    </row>
    <row r="72" customFormat="false" ht="15" hidden="false" customHeight="false" outlineLevel="0" collapsed="false">
      <c r="A72" s="75" t="s">
        <v>211</v>
      </c>
      <c r="B72" s="76" t="s">
        <v>212</v>
      </c>
      <c r="C72" s="86"/>
      <c r="D72" s="87"/>
      <c r="E72" s="91" t="s">
        <v>213</v>
      </c>
      <c r="F72" s="80"/>
      <c r="G72" s="102"/>
      <c r="H72" s="102"/>
      <c r="I72" s="102"/>
      <c r="J72" s="102"/>
      <c r="K72" s="102"/>
      <c r="L72" s="80"/>
      <c r="M72" s="88" t="s">
        <v>178</v>
      </c>
      <c r="N72" s="89" t="n">
        <v>2</v>
      </c>
      <c r="O72" s="88"/>
      <c r="P72" s="90"/>
      <c r="Q72" s="84"/>
      <c r="R72" s="85"/>
      <c r="S72" s="85" t="n">
        <v>5254</v>
      </c>
    </row>
    <row r="73" customFormat="false" ht="15" hidden="false" customHeight="false" outlineLevel="0" collapsed="false">
      <c r="A73" s="75" t="s">
        <v>214</v>
      </c>
      <c r="B73" s="76" t="s">
        <v>215</v>
      </c>
      <c r="C73" s="86"/>
      <c r="D73" s="87"/>
      <c r="E73" s="91" t="s">
        <v>216</v>
      </c>
      <c r="F73" s="80"/>
      <c r="G73" s="102"/>
      <c r="H73" s="102"/>
      <c r="I73" s="102"/>
      <c r="J73" s="102"/>
      <c r="K73" s="102"/>
      <c r="L73" s="80"/>
      <c r="M73" s="88" t="s">
        <v>178</v>
      </c>
      <c r="N73" s="89" t="n">
        <v>2</v>
      </c>
      <c r="O73" s="88"/>
      <c r="P73" s="90"/>
      <c r="Q73" s="84"/>
      <c r="R73" s="85"/>
      <c r="S73" s="85" t="n">
        <v>5255</v>
      </c>
    </row>
    <row r="74" customFormat="false" ht="15" hidden="false" customHeight="false" outlineLevel="0" collapsed="false">
      <c r="A74" s="75" t="s">
        <v>217</v>
      </c>
      <c r="B74" s="76" t="s">
        <v>218</v>
      </c>
      <c r="C74" s="86"/>
      <c r="D74" s="87"/>
      <c r="E74" s="91" t="s">
        <v>219</v>
      </c>
      <c r="F74" s="80"/>
      <c r="G74" s="102"/>
      <c r="H74" s="102"/>
      <c r="I74" s="102"/>
      <c r="J74" s="102"/>
      <c r="K74" s="102"/>
      <c r="L74" s="80"/>
      <c r="M74" s="88" t="s">
        <v>178</v>
      </c>
      <c r="N74" s="89" t="n">
        <v>2</v>
      </c>
      <c r="O74" s="88"/>
      <c r="P74" s="90"/>
      <c r="Q74" s="84"/>
      <c r="R74" s="85"/>
      <c r="S74" s="85" t="n">
        <v>5256</v>
      </c>
    </row>
    <row r="75" customFormat="false" ht="15" hidden="false" customHeight="false" outlineLevel="0" collapsed="false">
      <c r="A75" s="99" t="s">
        <v>220</v>
      </c>
      <c r="B75" s="76" t="s">
        <v>221</v>
      </c>
      <c r="C75" s="86" t="n">
        <v>13</v>
      </c>
      <c r="D75" s="87" t="n">
        <v>1</v>
      </c>
      <c r="E75" s="79" t="s">
        <v>222</v>
      </c>
      <c r="F75" s="80" t="s">
        <v>223</v>
      </c>
      <c r="G75" s="102"/>
      <c r="H75" s="102"/>
      <c r="I75" s="102"/>
      <c r="J75" s="102"/>
      <c r="K75" s="102"/>
      <c r="L75" s="80"/>
      <c r="M75" s="88" t="s">
        <v>178</v>
      </c>
      <c r="N75" s="89" t="n">
        <v>2</v>
      </c>
      <c r="O75" s="88"/>
      <c r="P75" s="90" t="s">
        <v>40</v>
      </c>
      <c r="Q75" s="84"/>
      <c r="R75" s="85"/>
      <c r="S75" s="85" t="n">
        <v>5257</v>
      </c>
    </row>
    <row r="76" customFormat="false" ht="15" hidden="false" customHeight="false" outlineLevel="0" collapsed="false">
      <c r="A76" s="99" t="s">
        <v>224</v>
      </c>
      <c r="B76" s="76" t="s">
        <v>225</v>
      </c>
      <c r="C76" s="86" t="n">
        <v>15</v>
      </c>
      <c r="D76" s="87" t="n">
        <v>2</v>
      </c>
      <c r="E76" s="79" t="s">
        <v>226</v>
      </c>
      <c r="F76" s="80"/>
      <c r="G76" s="102"/>
      <c r="H76" s="102"/>
      <c r="I76" s="102"/>
      <c r="J76" s="102"/>
      <c r="K76" s="102"/>
      <c r="L76" s="80"/>
      <c r="M76" s="88" t="s">
        <v>178</v>
      </c>
      <c r="N76" s="89" t="n">
        <v>2</v>
      </c>
      <c r="O76" s="88"/>
      <c r="P76" s="90" t="s">
        <v>40</v>
      </c>
      <c r="Q76" s="84"/>
      <c r="R76" s="85"/>
      <c r="S76" s="85" t="n">
        <v>5258</v>
      </c>
    </row>
    <row r="77" customFormat="false" ht="15" hidden="false" customHeight="false" outlineLevel="0" collapsed="false">
      <c r="A77" s="75" t="s">
        <v>227</v>
      </c>
      <c r="B77" s="76" t="s">
        <v>228</v>
      </c>
      <c r="C77" s="86"/>
      <c r="D77" s="87"/>
      <c r="E77" s="91" t="s">
        <v>219</v>
      </c>
      <c r="F77" s="80"/>
      <c r="G77" s="102"/>
      <c r="H77" s="102"/>
      <c r="I77" s="102"/>
      <c r="J77" s="102"/>
      <c r="K77" s="102"/>
      <c r="L77" s="80"/>
      <c r="M77" s="88" t="s">
        <v>178</v>
      </c>
      <c r="N77" s="89" t="n">
        <v>2</v>
      </c>
      <c r="O77" s="88"/>
      <c r="P77" s="90"/>
      <c r="Q77" s="84"/>
      <c r="R77" s="85"/>
      <c r="S77" s="85" t="n">
        <v>5259</v>
      </c>
    </row>
    <row r="78" customFormat="false" ht="15" hidden="false" customHeight="false" outlineLevel="0" collapsed="false">
      <c r="A78" s="75" t="s">
        <v>229</v>
      </c>
      <c r="B78" s="76" t="s">
        <v>230</v>
      </c>
      <c r="C78" s="86"/>
      <c r="D78" s="87"/>
      <c r="E78" s="91" t="s">
        <v>231</v>
      </c>
      <c r="F78" s="80"/>
      <c r="G78" s="102"/>
      <c r="H78" s="102"/>
      <c r="I78" s="102"/>
      <c r="J78" s="102"/>
      <c r="K78" s="102"/>
      <c r="L78" s="80"/>
      <c r="M78" s="88" t="s">
        <v>178</v>
      </c>
      <c r="N78" s="89" t="n">
        <v>2</v>
      </c>
      <c r="O78" s="88"/>
      <c r="P78" s="90"/>
      <c r="Q78" s="84"/>
      <c r="R78" s="85"/>
      <c r="S78" s="85" t="n">
        <v>1121</v>
      </c>
    </row>
    <row r="79" customFormat="false" ht="15" hidden="false" customHeight="false" outlineLevel="0" collapsed="false">
      <c r="A79" s="99" t="s">
        <v>232</v>
      </c>
      <c r="B79" s="76" t="s">
        <v>233</v>
      </c>
      <c r="C79" s="86" t="n">
        <v>13</v>
      </c>
      <c r="D79" s="87" t="n">
        <v>1</v>
      </c>
      <c r="E79" s="79" t="s">
        <v>93</v>
      </c>
      <c r="F79" s="80" t="s">
        <v>234</v>
      </c>
      <c r="G79" s="102"/>
      <c r="H79" s="102"/>
      <c r="I79" s="102"/>
      <c r="J79" s="102"/>
      <c r="K79" s="102"/>
      <c r="L79" s="80"/>
      <c r="M79" s="88" t="s">
        <v>178</v>
      </c>
      <c r="N79" s="89" t="n">
        <v>2</v>
      </c>
      <c r="O79" s="88"/>
      <c r="P79" s="90" t="s">
        <v>40</v>
      </c>
      <c r="Q79" s="84"/>
      <c r="R79" s="85"/>
      <c r="S79" s="85" t="n">
        <v>5261</v>
      </c>
    </row>
    <row r="80" customFormat="false" ht="15" hidden="false" customHeight="false" outlineLevel="0" collapsed="false">
      <c r="A80" s="75" t="s">
        <v>235</v>
      </c>
      <c r="B80" s="76" t="s">
        <v>236</v>
      </c>
      <c r="C80" s="86"/>
      <c r="D80" s="87"/>
      <c r="E80" s="91" t="s">
        <v>219</v>
      </c>
      <c r="F80" s="80" t="s">
        <v>237</v>
      </c>
      <c r="G80" s="102"/>
      <c r="H80" s="102"/>
      <c r="I80" s="102"/>
      <c r="J80" s="102"/>
      <c r="K80" s="102"/>
      <c r="L80" s="80"/>
      <c r="M80" s="88" t="s">
        <v>178</v>
      </c>
      <c r="N80" s="89" t="n">
        <v>2</v>
      </c>
      <c r="O80" s="88"/>
      <c r="P80" s="90"/>
      <c r="Q80" s="84"/>
      <c r="R80" s="85"/>
      <c r="S80" s="85" t="n">
        <v>5262</v>
      </c>
    </row>
    <row r="81" customFormat="false" ht="15" hidden="false" customHeight="false" outlineLevel="0" collapsed="false">
      <c r="A81" s="75" t="s">
        <v>238</v>
      </c>
      <c r="B81" s="76" t="s">
        <v>239</v>
      </c>
      <c r="C81" s="86"/>
      <c r="D81" s="87"/>
      <c r="E81" s="91" t="s">
        <v>240</v>
      </c>
      <c r="F81" s="80"/>
      <c r="G81" s="102"/>
      <c r="H81" s="105"/>
      <c r="I81" s="102"/>
      <c r="J81" s="102"/>
      <c r="K81" s="102"/>
      <c r="L81" s="80"/>
      <c r="M81" s="88" t="s">
        <v>178</v>
      </c>
      <c r="N81" s="89" t="n">
        <v>2</v>
      </c>
      <c r="O81" s="88"/>
      <c r="P81" s="90"/>
      <c r="Q81" s="84"/>
      <c r="R81" s="85"/>
      <c r="S81" s="85" t="n">
        <v>1141</v>
      </c>
    </row>
    <row r="82" customFormat="false" ht="15" hidden="false" customHeight="false" outlineLevel="0" collapsed="false">
      <c r="A82" s="75" t="s">
        <v>241</v>
      </c>
      <c r="B82" s="76" t="s">
        <v>242</v>
      </c>
      <c r="C82" s="86"/>
      <c r="D82" s="87"/>
      <c r="E82" s="91" t="s">
        <v>204</v>
      </c>
      <c r="F82" s="80"/>
      <c r="G82" s="102"/>
      <c r="H82" s="102"/>
      <c r="I82" s="102"/>
      <c r="J82" s="102"/>
      <c r="K82" s="102"/>
      <c r="L82" s="80"/>
      <c r="M82" s="88" t="s">
        <v>178</v>
      </c>
      <c r="N82" s="89" t="n">
        <v>2</v>
      </c>
      <c r="O82" s="88"/>
      <c r="P82" s="90"/>
      <c r="Q82" s="84"/>
      <c r="R82" s="85"/>
      <c r="S82" s="85" t="n">
        <v>19594</v>
      </c>
    </row>
    <row r="83" customFormat="false" ht="15" hidden="false" customHeight="false" outlineLevel="0" collapsed="false">
      <c r="A83" s="99" t="s">
        <v>243</v>
      </c>
      <c r="B83" s="76" t="s">
        <v>244</v>
      </c>
      <c r="C83" s="86" t="n">
        <v>6</v>
      </c>
      <c r="D83" s="87" t="n">
        <v>1</v>
      </c>
      <c r="E83" s="79" t="s">
        <v>204</v>
      </c>
      <c r="F83" s="80"/>
      <c r="G83" s="102"/>
      <c r="H83" s="102"/>
      <c r="I83" s="102"/>
      <c r="J83" s="102"/>
      <c r="K83" s="102"/>
      <c r="L83" s="80"/>
      <c r="M83" s="88" t="s">
        <v>178</v>
      </c>
      <c r="N83" s="89" t="n">
        <v>2</v>
      </c>
      <c r="O83" s="88"/>
      <c r="P83" s="90" t="s">
        <v>40</v>
      </c>
      <c r="Q83" s="84"/>
      <c r="R83" s="85"/>
      <c r="S83" s="85" t="n">
        <v>1124</v>
      </c>
    </row>
    <row r="84" customFormat="false" ht="15" hidden="false" customHeight="false" outlineLevel="0" collapsed="false">
      <c r="A84" s="99" t="s">
        <v>245</v>
      </c>
      <c r="B84" s="76" t="s">
        <v>246</v>
      </c>
      <c r="C84" s="86"/>
      <c r="D84" s="87"/>
      <c r="E84" s="79" t="s">
        <v>247</v>
      </c>
      <c r="F84" s="80" t="s">
        <v>248</v>
      </c>
      <c r="G84" s="102"/>
      <c r="H84" s="102"/>
      <c r="I84" s="102"/>
      <c r="J84" s="102"/>
      <c r="K84" s="102"/>
      <c r="L84" s="80"/>
      <c r="M84" s="88" t="s">
        <v>178</v>
      </c>
      <c r="N84" s="89" t="n">
        <v>2</v>
      </c>
      <c r="O84" s="88"/>
      <c r="P84" s="90"/>
      <c r="Q84" s="84"/>
      <c r="R84" s="85"/>
      <c r="S84" s="85" t="n">
        <v>671</v>
      </c>
    </row>
    <row r="85" customFormat="false" ht="15" hidden="false" customHeight="false" outlineLevel="0" collapsed="false">
      <c r="A85" s="75" t="s">
        <v>249</v>
      </c>
      <c r="B85" s="76" t="s">
        <v>250</v>
      </c>
      <c r="C85" s="86"/>
      <c r="D85" s="87"/>
      <c r="E85" s="91" t="s">
        <v>204</v>
      </c>
      <c r="F85" s="106"/>
      <c r="G85" s="102"/>
      <c r="H85" s="102"/>
      <c r="I85" s="102"/>
      <c r="J85" s="102"/>
      <c r="K85" s="102"/>
      <c r="L85" s="80"/>
      <c r="M85" s="88" t="s">
        <v>178</v>
      </c>
      <c r="N85" s="89" t="n">
        <v>2</v>
      </c>
      <c r="O85" s="88"/>
      <c r="P85" s="90"/>
      <c r="Q85" s="84"/>
      <c r="R85" s="85"/>
      <c r="S85" s="85" t="n">
        <v>114</v>
      </c>
    </row>
    <row r="86" customFormat="false" ht="15" hidden="false" customHeight="false" outlineLevel="0" collapsed="false">
      <c r="A86" s="99" t="s">
        <v>251</v>
      </c>
      <c r="B86" s="76" t="s">
        <v>252</v>
      </c>
      <c r="C86" s="86" t="n">
        <v>12</v>
      </c>
      <c r="D86" s="87" t="n">
        <v>2</v>
      </c>
      <c r="E86" s="79" t="s">
        <v>177</v>
      </c>
      <c r="F86" s="80"/>
      <c r="G86" s="102"/>
      <c r="H86" s="102"/>
      <c r="I86" s="102"/>
      <c r="J86" s="102"/>
      <c r="K86" s="102"/>
      <c r="L86" s="80"/>
      <c r="M86" s="88" t="s">
        <v>178</v>
      </c>
      <c r="N86" s="89" t="n">
        <v>2</v>
      </c>
      <c r="O86" s="88"/>
      <c r="P86" s="90" t="s">
        <v>40</v>
      </c>
      <c r="Q86" s="84"/>
      <c r="R86" s="85"/>
      <c r="S86" s="85" t="n">
        <v>6627</v>
      </c>
    </row>
    <row r="87" customFormat="false" ht="15" hidden="false" customHeight="false" outlineLevel="0" collapsed="false">
      <c r="A87" s="99" t="s">
        <v>253</v>
      </c>
      <c r="B87" s="76" t="s">
        <v>254</v>
      </c>
      <c r="C87" s="86" t="n">
        <v>18</v>
      </c>
      <c r="D87" s="87" t="n">
        <v>3</v>
      </c>
      <c r="E87" s="79" t="s">
        <v>177</v>
      </c>
      <c r="F87" s="80"/>
      <c r="G87" s="102"/>
      <c r="H87" s="102"/>
      <c r="I87" s="102"/>
      <c r="J87" s="102"/>
      <c r="K87" s="102"/>
      <c r="L87" s="80"/>
      <c r="M87" s="88" t="s">
        <v>178</v>
      </c>
      <c r="N87" s="89" t="n">
        <v>2</v>
      </c>
      <c r="O87" s="88"/>
      <c r="P87" s="90" t="s">
        <v>40</v>
      </c>
      <c r="Q87" s="84"/>
      <c r="R87" s="85"/>
      <c r="S87" s="85" t="n">
        <v>1118</v>
      </c>
    </row>
    <row r="88" customFormat="false" ht="15" hidden="false" customHeight="false" outlineLevel="0" collapsed="false">
      <c r="A88" s="99" t="s">
        <v>255</v>
      </c>
      <c r="B88" s="76" t="s">
        <v>256</v>
      </c>
      <c r="C88" s="86" t="n">
        <v>3</v>
      </c>
      <c r="D88" s="87" t="n">
        <v>2</v>
      </c>
      <c r="E88" s="79" t="s">
        <v>257</v>
      </c>
      <c r="F88" s="80" t="s">
        <v>258</v>
      </c>
      <c r="G88" s="102" t="s">
        <v>259</v>
      </c>
      <c r="H88" s="102"/>
      <c r="I88" s="102"/>
      <c r="J88" s="102"/>
      <c r="K88" s="102"/>
      <c r="L88" s="80"/>
      <c r="M88" s="88" t="s">
        <v>178</v>
      </c>
      <c r="N88" s="89" t="n">
        <v>2</v>
      </c>
      <c r="O88" s="88"/>
      <c r="P88" s="90" t="s">
        <v>40</v>
      </c>
      <c r="Q88" s="84"/>
      <c r="R88" s="85"/>
      <c r="S88" s="85" t="n">
        <v>1144</v>
      </c>
    </row>
    <row r="89" customFormat="false" ht="15" hidden="false" customHeight="false" outlineLevel="0" collapsed="false">
      <c r="A89" s="75" t="s">
        <v>260</v>
      </c>
      <c r="B89" s="76" t="s">
        <v>261</v>
      </c>
      <c r="C89" s="86"/>
      <c r="D89" s="87"/>
      <c r="E89" s="91" t="s">
        <v>262</v>
      </c>
      <c r="F89" s="80"/>
      <c r="G89" s="102"/>
      <c r="H89" s="102"/>
      <c r="I89" s="102"/>
      <c r="J89" s="102"/>
      <c r="K89" s="102"/>
      <c r="L89" s="80"/>
      <c r="M89" s="88" t="s">
        <v>178</v>
      </c>
      <c r="N89" s="89" t="n">
        <v>2</v>
      </c>
      <c r="O89" s="88"/>
      <c r="P89" s="90"/>
      <c r="Q89" s="84"/>
      <c r="R89" s="85"/>
      <c r="S89" s="85" t="n">
        <v>6196</v>
      </c>
    </row>
    <row r="90" customFormat="false" ht="15" hidden="false" customHeight="false" outlineLevel="0" collapsed="false">
      <c r="A90" s="99" t="s">
        <v>263</v>
      </c>
      <c r="B90" s="76" t="s">
        <v>264</v>
      </c>
      <c r="C90" s="86" t="n">
        <v>15</v>
      </c>
      <c r="D90" s="87" t="n">
        <v>2</v>
      </c>
      <c r="E90" s="79" t="s">
        <v>265</v>
      </c>
      <c r="F90" s="80" t="s">
        <v>266</v>
      </c>
      <c r="G90" s="102"/>
      <c r="H90" s="102"/>
      <c r="I90" s="102"/>
      <c r="J90" s="102"/>
      <c r="K90" s="102"/>
      <c r="L90" s="80"/>
      <c r="M90" s="88" t="s">
        <v>178</v>
      </c>
      <c r="N90" s="89" t="n">
        <v>2</v>
      </c>
      <c r="O90" s="88"/>
      <c r="P90" s="90" t="s">
        <v>40</v>
      </c>
      <c r="Q90" s="84"/>
      <c r="R90" s="85"/>
      <c r="S90" s="85" t="n">
        <v>1157</v>
      </c>
    </row>
    <row r="91" customFormat="false" ht="15" hidden="false" customHeight="false" outlineLevel="0" collapsed="false">
      <c r="A91" s="75" t="s">
        <v>267</v>
      </c>
      <c r="B91" s="76" t="s">
        <v>268</v>
      </c>
      <c r="C91" s="86"/>
      <c r="D91" s="87"/>
      <c r="E91" s="91" t="s">
        <v>269</v>
      </c>
      <c r="F91" s="80"/>
      <c r="G91" s="102"/>
      <c r="H91" s="102"/>
      <c r="I91" s="102"/>
      <c r="J91" s="102"/>
      <c r="K91" s="102"/>
      <c r="L91" s="80"/>
      <c r="M91" s="88" t="s">
        <v>178</v>
      </c>
      <c r="N91" s="89" t="n">
        <v>2</v>
      </c>
      <c r="O91" s="88"/>
      <c r="P91" s="90"/>
      <c r="Q91" s="84"/>
      <c r="R91" s="85"/>
      <c r="S91" s="85" t="n">
        <v>6395</v>
      </c>
    </row>
    <row r="92" customFormat="false" ht="15" hidden="false" customHeight="false" outlineLevel="0" collapsed="false">
      <c r="A92" s="99" t="s">
        <v>270</v>
      </c>
      <c r="B92" s="103" t="s">
        <v>271</v>
      </c>
      <c r="C92" s="86" t="n">
        <v>6</v>
      </c>
      <c r="D92" s="87" t="n">
        <v>2</v>
      </c>
      <c r="E92" s="79" t="s">
        <v>194</v>
      </c>
      <c r="F92" s="80"/>
      <c r="G92" s="102"/>
      <c r="H92" s="102"/>
      <c r="I92" s="102"/>
      <c r="J92" s="102"/>
      <c r="K92" s="102"/>
      <c r="L92" s="80"/>
      <c r="M92" s="88" t="s">
        <v>178</v>
      </c>
      <c r="N92" s="89" t="n">
        <v>2</v>
      </c>
      <c r="O92" s="88"/>
      <c r="P92" s="90" t="s">
        <v>40</v>
      </c>
      <c r="Q92" s="84"/>
      <c r="R92" s="85"/>
      <c r="S92" s="85" t="n">
        <v>5686</v>
      </c>
    </row>
    <row r="93" customFormat="false" ht="15" hidden="false" customHeight="false" outlineLevel="0" collapsed="false">
      <c r="A93" s="99" t="s">
        <v>272</v>
      </c>
      <c r="B93" s="103" t="s">
        <v>273</v>
      </c>
      <c r="C93" s="86" t="n">
        <v>16</v>
      </c>
      <c r="D93" s="87" t="n">
        <v>2</v>
      </c>
      <c r="E93" s="79" t="s">
        <v>274</v>
      </c>
      <c r="F93" s="80"/>
      <c r="G93" s="102"/>
      <c r="H93" s="102"/>
      <c r="I93" s="102"/>
      <c r="J93" s="102"/>
      <c r="K93" s="102"/>
      <c r="L93" s="80"/>
      <c r="M93" s="88" t="s">
        <v>178</v>
      </c>
      <c r="N93" s="89" t="n">
        <v>2</v>
      </c>
      <c r="O93" s="88"/>
      <c r="P93" s="90" t="s">
        <v>40</v>
      </c>
      <c r="Q93" s="84"/>
      <c r="R93" s="85"/>
      <c r="S93" s="85" t="n">
        <v>6183</v>
      </c>
    </row>
    <row r="94" customFormat="false" ht="15" hidden="false" customHeight="false" outlineLevel="0" collapsed="false">
      <c r="A94" s="99" t="s">
        <v>275</v>
      </c>
      <c r="B94" s="103" t="s">
        <v>276</v>
      </c>
      <c r="C94" s="86" t="n">
        <v>15</v>
      </c>
      <c r="D94" s="87" t="n">
        <v>2</v>
      </c>
      <c r="E94" s="79" t="s">
        <v>277</v>
      </c>
      <c r="F94" s="80" t="s">
        <v>278</v>
      </c>
      <c r="G94" s="102"/>
      <c r="H94" s="102"/>
      <c r="I94" s="102"/>
      <c r="J94" s="102"/>
      <c r="K94" s="102"/>
      <c r="L94" s="80"/>
      <c r="M94" s="88" t="s">
        <v>178</v>
      </c>
      <c r="N94" s="89" t="n">
        <v>2</v>
      </c>
      <c r="O94" s="88"/>
      <c r="P94" s="107" t="s">
        <v>40</v>
      </c>
      <c r="Q94" s="84"/>
      <c r="R94" s="85"/>
      <c r="S94" s="85" t="n">
        <v>1159</v>
      </c>
    </row>
    <row r="95" customFormat="false" ht="15" hidden="false" customHeight="false" outlineLevel="0" collapsed="false">
      <c r="A95" s="99" t="s">
        <v>279</v>
      </c>
      <c r="B95" s="76" t="s">
        <v>280</v>
      </c>
      <c r="C95" s="86" t="n">
        <v>10</v>
      </c>
      <c r="D95" s="87" t="n">
        <v>2</v>
      </c>
      <c r="E95" s="79" t="s">
        <v>274</v>
      </c>
      <c r="F95" s="80"/>
      <c r="G95" s="102"/>
      <c r="H95" s="102"/>
      <c r="I95" s="102"/>
      <c r="J95" s="102"/>
      <c r="K95" s="102"/>
      <c r="L95" s="80"/>
      <c r="M95" s="88" t="s">
        <v>178</v>
      </c>
      <c r="N95" s="89" t="n">
        <v>2</v>
      </c>
      <c r="O95" s="88"/>
      <c r="P95" s="90" t="s">
        <v>40</v>
      </c>
      <c r="Q95" s="84"/>
      <c r="R95" s="85"/>
      <c r="S95" s="85" t="n">
        <v>117</v>
      </c>
    </row>
    <row r="96" customFormat="false" ht="15" hidden="false" customHeight="false" outlineLevel="0" collapsed="false">
      <c r="A96" s="99" t="s">
        <v>281</v>
      </c>
      <c r="B96" s="76" t="s">
        <v>282</v>
      </c>
      <c r="C96" s="86" t="n">
        <v>10</v>
      </c>
      <c r="D96" s="87" t="n">
        <v>1</v>
      </c>
      <c r="E96" s="79" t="s">
        <v>274</v>
      </c>
      <c r="F96" s="80"/>
      <c r="G96" s="102"/>
      <c r="H96" s="102"/>
      <c r="I96" s="102"/>
      <c r="J96" s="102"/>
      <c r="K96" s="102"/>
      <c r="L96" s="80"/>
      <c r="M96" s="88" t="s">
        <v>178</v>
      </c>
      <c r="N96" s="89" t="n">
        <v>2</v>
      </c>
      <c r="O96" s="88"/>
      <c r="P96" s="90" t="s">
        <v>40</v>
      </c>
      <c r="Q96" s="84"/>
      <c r="R96" s="85"/>
      <c r="S96" s="85" t="n">
        <v>8714</v>
      </c>
    </row>
    <row r="97" customFormat="false" ht="15" hidden="false" customHeight="false" outlineLevel="0" collapsed="false">
      <c r="A97" s="99" t="s">
        <v>283</v>
      </c>
      <c r="B97" s="76" t="s">
        <v>284</v>
      </c>
      <c r="C97" s="86"/>
      <c r="D97" s="87"/>
      <c r="E97" s="79" t="s">
        <v>285</v>
      </c>
      <c r="F97" s="80" t="s">
        <v>286</v>
      </c>
      <c r="G97" s="102"/>
      <c r="H97" s="102"/>
      <c r="I97" s="102"/>
      <c r="J97" s="102"/>
      <c r="K97" s="102"/>
      <c r="L97" s="80"/>
      <c r="M97" s="88" t="s">
        <v>178</v>
      </c>
      <c r="N97" s="89" t="n">
        <v>2</v>
      </c>
      <c r="O97" s="88"/>
      <c r="P97" s="90"/>
      <c r="Q97" s="84"/>
      <c r="R97" s="85"/>
      <c r="S97" s="85" t="n">
        <v>4739</v>
      </c>
    </row>
    <row r="98" customFormat="false" ht="15" hidden="false" customHeight="false" outlineLevel="0" collapsed="false">
      <c r="A98" s="75" t="s">
        <v>287</v>
      </c>
      <c r="B98" s="76" t="s">
        <v>288</v>
      </c>
      <c r="C98" s="86"/>
      <c r="D98" s="87"/>
      <c r="E98" s="91" t="s">
        <v>289</v>
      </c>
      <c r="F98" s="80"/>
      <c r="G98" s="102"/>
      <c r="H98" s="102"/>
      <c r="I98" s="102"/>
      <c r="J98" s="102"/>
      <c r="K98" s="102"/>
      <c r="L98" s="80"/>
      <c r="M98" s="88" t="s">
        <v>178</v>
      </c>
      <c r="N98" s="89" t="n">
        <v>2</v>
      </c>
      <c r="O98" s="88"/>
      <c r="P98" s="90"/>
      <c r="Q98" s="84"/>
      <c r="R98" s="85"/>
      <c r="S98" s="85" t="n">
        <v>645</v>
      </c>
    </row>
    <row r="99" customFormat="false" ht="15" hidden="false" customHeight="false" outlineLevel="0" collapsed="false">
      <c r="A99" s="75" t="s">
        <v>290</v>
      </c>
      <c r="B99" s="76" t="s">
        <v>291</v>
      </c>
      <c r="C99" s="86"/>
      <c r="D99" s="87"/>
      <c r="E99" s="91" t="s">
        <v>292</v>
      </c>
      <c r="F99" s="80" t="s">
        <v>293</v>
      </c>
      <c r="G99" s="102"/>
      <c r="H99" s="102"/>
      <c r="I99" s="102"/>
      <c r="J99" s="102"/>
      <c r="K99" s="102"/>
      <c r="L99" s="80"/>
      <c r="M99" s="88" t="s">
        <v>178</v>
      </c>
      <c r="N99" s="89" t="n">
        <v>2</v>
      </c>
      <c r="O99" s="88"/>
      <c r="P99" s="90"/>
      <c r="Q99" s="84"/>
      <c r="R99" s="85"/>
      <c r="S99" s="85" t="n">
        <v>638</v>
      </c>
    </row>
    <row r="100" customFormat="false" ht="15" hidden="false" customHeight="false" outlineLevel="0" collapsed="false">
      <c r="A100" s="75" t="s">
        <v>294</v>
      </c>
      <c r="B100" s="76" t="s">
        <v>295</v>
      </c>
      <c r="C100" s="86"/>
      <c r="D100" s="87"/>
      <c r="E100" s="91" t="s">
        <v>204</v>
      </c>
      <c r="F100" s="80"/>
      <c r="G100" s="102"/>
      <c r="H100" s="102"/>
      <c r="I100" s="102"/>
      <c r="J100" s="102"/>
      <c r="K100" s="102"/>
      <c r="L100" s="80"/>
      <c r="M100" s="88" t="s">
        <v>178</v>
      </c>
      <c r="N100" s="89" t="n">
        <v>2</v>
      </c>
      <c r="O100" s="88"/>
      <c r="P100" s="90"/>
      <c r="Q100" s="84"/>
      <c r="R100" s="85"/>
      <c r="S100" s="85" t="n">
        <v>474</v>
      </c>
    </row>
    <row r="101" customFormat="false" ht="15" hidden="false" customHeight="false" outlineLevel="0" collapsed="false">
      <c r="A101" s="99" t="s">
        <v>296</v>
      </c>
      <c r="B101" s="76" t="s">
        <v>297</v>
      </c>
      <c r="C101" s="86" t="n">
        <v>12</v>
      </c>
      <c r="D101" s="87" t="n">
        <v>2</v>
      </c>
      <c r="E101" s="79" t="s">
        <v>298</v>
      </c>
      <c r="F101" s="80"/>
      <c r="G101" s="102"/>
      <c r="H101" s="102"/>
      <c r="I101" s="102"/>
      <c r="J101" s="102"/>
      <c r="K101" s="102"/>
      <c r="L101" s="80"/>
      <c r="M101" s="88" t="s">
        <v>178</v>
      </c>
      <c r="N101" s="89" t="n">
        <v>2</v>
      </c>
      <c r="O101" s="88"/>
      <c r="P101" s="90" t="s">
        <v>40</v>
      </c>
      <c r="Q101" s="84"/>
      <c r="R101" s="85"/>
      <c r="S101" s="85" t="n">
        <v>1132</v>
      </c>
    </row>
    <row r="102" customFormat="false" ht="15" hidden="false" customHeight="false" outlineLevel="0" collapsed="false">
      <c r="A102" s="99" t="s">
        <v>299</v>
      </c>
      <c r="B102" s="76" t="s">
        <v>300</v>
      </c>
      <c r="C102" s="86" t="n">
        <v>13</v>
      </c>
      <c r="D102" s="87" t="n">
        <v>2</v>
      </c>
      <c r="E102" s="79" t="s">
        <v>298</v>
      </c>
      <c r="F102" s="80"/>
      <c r="G102" s="102"/>
      <c r="H102" s="102"/>
      <c r="I102" s="102"/>
      <c r="J102" s="102"/>
      <c r="K102" s="102"/>
      <c r="L102" s="80"/>
      <c r="M102" s="88" t="s">
        <v>178</v>
      </c>
      <c r="N102" s="89" t="n">
        <v>2</v>
      </c>
      <c r="O102" s="88"/>
      <c r="P102" s="90" t="s">
        <v>40</v>
      </c>
      <c r="Q102" s="84"/>
      <c r="R102" s="85"/>
      <c r="S102" s="85" t="n">
        <v>61</v>
      </c>
    </row>
    <row r="103" customFormat="false" ht="15" hidden="false" customHeight="false" outlineLevel="0" collapsed="false">
      <c r="A103" s="99" t="s">
        <v>301</v>
      </c>
      <c r="B103" s="76" t="s">
        <v>302</v>
      </c>
      <c r="C103" s="86" t="n">
        <v>13</v>
      </c>
      <c r="D103" s="87" t="n">
        <v>2</v>
      </c>
      <c r="E103" s="79" t="s">
        <v>274</v>
      </c>
      <c r="F103" s="80"/>
      <c r="G103" s="102"/>
      <c r="H103" s="102"/>
      <c r="I103" s="102"/>
      <c r="J103" s="102"/>
      <c r="K103" s="102"/>
      <c r="L103" s="80"/>
      <c r="M103" s="88" t="s">
        <v>178</v>
      </c>
      <c r="N103" s="89" t="n">
        <v>2</v>
      </c>
      <c r="O103" s="88"/>
      <c r="P103" s="90" t="s">
        <v>40</v>
      </c>
      <c r="Q103" s="84"/>
      <c r="R103" s="85"/>
      <c r="S103" s="85" t="n">
        <v>1146</v>
      </c>
    </row>
    <row r="104" customFormat="false" ht="15" hidden="false" customHeight="false" outlineLevel="0" collapsed="false">
      <c r="A104" s="75" t="s">
        <v>303</v>
      </c>
      <c r="B104" s="76" t="s">
        <v>304</v>
      </c>
      <c r="C104" s="86"/>
      <c r="D104" s="87"/>
      <c r="E104" s="91" t="s">
        <v>305</v>
      </c>
      <c r="F104" s="80"/>
      <c r="G104" s="102"/>
      <c r="H104" s="102"/>
      <c r="I104" s="102"/>
      <c r="J104" s="102"/>
      <c r="K104" s="102"/>
      <c r="L104" s="80"/>
      <c r="M104" s="88" t="s">
        <v>178</v>
      </c>
      <c r="N104" s="89" t="n">
        <v>2</v>
      </c>
      <c r="O104" s="88"/>
      <c r="P104" s="90"/>
      <c r="Q104" s="84"/>
      <c r="R104" s="85"/>
      <c r="S104" s="85" t="n">
        <v>5263</v>
      </c>
    </row>
    <row r="105" customFormat="false" ht="15" hidden="false" customHeight="false" outlineLevel="0" collapsed="false">
      <c r="A105" s="99" t="s">
        <v>306</v>
      </c>
      <c r="B105" s="76" t="s">
        <v>307</v>
      </c>
      <c r="C105" s="86" t="n">
        <v>14</v>
      </c>
      <c r="D105" s="87" t="n">
        <v>2</v>
      </c>
      <c r="E105" s="79" t="s">
        <v>308</v>
      </c>
      <c r="F105" s="104" t="s">
        <v>309</v>
      </c>
      <c r="G105" s="104" t="s">
        <v>310</v>
      </c>
      <c r="H105" s="102"/>
      <c r="I105" s="102"/>
      <c r="J105" s="102"/>
      <c r="K105" s="102"/>
      <c r="L105" s="80"/>
      <c r="M105" s="88" t="s">
        <v>178</v>
      </c>
      <c r="N105" s="89" t="n">
        <v>2</v>
      </c>
      <c r="O105" s="88"/>
      <c r="P105" s="90" t="s">
        <v>40</v>
      </c>
      <c r="Q105" s="84"/>
      <c r="R105" s="85"/>
      <c r="S105" s="85" t="n">
        <v>5264</v>
      </c>
    </row>
    <row r="106" customFormat="false" ht="15" hidden="false" customHeight="false" outlineLevel="0" collapsed="false">
      <c r="A106" s="75" t="s">
        <v>311</v>
      </c>
      <c r="B106" s="76" t="s">
        <v>312</v>
      </c>
      <c r="C106" s="86" t="n">
        <v>14</v>
      </c>
      <c r="D106" s="87" t="n">
        <v>2</v>
      </c>
      <c r="E106" s="91" t="s">
        <v>313</v>
      </c>
      <c r="F106" s="104" t="s">
        <v>314</v>
      </c>
      <c r="G106" s="102"/>
      <c r="H106" s="102"/>
      <c r="I106" s="102"/>
      <c r="J106" s="102"/>
      <c r="K106" s="102"/>
      <c r="L106" s="80"/>
      <c r="M106" s="88" t="s">
        <v>178</v>
      </c>
      <c r="N106" s="89" t="n">
        <v>2</v>
      </c>
      <c r="O106" s="88"/>
      <c r="P106" s="90" t="s">
        <v>40</v>
      </c>
      <c r="Q106" s="84"/>
      <c r="R106" s="85"/>
      <c r="S106" s="85" t="n">
        <v>5265</v>
      </c>
    </row>
    <row r="107" customFormat="false" ht="15" hidden="false" customHeight="false" outlineLevel="0" collapsed="false">
      <c r="A107" s="75" t="s">
        <v>315</v>
      </c>
      <c r="B107" s="76" t="s">
        <v>316</v>
      </c>
      <c r="C107" s="86" t="n">
        <v>14</v>
      </c>
      <c r="D107" s="87" t="n">
        <v>2</v>
      </c>
      <c r="E107" s="91" t="s">
        <v>317</v>
      </c>
      <c r="F107" s="80" t="s">
        <v>318</v>
      </c>
      <c r="G107" s="102" t="s">
        <v>319</v>
      </c>
      <c r="H107" s="102"/>
      <c r="I107" s="102"/>
      <c r="J107" s="102"/>
      <c r="K107" s="102"/>
      <c r="L107" s="80"/>
      <c r="M107" s="88" t="s">
        <v>178</v>
      </c>
      <c r="N107" s="89" t="n">
        <v>2</v>
      </c>
      <c r="O107" s="88"/>
      <c r="P107" s="90" t="s">
        <v>40</v>
      </c>
      <c r="Q107" s="84"/>
      <c r="R107" s="85"/>
      <c r="S107" s="85" t="n">
        <v>5266</v>
      </c>
    </row>
    <row r="108" customFormat="false" ht="15" hidden="false" customHeight="false" outlineLevel="0" collapsed="false">
      <c r="A108" s="75" t="s">
        <v>320</v>
      </c>
      <c r="B108" s="76" t="s">
        <v>321</v>
      </c>
      <c r="C108" s="86"/>
      <c r="D108" s="87"/>
      <c r="E108" s="91" t="s">
        <v>322</v>
      </c>
      <c r="F108" s="80" t="s">
        <v>323</v>
      </c>
      <c r="G108" s="80"/>
      <c r="H108" s="80"/>
      <c r="I108" s="80"/>
      <c r="J108" s="80"/>
      <c r="K108" s="80"/>
      <c r="L108" s="80"/>
      <c r="M108" s="88" t="s">
        <v>178</v>
      </c>
      <c r="N108" s="89" t="n">
        <v>2</v>
      </c>
      <c r="O108" s="88"/>
      <c r="P108" s="90"/>
      <c r="Q108" s="84"/>
      <c r="R108" s="85"/>
      <c r="S108" s="85" t="n">
        <v>5267</v>
      </c>
    </row>
    <row r="109" customFormat="false" ht="15" hidden="false" customHeight="false" outlineLevel="0" collapsed="false">
      <c r="A109" s="75" t="s">
        <v>324</v>
      </c>
      <c r="B109" s="76" t="s">
        <v>325</v>
      </c>
      <c r="C109" s="86"/>
      <c r="D109" s="87"/>
      <c r="E109" s="91" t="s">
        <v>274</v>
      </c>
      <c r="F109" s="80"/>
      <c r="G109" s="80"/>
      <c r="H109" s="80"/>
      <c r="I109" s="80"/>
      <c r="J109" s="80"/>
      <c r="K109" s="80"/>
      <c r="L109" s="80"/>
      <c r="M109" s="88" t="s">
        <v>178</v>
      </c>
      <c r="N109" s="89" t="n">
        <v>2</v>
      </c>
      <c r="O109" s="88"/>
      <c r="P109" s="90"/>
      <c r="Q109" s="84"/>
      <c r="R109" s="85"/>
      <c r="S109" s="85" t="n">
        <v>1122</v>
      </c>
    </row>
    <row r="110" customFormat="false" ht="15" hidden="false" customHeight="false" outlineLevel="0" collapsed="false">
      <c r="A110" s="75" t="s">
        <v>326</v>
      </c>
      <c r="B110" s="76" t="s">
        <v>327</v>
      </c>
      <c r="C110" s="86"/>
      <c r="D110" s="87"/>
      <c r="E110" s="91" t="s">
        <v>328</v>
      </c>
      <c r="F110" s="80" t="s">
        <v>329</v>
      </c>
      <c r="G110" s="80"/>
      <c r="H110" s="80"/>
      <c r="I110" s="80"/>
      <c r="J110" s="80"/>
      <c r="K110" s="80"/>
      <c r="L110" s="80"/>
      <c r="M110" s="88" t="s">
        <v>178</v>
      </c>
      <c r="N110" s="89" t="n">
        <v>2</v>
      </c>
      <c r="O110" s="88"/>
      <c r="P110" s="90"/>
      <c r="Q110" s="84"/>
      <c r="R110" s="85"/>
      <c r="S110" s="85" t="n">
        <v>5269</v>
      </c>
    </row>
    <row r="111" customFormat="false" ht="15" hidden="false" customHeight="false" outlineLevel="0" collapsed="false">
      <c r="A111" s="75" t="s">
        <v>330</v>
      </c>
      <c r="B111" s="76" t="s">
        <v>331</v>
      </c>
      <c r="C111" s="86"/>
      <c r="D111" s="87"/>
      <c r="E111" s="91" t="s">
        <v>332</v>
      </c>
      <c r="F111" s="80" t="s">
        <v>333</v>
      </c>
      <c r="G111" s="80"/>
      <c r="H111" s="80"/>
      <c r="I111" s="80"/>
      <c r="J111" s="80"/>
      <c r="K111" s="80"/>
      <c r="L111" s="80"/>
      <c r="M111" s="88" t="s">
        <v>178</v>
      </c>
      <c r="N111" s="89" t="n">
        <v>2</v>
      </c>
      <c r="O111" s="88"/>
      <c r="P111" s="90"/>
      <c r="Q111" s="84"/>
      <c r="R111" s="85"/>
      <c r="S111" s="85" t="n">
        <v>527</v>
      </c>
    </row>
    <row r="112" customFormat="false" ht="15" hidden="false" customHeight="false" outlineLevel="0" collapsed="false">
      <c r="A112" s="75" t="s">
        <v>334</v>
      </c>
      <c r="B112" s="76" t="s">
        <v>335</v>
      </c>
      <c r="C112" s="86"/>
      <c r="D112" s="87"/>
      <c r="E112" s="91" t="s">
        <v>336</v>
      </c>
      <c r="F112" s="104" t="s">
        <v>337</v>
      </c>
      <c r="G112" s="102"/>
      <c r="H112" s="102"/>
      <c r="I112" s="102"/>
      <c r="J112" s="102"/>
      <c r="K112" s="102"/>
      <c r="L112" s="80"/>
      <c r="M112" s="88" t="s">
        <v>178</v>
      </c>
      <c r="N112" s="89" t="n">
        <v>2</v>
      </c>
      <c r="O112" s="88"/>
      <c r="P112" s="90"/>
      <c r="Q112" s="84"/>
      <c r="R112" s="85"/>
      <c r="S112" s="85" t="n">
        <v>5272</v>
      </c>
    </row>
    <row r="113" customFormat="false" ht="15" hidden="false" customHeight="false" outlineLevel="0" collapsed="false">
      <c r="A113" s="75" t="s">
        <v>338</v>
      </c>
      <c r="B113" s="76" t="s">
        <v>339</v>
      </c>
      <c r="C113" s="86"/>
      <c r="D113" s="87"/>
      <c r="E113" s="91" t="s">
        <v>340</v>
      </c>
      <c r="F113" s="80"/>
      <c r="G113" s="102"/>
      <c r="H113" s="102"/>
      <c r="I113" s="102"/>
      <c r="J113" s="102"/>
      <c r="K113" s="102"/>
      <c r="L113" s="80"/>
      <c r="M113" s="88" t="s">
        <v>178</v>
      </c>
      <c r="N113" s="89" t="n">
        <v>2</v>
      </c>
      <c r="O113" s="88"/>
      <c r="P113" s="90"/>
      <c r="Q113" s="84"/>
      <c r="R113" s="85"/>
      <c r="S113" s="85" t="n">
        <v>5271</v>
      </c>
    </row>
    <row r="114" customFormat="false" ht="15" hidden="false" customHeight="false" outlineLevel="0" collapsed="false">
      <c r="A114" s="99" t="s">
        <v>341</v>
      </c>
      <c r="B114" s="76" t="s">
        <v>342</v>
      </c>
      <c r="C114" s="86" t="n">
        <v>9</v>
      </c>
      <c r="D114" s="87" t="n">
        <v>1</v>
      </c>
      <c r="E114" s="79" t="s">
        <v>343</v>
      </c>
      <c r="F114" s="80"/>
      <c r="G114" s="80"/>
      <c r="H114" s="80"/>
      <c r="I114" s="80"/>
      <c r="J114" s="80"/>
      <c r="K114" s="80"/>
      <c r="L114" s="80"/>
      <c r="M114" s="88" t="s">
        <v>178</v>
      </c>
      <c r="N114" s="89" t="n">
        <v>2</v>
      </c>
      <c r="O114" s="88"/>
      <c r="P114" s="90" t="s">
        <v>40</v>
      </c>
      <c r="Q114" s="84"/>
      <c r="R114" s="85"/>
      <c r="S114" s="85" t="n">
        <v>115</v>
      </c>
    </row>
    <row r="115" customFormat="false" ht="15" hidden="false" customHeight="false" outlineLevel="0" collapsed="false">
      <c r="A115" s="99" t="s">
        <v>344</v>
      </c>
      <c r="B115" s="76" t="s">
        <v>345</v>
      </c>
      <c r="C115" s="86" t="n">
        <v>6</v>
      </c>
      <c r="D115" s="87" t="n">
        <v>2</v>
      </c>
      <c r="E115" s="79" t="s">
        <v>346</v>
      </c>
      <c r="F115" s="80"/>
      <c r="G115" s="80"/>
      <c r="H115" s="80"/>
      <c r="I115" s="80"/>
      <c r="J115" s="80"/>
      <c r="K115" s="80"/>
      <c r="L115" s="80"/>
      <c r="M115" s="88" t="s">
        <v>178</v>
      </c>
      <c r="N115" s="89" t="n">
        <v>2</v>
      </c>
      <c r="O115" s="88"/>
      <c r="P115" s="90" t="s">
        <v>40</v>
      </c>
      <c r="Q115" s="84"/>
      <c r="R115" s="85"/>
      <c r="S115" s="85" t="n">
        <v>1134</v>
      </c>
    </row>
    <row r="116" customFormat="false" ht="15" hidden="false" customHeight="false" outlineLevel="0" collapsed="false">
      <c r="A116" s="99" t="s">
        <v>347</v>
      </c>
      <c r="B116" s="76" t="s">
        <v>348</v>
      </c>
      <c r="C116" s="86" t="n">
        <v>11</v>
      </c>
      <c r="D116" s="87" t="n">
        <v>1</v>
      </c>
      <c r="E116" s="79" t="s">
        <v>343</v>
      </c>
      <c r="F116" s="80"/>
      <c r="G116" s="80"/>
      <c r="H116" s="80"/>
      <c r="I116" s="80"/>
      <c r="J116" s="80"/>
      <c r="K116" s="80"/>
      <c r="L116" s="80"/>
      <c r="M116" s="88" t="s">
        <v>178</v>
      </c>
      <c r="N116" s="89" t="n">
        <v>2</v>
      </c>
      <c r="O116" s="88"/>
      <c r="P116" s="90" t="s">
        <v>40</v>
      </c>
      <c r="Q116" s="84"/>
      <c r="R116" s="85"/>
      <c r="S116" s="85" t="n">
        <v>118</v>
      </c>
    </row>
    <row r="117" customFormat="false" ht="15" hidden="false" customHeight="false" outlineLevel="0" collapsed="false">
      <c r="A117" s="99" t="s">
        <v>349</v>
      </c>
      <c r="B117" s="76" t="s">
        <v>350</v>
      </c>
      <c r="C117" s="86" t="n">
        <v>13</v>
      </c>
      <c r="D117" s="87" t="n">
        <v>2</v>
      </c>
      <c r="E117" s="79" t="s">
        <v>204</v>
      </c>
      <c r="F117" s="80"/>
      <c r="G117" s="80"/>
      <c r="H117" s="80"/>
      <c r="I117" s="80"/>
      <c r="J117" s="80"/>
      <c r="K117" s="80"/>
      <c r="L117" s="80"/>
      <c r="M117" s="88" t="s">
        <v>178</v>
      </c>
      <c r="N117" s="89" t="n">
        <v>2</v>
      </c>
      <c r="O117" s="88"/>
      <c r="P117" s="90" t="s">
        <v>40</v>
      </c>
      <c r="Q117" s="84"/>
      <c r="R117" s="85"/>
      <c r="S117" s="85" t="n">
        <v>6414</v>
      </c>
    </row>
    <row r="118" customFormat="false" ht="15" hidden="false" customHeight="false" outlineLevel="0" collapsed="false">
      <c r="A118" s="75" t="s">
        <v>351</v>
      </c>
      <c r="B118" s="76" t="s">
        <v>352</v>
      </c>
      <c r="C118" s="86"/>
      <c r="D118" s="87"/>
      <c r="E118" s="91" t="s">
        <v>298</v>
      </c>
      <c r="F118" s="80"/>
      <c r="G118" s="80"/>
      <c r="H118" s="80"/>
      <c r="I118" s="80"/>
      <c r="J118" s="80"/>
      <c r="K118" s="80"/>
      <c r="L118" s="80"/>
      <c r="M118" s="88" t="s">
        <v>178</v>
      </c>
      <c r="N118" s="89" t="n">
        <v>2</v>
      </c>
      <c r="O118" s="88"/>
      <c r="P118" s="90"/>
      <c r="Q118" s="84"/>
      <c r="R118" s="85"/>
      <c r="S118" s="85" t="n">
        <v>1113</v>
      </c>
    </row>
    <row r="119" customFormat="false" ht="15" hidden="false" customHeight="false" outlineLevel="0" collapsed="false">
      <c r="A119" s="75" t="s">
        <v>353</v>
      </c>
      <c r="B119" s="76" t="s">
        <v>354</v>
      </c>
      <c r="C119" s="86"/>
      <c r="D119" s="87"/>
      <c r="E119" s="91" t="s">
        <v>355</v>
      </c>
      <c r="F119" s="80"/>
      <c r="G119" s="80"/>
      <c r="H119" s="80"/>
      <c r="I119" s="80"/>
      <c r="J119" s="80"/>
      <c r="K119" s="80"/>
      <c r="L119" s="80"/>
      <c r="M119" s="88" t="s">
        <v>178</v>
      </c>
      <c r="N119" s="89" t="n">
        <v>2</v>
      </c>
      <c r="O119" s="88"/>
      <c r="P119" s="90"/>
      <c r="Q119" s="84"/>
      <c r="R119" s="85"/>
      <c r="S119" s="85" t="n">
        <v>6453</v>
      </c>
    </row>
    <row r="120" customFormat="false" ht="15" hidden="false" customHeight="false" outlineLevel="0" collapsed="false">
      <c r="A120" s="75" t="s">
        <v>356</v>
      </c>
      <c r="B120" s="76" t="s">
        <v>357</v>
      </c>
      <c r="C120" s="86"/>
      <c r="D120" s="87"/>
      <c r="E120" s="91" t="s">
        <v>358</v>
      </c>
      <c r="F120" s="80"/>
      <c r="G120" s="80"/>
      <c r="H120" s="80"/>
      <c r="I120" s="80"/>
      <c r="J120" s="80"/>
      <c r="K120" s="80"/>
      <c r="L120" s="80"/>
      <c r="M120" s="88" t="s">
        <v>178</v>
      </c>
      <c r="N120" s="89" t="n">
        <v>2</v>
      </c>
      <c r="O120" s="88"/>
      <c r="P120" s="90"/>
      <c r="Q120" s="84"/>
      <c r="R120" s="85"/>
      <c r="S120" s="85" t="n">
        <v>5576</v>
      </c>
    </row>
    <row r="121" customFormat="false" ht="15" hidden="false" customHeight="false" outlineLevel="0" collapsed="false">
      <c r="A121" s="75" t="s">
        <v>359</v>
      </c>
      <c r="B121" s="76" t="s">
        <v>360</v>
      </c>
      <c r="C121" s="86"/>
      <c r="D121" s="87"/>
      <c r="E121" s="91" t="s">
        <v>361</v>
      </c>
      <c r="F121" s="80"/>
      <c r="G121" s="80"/>
      <c r="H121" s="80"/>
      <c r="I121" s="80"/>
      <c r="J121" s="80"/>
      <c r="K121" s="80"/>
      <c r="L121" s="80"/>
      <c r="M121" s="88" t="s">
        <v>178</v>
      </c>
      <c r="N121" s="89" t="n">
        <v>2</v>
      </c>
      <c r="O121" s="88"/>
      <c r="P121" s="90"/>
      <c r="Q121" s="84"/>
      <c r="R121" s="85"/>
      <c r="S121" s="85" t="n">
        <v>61</v>
      </c>
    </row>
    <row r="122" customFormat="false" ht="15" hidden="false" customHeight="false" outlineLevel="0" collapsed="false">
      <c r="A122" s="99" t="s">
        <v>362</v>
      </c>
      <c r="B122" s="76" t="s">
        <v>363</v>
      </c>
      <c r="C122" s="86" t="n">
        <v>4</v>
      </c>
      <c r="D122" s="87" t="n">
        <v>2</v>
      </c>
      <c r="E122" s="79" t="s">
        <v>204</v>
      </c>
      <c r="F122" s="80"/>
      <c r="G122" s="80"/>
      <c r="H122" s="80"/>
      <c r="I122" s="80"/>
      <c r="J122" s="80"/>
      <c r="K122" s="80"/>
      <c r="L122" s="80"/>
      <c r="M122" s="88" t="s">
        <v>178</v>
      </c>
      <c r="N122" s="89" t="n">
        <v>2</v>
      </c>
      <c r="O122" s="88"/>
      <c r="P122" s="90" t="s">
        <v>40</v>
      </c>
      <c r="Q122" s="84"/>
      <c r="R122" s="85"/>
      <c r="S122" s="85" t="n">
        <v>1125</v>
      </c>
    </row>
    <row r="123" customFormat="false" ht="15" hidden="false" customHeight="false" outlineLevel="0" collapsed="false">
      <c r="A123" s="75" t="s">
        <v>364</v>
      </c>
      <c r="B123" s="76" t="s">
        <v>365</v>
      </c>
      <c r="C123" s="86"/>
      <c r="D123" s="87"/>
      <c r="E123" s="91" t="s">
        <v>366</v>
      </c>
      <c r="F123" s="80"/>
      <c r="G123" s="80"/>
      <c r="H123" s="80"/>
      <c r="I123" s="80"/>
      <c r="J123" s="80"/>
      <c r="K123" s="80"/>
      <c r="L123" s="80"/>
      <c r="M123" s="88" t="s">
        <v>178</v>
      </c>
      <c r="N123" s="89" t="n">
        <v>2</v>
      </c>
      <c r="O123" s="88"/>
      <c r="P123" s="90"/>
      <c r="Q123" s="84"/>
      <c r="R123" s="85"/>
      <c r="S123" s="85" t="n">
        <v>63</v>
      </c>
    </row>
    <row r="124" customFormat="false" ht="15" hidden="false" customHeight="false" outlineLevel="0" collapsed="false">
      <c r="A124" s="99" t="s">
        <v>367</v>
      </c>
      <c r="B124" s="76" t="s">
        <v>368</v>
      </c>
      <c r="C124" s="86" t="n">
        <v>1</v>
      </c>
      <c r="D124" s="87" t="n">
        <v>3</v>
      </c>
      <c r="E124" s="79" t="s">
        <v>204</v>
      </c>
      <c r="F124" s="80"/>
      <c r="G124" s="80"/>
      <c r="H124" s="80"/>
      <c r="I124" s="80"/>
      <c r="J124" s="80"/>
      <c r="K124" s="80"/>
      <c r="L124" s="80"/>
      <c r="M124" s="88" t="s">
        <v>178</v>
      </c>
      <c r="N124" s="89" t="n">
        <v>2</v>
      </c>
      <c r="O124" s="88"/>
      <c r="P124" s="90" t="s">
        <v>40</v>
      </c>
      <c r="Q124" s="84"/>
      <c r="R124" s="85"/>
      <c r="S124" s="85" t="n">
        <v>5578</v>
      </c>
    </row>
    <row r="125" customFormat="false" ht="15" hidden="false" customHeight="false" outlineLevel="0" collapsed="false">
      <c r="A125" s="99" t="s">
        <v>369</v>
      </c>
      <c r="B125" s="76" t="s">
        <v>370</v>
      </c>
      <c r="C125" s="86"/>
      <c r="D125" s="87"/>
      <c r="E125" s="79" t="s">
        <v>204</v>
      </c>
      <c r="F125" s="80"/>
      <c r="G125" s="80"/>
      <c r="H125" s="80"/>
      <c r="I125" s="80"/>
      <c r="J125" s="80"/>
      <c r="K125" s="80"/>
      <c r="L125" s="80"/>
      <c r="M125" s="88" t="s">
        <v>178</v>
      </c>
      <c r="N125" s="89" t="n">
        <v>2</v>
      </c>
      <c r="O125" s="88"/>
      <c r="P125" s="90"/>
      <c r="Q125" s="84"/>
      <c r="R125" s="85"/>
      <c r="S125" s="85" t="n">
        <v>6436</v>
      </c>
    </row>
    <row r="126" customFormat="false" ht="15" hidden="false" customHeight="false" outlineLevel="0" collapsed="false">
      <c r="A126" s="75" t="s">
        <v>371</v>
      </c>
      <c r="B126" s="76" t="s">
        <v>372</v>
      </c>
      <c r="C126" s="86"/>
      <c r="D126" s="87"/>
      <c r="E126" s="91" t="s">
        <v>373</v>
      </c>
      <c r="F126" s="80"/>
      <c r="G126" s="80"/>
      <c r="H126" s="80"/>
      <c r="I126" s="80"/>
      <c r="J126" s="80"/>
      <c r="K126" s="80"/>
      <c r="L126" s="80"/>
      <c r="M126" s="88" t="s">
        <v>178</v>
      </c>
      <c r="N126" s="89" t="n">
        <v>2</v>
      </c>
      <c r="O126" s="88"/>
      <c r="P126" s="90"/>
      <c r="Q126" s="84"/>
      <c r="R126" s="85"/>
      <c r="S126" s="85" t="n">
        <v>1114</v>
      </c>
    </row>
    <row r="127" customFormat="false" ht="15" hidden="false" customHeight="false" outlineLevel="0" collapsed="false">
      <c r="A127" s="99" t="s">
        <v>374</v>
      </c>
      <c r="B127" s="76" t="s">
        <v>375</v>
      </c>
      <c r="C127" s="86" t="n">
        <v>12</v>
      </c>
      <c r="D127" s="87" t="n">
        <v>2</v>
      </c>
      <c r="E127" s="79" t="s">
        <v>204</v>
      </c>
      <c r="F127" s="80"/>
      <c r="G127" s="80"/>
      <c r="H127" s="93"/>
      <c r="I127" s="80"/>
      <c r="J127" s="80"/>
      <c r="K127" s="80"/>
      <c r="L127" s="80"/>
      <c r="M127" s="88" t="s">
        <v>178</v>
      </c>
      <c r="N127" s="89" t="n">
        <v>2</v>
      </c>
      <c r="O127" s="88"/>
      <c r="P127" s="90" t="s">
        <v>40</v>
      </c>
      <c r="Q127" s="84"/>
      <c r="R127" s="85"/>
      <c r="S127" s="85" t="n">
        <v>5292</v>
      </c>
    </row>
    <row r="128" customFormat="false" ht="15" hidden="false" customHeight="false" outlineLevel="0" collapsed="false">
      <c r="A128" s="75" t="s">
        <v>376</v>
      </c>
      <c r="B128" s="76" t="s">
        <v>377</v>
      </c>
      <c r="C128" s="86"/>
      <c r="D128" s="87"/>
      <c r="E128" s="91" t="s">
        <v>378</v>
      </c>
      <c r="F128" s="80"/>
      <c r="G128" s="80"/>
      <c r="H128" s="80"/>
      <c r="I128" s="80"/>
      <c r="J128" s="80"/>
      <c r="K128" s="80"/>
      <c r="L128" s="80"/>
      <c r="M128" s="88" t="s">
        <v>178</v>
      </c>
      <c r="N128" s="89" t="n">
        <v>2</v>
      </c>
      <c r="O128" s="88"/>
      <c r="P128" s="90"/>
      <c r="Q128" s="84"/>
      <c r="R128" s="85"/>
      <c r="S128" s="85" t="n">
        <v>5878</v>
      </c>
    </row>
    <row r="129" customFormat="false" ht="15" hidden="false" customHeight="false" outlineLevel="0" collapsed="false">
      <c r="A129" s="99" t="s">
        <v>379</v>
      </c>
      <c r="B129" s="76" t="s">
        <v>380</v>
      </c>
      <c r="C129" s="86" t="n">
        <v>10</v>
      </c>
      <c r="D129" s="87" t="n">
        <v>1</v>
      </c>
      <c r="E129" s="79" t="s">
        <v>346</v>
      </c>
      <c r="F129" s="80"/>
      <c r="G129" s="80"/>
      <c r="H129" s="80"/>
      <c r="I129" s="80"/>
      <c r="J129" s="80"/>
      <c r="K129" s="80"/>
      <c r="L129" s="80"/>
      <c r="M129" s="88" t="s">
        <v>178</v>
      </c>
      <c r="N129" s="89" t="n">
        <v>2</v>
      </c>
      <c r="O129" s="88"/>
      <c r="P129" s="90" t="s">
        <v>40</v>
      </c>
      <c r="Q129" s="84"/>
      <c r="R129" s="85"/>
      <c r="S129" s="85" t="n">
        <v>1147</v>
      </c>
    </row>
    <row r="130" customFormat="false" ht="15" hidden="false" customHeight="false" outlineLevel="0" collapsed="false">
      <c r="A130" s="99" t="s">
        <v>381</v>
      </c>
      <c r="B130" s="76" t="s">
        <v>382</v>
      </c>
      <c r="C130" s="86"/>
      <c r="D130" s="87"/>
      <c r="E130" s="79" t="s">
        <v>383</v>
      </c>
      <c r="F130" s="80"/>
      <c r="G130" s="80"/>
      <c r="H130" s="80"/>
      <c r="I130" s="80"/>
      <c r="J130" s="80"/>
      <c r="K130" s="80"/>
      <c r="L130" s="80"/>
      <c r="M130" s="88" t="s">
        <v>178</v>
      </c>
      <c r="N130" s="89" t="n">
        <v>2</v>
      </c>
      <c r="O130" s="88"/>
      <c r="P130" s="90"/>
      <c r="Q130" s="84"/>
      <c r="R130" s="85"/>
      <c r="S130" s="85" t="n">
        <v>119</v>
      </c>
    </row>
    <row r="131" customFormat="false" ht="15" hidden="false" customHeight="false" outlineLevel="0" collapsed="false">
      <c r="A131" s="99" t="s">
        <v>384</v>
      </c>
      <c r="B131" s="76" t="s">
        <v>385</v>
      </c>
      <c r="C131" s="86" t="n">
        <v>13</v>
      </c>
      <c r="D131" s="87" t="n">
        <v>2</v>
      </c>
      <c r="E131" s="79" t="s">
        <v>204</v>
      </c>
      <c r="F131" s="80" t="s">
        <v>386</v>
      </c>
      <c r="G131" s="80" t="s">
        <v>387</v>
      </c>
      <c r="H131" s="80"/>
      <c r="I131" s="80"/>
      <c r="J131" s="80"/>
      <c r="K131" s="80"/>
      <c r="L131" s="80"/>
      <c r="M131" s="88" t="s">
        <v>178</v>
      </c>
      <c r="N131" s="89" t="n">
        <v>2</v>
      </c>
      <c r="O131" s="88"/>
      <c r="P131" s="90" t="s">
        <v>40</v>
      </c>
      <c r="Q131" s="84"/>
      <c r="R131" s="85"/>
      <c r="S131" s="85" t="n">
        <v>1119</v>
      </c>
    </row>
    <row r="132" customFormat="false" ht="15" hidden="false" customHeight="false" outlineLevel="0" collapsed="false">
      <c r="A132" s="99" t="s">
        <v>388</v>
      </c>
      <c r="B132" s="76" t="s">
        <v>389</v>
      </c>
      <c r="C132" s="86" t="n">
        <v>1</v>
      </c>
      <c r="D132" s="87" t="n">
        <v>3</v>
      </c>
      <c r="E132" s="79" t="s">
        <v>204</v>
      </c>
      <c r="F132" s="80" t="s">
        <v>390</v>
      </c>
      <c r="G132" s="80"/>
      <c r="H132" s="80"/>
      <c r="I132" s="80"/>
      <c r="J132" s="80"/>
      <c r="K132" s="80"/>
      <c r="L132" s="80"/>
      <c r="M132" s="88" t="s">
        <v>178</v>
      </c>
      <c r="N132" s="89" t="n">
        <v>2</v>
      </c>
      <c r="O132" s="88"/>
      <c r="P132" s="90" t="s">
        <v>40</v>
      </c>
      <c r="Q132" s="84"/>
      <c r="R132" s="85"/>
      <c r="S132" s="85" t="n">
        <v>5583</v>
      </c>
    </row>
    <row r="133" customFormat="false" ht="15" hidden="false" customHeight="false" outlineLevel="0" collapsed="false">
      <c r="A133" s="99" t="s">
        <v>391</v>
      </c>
      <c r="B133" s="76" t="s">
        <v>392</v>
      </c>
      <c r="C133" s="86" t="n">
        <v>12</v>
      </c>
      <c r="D133" s="87" t="n">
        <v>1</v>
      </c>
      <c r="E133" s="79" t="s">
        <v>346</v>
      </c>
      <c r="F133" s="80"/>
      <c r="G133" s="80"/>
      <c r="H133" s="80"/>
      <c r="I133" s="80"/>
      <c r="J133" s="80"/>
      <c r="K133" s="80"/>
      <c r="L133" s="80"/>
      <c r="M133" s="88" t="s">
        <v>178</v>
      </c>
      <c r="N133" s="89" t="n">
        <v>2</v>
      </c>
      <c r="O133" s="88"/>
      <c r="P133" s="90" t="s">
        <v>40</v>
      </c>
      <c r="Q133" s="84"/>
      <c r="R133" s="85"/>
      <c r="S133" s="85" t="n">
        <v>1138</v>
      </c>
    </row>
    <row r="134" customFormat="false" ht="15" hidden="false" customHeight="false" outlineLevel="0" collapsed="false">
      <c r="A134" s="99" t="s">
        <v>393</v>
      </c>
      <c r="B134" s="103" t="s">
        <v>394</v>
      </c>
      <c r="C134" s="86" t="n">
        <v>14</v>
      </c>
      <c r="D134" s="87" t="n">
        <v>3</v>
      </c>
      <c r="E134" s="79" t="s">
        <v>395</v>
      </c>
      <c r="F134" s="80" t="s">
        <v>396</v>
      </c>
      <c r="G134" s="80" t="s">
        <v>397</v>
      </c>
      <c r="H134" s="108" t="s">
        <v>398</v>
      </c>
      <c r="I134" s="80"/>
      <c r="J134" s="80"/>
      <c r="K134" s="80"/>
      <c r="L134" s="80"/>
      <c r="M134" s="88" t="s">
        <v>178</v>
      </c>
      <c r="N134" s="89" t="n">
        <v>2</v>
      </c>
      <c r="O134" s="88"/>
      <c r="P134" s="90" t="s">
        <v>40</v>
      </c>
      <c r="Q134" s="84"/>
      <c r="R134" s="85"/>
      <c r="S134" s="85" t="n">
        <v>685</v>
      </c>
    </row>
    <row r="135" customFormat="false" ht="15" hidden="false" customHeight="false" outlineLevel="0" collapsed="false">
      <c r="A135" s="99" t="s">
        <v>399</v>
      </c>
      <c r="B135" s="76" t="s">
        <v>400</v>
      </c>
      <c r="C135" s="86" t="n">
        <v>12</v>
      </c>
      <c r="D135" s="87" t="n">
        <v>2</v>
      </c>
      <c r="E135" s="79" t="s">
        <v>401</v>
      </c>
      <c r="F135" s="80" t="s">
        <v>402</v>
      </c>
      <c r="G135" s="80"/>
      <c r="H135" s="80"/>
      <c r="I135" s="80"/>
      <c r="J135" s="80"/>
      <c r="K135" s="80"/>
      <c r="L135" s="80"/>
      <c r="M135" s="88" t="s">
        <v>178</v>
      </c>
      <c r="N135" s="89" t="n">
        <v>2</v>
      </c>
      <c r="O135" s="88"/>
      <c r="P135" s="90" t="s">
        <v>40</v>
      </c>
      <c r="Q135" s="84"/>
      <c r="R135" s="85"/>
      <c r="S135" s="85" t="n">
        <v>5275</v>
      </c>
    </row>
    <row r="136" customFormat="false" ht="15" hidden="false" customHeight="false" outlineLevel="0" collapsed="false">
      <c r="A136" s="75" t="s">
        <v>403</v>
      </c>
      <c r="B136" s="76" t="s">
        <v>404</v>
      </c>
      <c r="C136" s="86"/>
      <c r="D136" s="87"/>
      <c r="E136" s="91" t="s">
        <v>405</v>
      </c>
      <c r="F136" s="80" t="s">
        <v>406</v>
      </c>
      <c r="G136" s="80"/>
      <c r="H136" s="80"/>
      <c r="I136" s="80"/>
      <c r="J136" s="80"/>
      <c r="K136" s="80"/>
      <c r="L136" s="80"/>
      <c r="M136" s="88" t="s">
        <v>178</v>
      </c>
      <c r="N136" s="89" t="n">
        <v>2</v>
      </c>
      <c r="O136" s="88"/>
      <c r="P136" s="90"/>
      <c r="Q136" s="84"/>
      <c r="R136" s="85"/>
      <c r="S136" s="85" t="n">
        <v>5276</v>
      </c>
    </row>
    <row r="137" customFormat="false" ht="15" hidden="false" customHeight="false" outlineLevel="0" collapsed="false">
      <c r="A137" s="99" t="s">
        <v>407</v>
      </c>
      <c r="B137" s="76" t="s">
        <v>408</v>
      </c>
      <c r="C137" s="86" t="n">
        <v>15</v>
      </c>
      <c r="D137" s="87" t="n">
        <v>3</v>
      </c>
      <c r="E137" s="79" t="s">
        <v>409</v>
      </c>
      <c r="F137" s="80" t="s">
        <v>410</v>
      </c>
      <c r="G137" s="80"/>
      <c r="H137" s="80"/>
      <c r="I137" s="80"/>
      <c r="J137" s="80"/>
      <c r="K137" s="92"/>
      <c r="L137" s="80"/>
      <c r="M137" s="88" t="s">
        <v>178</v>
      </c>
      <c r="N137" s="89" t="n">
        <v>2</v>
      </c>
      <c r="O137" s="88"/>
      <c r="P137" s="90" t="s">
        <v>40</v>
      </c>
      <c r="Q137" s="84"/>
      <c r="R137" s="85"/>
      <c r="S137" s="85" t="n">
        <v>5277</v>
      </c>
    </row>
    <row r="138" customFormat="false" ht="15" hidden="false" customHeight="false" outlineLevel="0" collapsed="false">
      <c r="A138" s="75" t="s">
        <v>411</v>
      </c>
      <c r="B138" s="76" t="s">
        <v>412</v>
      </c>
      <c r="C138" s="86"/>
      <c r="D138" s="87"/>
      <c r="E138" s="91" t="s">
        <v>413</v>
      </c>
      <c r="F138" s="80"/>
      <c r="G138" s="80"/>
      <c r="H138" s="80"/>
      <c r="I138" s="80"/>
      <c r="J138" s="80"/>
      <c r="K138" s="80"/>
      <c r="L138" s="80"/>
      <c r="M138" s="88" t="s">
        <v>178</v>
      </c>
      <c r="N138" s="89" t="n">
        <v>2</v>
      </c>
      <c r="O138" s="88"/>
      <c r="P138" s="90"/>
      <c r="Q138" s="84"/>
      <c r="R138" s="85"/>
      <c r="S138" s="85" t="n">
        <v>5274</v>
      </c>
    </row>
    <row r="139" customFormat="false" ht="15" hidden="false" customHeight="false" outlineLevel="0" collapsed="false">
      <c r="A139" s="75" t="s">
        <v>414</v>
      </c>
      <c r="B139" s="76" t="s">
        <v>415</v>
      </c>
      <c r="C139" s="86"/>
      <c r="D139" s="87"/>
      <c r="E139" s="91" t="s">
        <v>204</v>
      </c>
      <c r="F139" s="80"/>
      <c r="G139" s="80"/>
      <c r="H139" s="80"/>
      <c r="I139" s="80"/>
      <c r="J139" s="80"/>
      <c r="K139" s="80"/>
      <c r="L139" s="80"/>
      <c r="M139" s="88" t="s">
        <v>178</v>
      </c>
      <c r="N139" s="89" t="n">
        <v>2</v>
      </c>
      <c r="O139" s="88"/>
      <c r="P139" s="90"/>
      <c r="Q139" s="84"/>
      <c r="R139" s="85"/>
      <c r="S139" s="85" t="n">
        <v>634</v>
      </c>
    </row>
    <row r="140" customFormat="false" ht="15" hidden="false" customHeight="false" outlineLevel="0" collapsed="false">
      <c r="A140" s="99" t="s">
        <v>416</v>
      </c>
      <c r="B140" s="76" t="s">
        <v>417</v>
      </c>
      <c r="C140" s="86" t="n">
        <v>11</v>
      </c>
      <c r="D140" s="87" t="n">
        <v>2</v>
      </c>
      <c r="E140" s="79" t="s">
        <v>418</v>
      </c>
      <c r="F140" s="80"/>
      <c r="G140" s="80"/>
      <c r="H140" s="80"/>
      <c r="I140" s="92"/>
      <c r="J140" s="80"/>
      <c r="K140" s="80"/>
      <c r="L140" s="80"/>
      <c r="M140" s="88" t="s">
        <v>178</v>
      </c>
      <c r="N140" s="89" t="n">
        <v>2</v>
      </c>
      <c r="O140" s="88"/>
      <c r="P140" s="90" t="s">
        <v>40</v>
      </c>
      <c r="Q140" s="84"/>
      <c r="R140" s="85"/>
      <c r="S140" s="85" t="n">
        <v>1167</v>
      </c>
    </row>
    <row r="141" customFormat="false" ht="15" hidden="false" customHeight="false" outlineLevel="0" collapsed="false">
      <c r="A141" s="99" t="s">
        <v>419</v>
      </c>
      <c r="B141" s="76" t="s">
        <v>420</v>
      </c>
      <c r="C141" s="86" t="n">
        <v>10</v>
      </c>
      <c r="D141" s="87" t="n">
        <v>1</v>
      </c>
      <c r="E141" s="79" t="s">
        <v>204</v>
      </c>
      <c r="F141" s="80" t="s">
        <v>421</v>
      </c>
      <c r="G141" s="80"/>
      <c r="H141" s="80"/>
      <c r="I141" s="80"/>
      <c r="J141" s="80"/>
      <c r="K141" s="80"/>
      <c r="L141" s="80"/>
      <c r="M141" s="88" t="s">
        <v>178</v>
      </c>
      <c r="N141" s="89" t="n">
        <v>2</v>
      </c>
      <c r="O141" s="88"/>
      <c r="P141" s="90" t="s">
        <v>40</v>
      </c>
      <c r="Q141" s="84"/>
      <c r="R141" s="85"/>
      <c r="S141" s="85" t="n">
        <v>1142</v>
      </c>
    </row>
    <row r="142" customFormat="false" ht="15" hidden="false" customHeight="false" outlineLevel="0" collapsed="false">
      <c r="A142" s="99" t="s">
        <v>422</v>
      </c>
      <c r="B142" s="76" t="s">
        <v>423</v>
      </c>
      <c r="C142" s="86" t="n">
        <v>4</v>
      </c>
      <c r="D142" s="87" t="n">
        <v>1</v>
      </c>
      <c r="E142" s="79" t="s">
        <v>424</v>
      </c>
      <c r="F142" s="80"/>
      <c r="G142" s="80"/>
      <c r="H142" s="80"/>
      <c r="I142" s="80"/>
      <c r="J142" s="80"/>
      <c r="K142" s="80"/>
      <c r="L142" s="80"/>
      <c r="M142" s="88" t="s">
        <v>178</v>
      </c>
      <c r="N142" s="89" t="n">
        <v>2</v>
      </c>
      <c r="O142" s="88"/>
      <c r="P142" s="90" t="s">
        <v>40</v>
      </c>
      <c r="Q142" s="84"/>
      <c r="R142" s="85"/>
      <c r="S142" s="85" t="n">
        <v>6193</v>
      </c>
    </row>
    <row r="143" customFormat="false" ht="15" hidden="false" customHeight="false" outlineLevel="0" collapsed="false">
      <c r="A143" s="99" t="s">
        <v>425</v>
      </c>
      <c r="B143" s="76" t="s">
        <v>426</v>
      </c>
      <c r="C143" s="86" t="n">
        <v>13</v>
      </c>
      <c r="D143" s="87" t="n">
        <v>3</v>
      </c>
      <c r="E143" s="79" t="s">
        <v>274</v>
      </c>
      <c r="F143" s="80"/>
      <c r="G143" s="80"/>
      <c r="H143" s="80"/>
      <c r="I143" s="80"/>
      <c r="J143" s="80"/>
      <c r="K143" s="80"/>
      <c r="L143" s="80"/>
      <c r="M143" s="88" t="s">
        <v>178</v>
      </c>
      <c r="N143" s="89" t="n">
        <v>2</v>
      </c>
      <c r="O143" s="88"/>
      <c r="P143" s="90" t="s">
        <v>40</v>
      </c>
      <c r="Q143" s="84"/>
      <c r="R143" s="85"/>
      <c r="S143" s="85" t="n">
        <v>1148</v>
      </c>
    </row>
    <row r="144" customFormat="false" ht="15" hidden="false" customHeight="false" outlineLevel="0" collapsed="false">
      <c r="A144" s="99" t="s">
        <v>427</v>
      </c>
      <c r="B144" s="103" t="s">
        <v>428</v>
      </c>
      <c r="C144" s="86" t="n">
        <v>17</v>
      </c>
      <c r="D144" s="87" t="n">
        <v>3</v>
      </c>
      <c r="E144" s="79" t="s">
        <v>45</v>
      </c>
      <c r="F144" s="80"/>
      <c r="G144" s="80"/>
      <c r="H144" s="80"/>
      <c r="I144" s="80"/>
      <c r="J144" s="80"/>
      <c r="K144" s="80"/>
      <c r="L144" s="80"/>
      <c r="M144" s="88" t="s">
        <v>429</v>
      </c>
      <c r="N144" s="89" t="n">
        <v>3</v>
      </c>
      <c r="O144" s="88"/>
      <c r="P144" s="90" t="s">
        <v>40</v>
      </c>
      <c r="Q144" s="84"/>
      <c r="R144" s="85"/>
      <c r="S144" s="85" t="n">
        <v>196</v>
      </c>
    </row>
    <row r="145" customFormat="false" ht="15" hidden="false" customHeight="false" outlineLevel="0" collapsed="false">
      <c r="A145" s="75" t="s">
        <v>430</v>
      </c>
      <c r="B145" s="76" t="s">
        <v>431</v>
      </c>
      <c r="C145" s="86"/>
      <c r="D145" s="87"/>
      <c r="E145" s="91" t="s">
        <v>45</v>
      </c>
      <c r="F145" s="80"/>
      <c r="G145" s="80"/>
      <c r="H145" s="80"/>
      <c r="I145" s="80"/>
      <c r="J145" s="80"/>
      <c r="K145" s="80"/>
      <c r="L145" s="80"/>
      <c r="M145" s="88" t="s">
        <v>429</v>
      </c>
      <c r="N145" s="89" t="n">
        <v>3</v>
      </c>
      <c r="O145" s="88"/>
      <c r="P145" s="90"/>
      <c r="Q145" s="84"/>
      <c r="R145" s="85"/>
      <c r="S145" s="85" t="n">
        <v>9675</v>
      </c>
    </row>
    <row r="146" customFormat="false" ht="15" hidden="false" customHeight="false" outlineLevel="0" collapsed="false">
      <c r="A146" s="75" t="s">
        <v>432</v>
      </c>
      <c r="B146" s="76" t="s">
        <v>433</v>
      </c>
      <c r="C146" s="86"/>
      <c r="D146" s="87"/>
      <c r="E146" s="91" t="s">
        <v>45</v>
      </c>
      <c r="F146" s="80"/>
      <c r="G146" s="80"/>
      <c r="H146" s="80"/>
      <c r="I146" s="80"/>
      <c r="J146" s="80"/>
      <c r="K146" s="80"/>
      <c r="L146" s="80"/>
      <c r="M146" s="88" t="s">
        <v>429</v>
      </c>
      <c r="N146" s="89" t="n">
        <v>3</v>
      </c>
      <c r="O146" s="88"/>
      <c r="P146" s="90"/>
      <c r="Q146" s="84"/>
      <c r="R146" s="85"/>
      <c r="S146" s="85" t="n">
        <v>19614</v>
      </c>
    </row>
    <row r="147" customFormat="false" ht="15" hidden="false" customHeight="false" outlineLevel="0" collapsed="false">
      <c r="A147" s="99" t="s">
        <v>434</v>
      </c>
      <c r="B147" s="103" t="s">
        <v>435</v>
      </c>
      <c r="C147" s="86" t="n">
        <v>16</v>
      </c>
      <c r="D147" s="87" t="n">
        <v>3</v>
      </c>
      <c r="E147" s="79" t="s">
        <v>45</v>
      </c>
      <c r="F147" s="80"/>
      <c r="G147" s="80"/>
      <c r="H147" s="93"/>
      <c r="I147" s="80"/>
      <c r="J147" s="80"/>
      <c r="K147" s="80"/>
      <c r="L147" s="80"/>
      <c r="M147" s="88" t="s">
        <v>429</v>
      </c>
      <c r="N147" s="89" t="n">
        <v>3</v>
      </c>
      <c r="O147" s="88"/>
      <c r="P147" s="90" t="s">
        <v>40</v>
      </c>
      <c r="Q147" s="84"/>
      <c r="R147" s="85"/>
      <c r="S147" s="85" t="n">
        <v>1217</v>
      </c>
    </row>
    <row r="148" customFormat="false" ht="15" hidden="false" customHeight="false" outlineLevel="0" collapsed="false">
      <c r="A148" s="99" t="s">
        <v>436</v>
      </c>
      <c r="B148" s="76" t="s">
        <v>437</v>
      </c>
      <c r="C148" s="86" t="n">
        <v>14</v>
      </c>
      <c r="D148" s="87" t="n">
        <v>2</v>
      </c>
      <c r="E148" s="98" t="s">
        <v>438</v>
      </c>
      <c r="F148" s="109" t="s">
        <v>439</v>
      </c>
      <c r="G148" s="109" t="s">
        <v>440</v>
      </c>
      <c r="H148" s="110"/>
      <c r="I148" s="109"/>
      <c r="J148" s="109"/>
      <c r="K148" s="109"/>
      <c r="L148" s="109"/>
      <c r="M148" s="88" t="s">
        <v>441</v>
      </c>
      <c r="N148" s="89" t="n">
        <v>4</v>
      </c>
      <c r="O148" s="88"/>
      <c r="P148" s="90" t="s">
        <v>40</v>
      </c>
      <c r="Q148" s="84"/>
      <c r="R148" s="85"/>
      <c r="S148" s="85" t="n">
        <v>126</v>
      </c>
    </row>
    <row r="149" customFormat="false" ht="15" hidden="false" customHeight="false" outlineLevel="0" collapsed="false">
      <c r="A149" s="75" t="s">
        <v>442</v>
      </c>
      <c r="B149" s="76" t="s">
        <v>443</v>
      </c>
      <c r="C149" s="86"/>
      <c r="D149" s="87"/>
      <c r="E149" s="98" t="s">
        <v>444</v>
      </c>
      <c r="F149" s="109" t="s">
        <v>445</v>
      </c>
      <c r="G149" s="109" t="s">
        <v>446</v>
      </c>
      <c r="H149" s="109"/>
      <c r="I149" s="109"/>
      <c r="J149" s="109"/>
      <c r="K149" s="109"/>
      <c r="L149" s="109"/>
      <c r="M149" s="88" t="s">
        <v>441</v>
      </c>
      <c r="N149" s="89" t="n">
        <v>4</v>
      </c>
      <c r="O149" s="88"/>
      <c r="P149" s="90"/>
      <c r="Q149" s="84"/>
      <c r="R149" s="85"/>
      <c r="S149" s="85" t="n">
        <v>19562</v>
      </c>
    </row>
    <row r="150" customFormat="false" ht="15" hidden="false" customHeight="false" outlineLevel="0" collapsed="false">
      <c r="A150" s="75" t="s">
        <v>447</v>
      </c>
      <c r="B150" s="76" t="s">
        <v>448</v>
      </c>
      <c r="C150" s="86"/>
      <c r="D150" s="87"/>
      <c r="E150" s="98" t="s">
        <v>449</v>
      </c>
      <c r="F150" s="109" t="s">
        <v>450</v>
      </c>
      <c r="G150" s="109" t="s">
        <v>451</v>
      </c>
      <c r="H150" s="109" t="s">
        <v>452</v>
      </c>
      <c r="I150" s="109" t="s">
        <v>453</v>
      </c>
      <c r="J150" s="109" t="s">
        <v>454</v>
      </c>
      <c r="K150" s="109" t="s">
        <v>455</v>
      </c>
      <c r="L150" s="109"/>
      <c r="M150" s="88" t="s">
        <v>441</v>
      </c>
      <c r="N150" s="89" t="n">
        <v>4</v>
      </c>
      <c r="O150" s="88"/>
      <c r="P150" s="90"/>
      <c r="Q150" s="84"/>
      <c r="R150" s="85"/>
      <c r="S150" s="85" t="n">
        <v>19563</v>
      </c>
    </row>
    <row r="151" customFormat="false" ht="15" hidden="false" customHeight="false" outlineLevel="0" collapsed="false">
      <c r="A151" s="75" t="s">
        <v>456</v>
      </c>
      <c r="B151" s="76" t="s">
        <v>457</v>
      </c>
      <c r="C151" s="86"/>
      <c r="D151" s="87"/>
      <c r="E151" s="98" t="s">
        <v>458</v>
      </c>
      <c r="F151" s="111"/>
      <c r="G151" s="111"/>
      <c r="H151" s="111"/>
      <c r="I151" s="111"/>
      <c r="J151" s="111"/>
      <c r="K151" s="111"/>
      <c r="L151" s="111"/>
      <c r="M151" s="88" t="s">
        <v>441</v>
      </c>
      <c r="N151" s="89" t="n">
        <v>4</v>
      </c>
      <c r="O151" s="88"/>
      <c r="P151" s="90"/>
      <c r="Q151" s="112"/>
      <c r="R151" s="85"/>
      <c r="S151" s="85" t="n">
        <v>19564</v>
      </c>
    </row>
    <row r="152" customFormat="false" ht="15" hidden="false" customHeight="false" outlineLevel="0" collapsed="false">
      <c r="A152" s="75" t="s">
        <v>459</v>
      </c>
      <c r="B152" s="76" t="s">
        <v>460</v>
      </c>
      <c r="C152" s="86"/>
      <c r="D152" s="87"/>
      <c r="E152" s="113" t="s">
        <v>461</v>
      </c>
      <c r="F152" s="114" t="s">
        <v>462</v>
      </c>
      <c r="G152" s="114" t="s">
        <v>463</v>
      </c>
      <c r="H152" s="109" t="s">
        <v>464</v>
      </c>
      <c r="I152" s="109" t="s">
        <v>465</v>
      </c>
      <c r="J152" s="109" t="s">
        <v>466</v>
      </c>
      <c r="K152" s="109" t="s">
        <v>467</v>
      </c>
      <c r="L152" s="109" t="s">
        <v>468</v>
      </c>
      <c r="M152" s="88" t="s">
        <v>441</v>
      </c>
      <c r="N152" s="89" t="n">
        <v>4</v>
      </c>
      <c r="O152" s="88"/>
      <c r="P152" s="90"/>
      <c r="Q152" s="84"/>
      <c r="R152" s="85"/>
      <c r="S152" s="85" t="n">
        <v>19593</v>
      </c>
    </row>
    <row r="153" customFormat="false" ht="15" hidden="false" customHeight="false" outlineLevel="0" collapsed="false">
      <c r="A153" s="99" t="s">
        <v>469</v>
      </c>
      <c r="B153" s="76" t="s">
        <v>470</v>
      </c>
      <c r="C153" s="86" t="n">
        <v>14</v>
      </c>
      <c r="D153" s="87" t="n">
        <v>2</v>
      </c>
      <c r="E153" s="113" t="s">
        <v>471</v>
      </c>
      <c r="F153" s="114" t="s">
        <v>472</v>
      </c>
      <c r="G153" s="114" t="s">
        <v>473</v>
      </c>
      <c r="H153" s="109" t="s">
        <v>474</v>
      </c>
      <c r="I153" s="109"/>
      <c r="J153" s="109"/>
      <c r="K153" s="109"/>
      <c r="L153" s="109"/>
      <c r="M153" s="88" t="s">
        <v>441</v>
      </c>
      <c r="N153" s="89" t="n">
        <v>4</v>
      </c>
      <c r="O153" s="88"/>
      <c r="P153" s="90" t="s">
        <v>40</v>
      </c>
      <c r="Q153" s="84"/>
      <c r="R153" s="85"/>
      <c r="S153" s="85" t="n">
        <v>1185</v>
      </c>
    </row>
    <row r="154" customFormat="false" ht="15" hidden="false" customHeight="false" outlineLevel="0" collapsed="false">
      <c r="A154" s="99" t="s">
        <v>475</v>
      </c>
      <c r="B154" s="76" t="s">
        <v>476</v>
      </c>
      <c r="C154" s="86" t="n">
        <v>15</v>
      </c>
      <c r="D154" s="87" t="n">
        <v>2</v>
      </c>
      <c r="E154" s="98" t="s">
        <v>477</v>
      </c>
      <c r="F154" s="114" t="s">
        <v>478</v>
      </c>
      <c r="G154" s="114" t="s">
        <v>479</v>
      </c>
      <c r="H154" s="115" t="s">
        <v>480</v>
      </c>
      <c r="I154" s="114" t="s">
        <v>481</v>
      </c>
      <c r="J154" s="109"/>
      <c r="K154" s="109"/>
      <c r="L154" s="109"/>
      <c r="M154" s="88" t="s">
        <v>441</v>
      </c>
      <c r="N154" s="89" t="n">
        <v>4</v>
      </c>
      <c r="O154" s="88"/>
      <c r="P154" s="90" t="s">
        <v>40</v>
      </c>
      <c r="Q154" s="84"/>
      <c r="R154" s="85"/>
      <c r="S154" s="85" t="n">
        <v>1186</v>
      </c>
    </row>
    <row r="155" customFormat="false" ht="15" hidden="false" customHeight="false" outlineLevel="0" collapsed="false">
      <c r="A155" s="75" t="s">
        <v>482</v>
      </c>
      <c r="B155" s="76" t="s">
        <v>483</v>
      </c>
      <c r="C155" s="86"/>
      <c r="D155" s="87"/>
      <c r="E155" s="98" t="s">
        <v>484</v>
      </c>
      <c r="F155" s="109"/>
      <c r="G155" s="109"/>
      <c r="H155" s="109"/>
      <c r="I155" s="109"/>
      <c r="J155" s="109"/>
      <c r="K155" s="109"/>
      <c r="L155" s="109"/>
      <c r="M155" s="88" t="s">
        <v>441</v>
      </c>
      <c r="N155" s="89" t="n">
        <v>4</v>
      </c>
      <c r="O155" s="88"/>
      <c r="P155" s="90"/>
      <c r="Q155" s="84"/>
      <c r="R155" s="85"/>
      <c r="S155" s="85" t="n">
        <v>1182</v>
      </c>
    </row>
    <row r="156" customFormat="false" ht="15" hidden="false" customHeight="false" outlineLevel="0" collapsed="false">
      <c r="A156" s="75" t="s">
        <v>485</v>
      </c>
      <c r="B156" s="76" t="s">
        <v>486</v>
      </c>
      <c r="C156" s="86"/>
      <c r="D156" s="87"/>
      <c r="E156" s="98" t="s">
        <v>487</v>
      </c>
      <c r="F156" s="109" t="s">
        <v>488</v>
      </c>
      <c r="G156" s="109" t="s">
        <v>489</v>
      </c>
      <c r="H156" s="109" t="s">
        <v>490</v>
      </c>
      <c r="I156" s="109" t="s">
        <v>491</v>
      </c>
      <c r="J156" s="109" t="s">
        <v>492</v>
      </c>
      <c r="K156" s="109" t="s">
        <v>493</v>
      </c>
      <c r="L156" s="109"/>
      <c r="M156" s="88" t="s">
        <v>441</v>
      </c>
      <c r="N156" s="89" t="n">
        <v>4</v>
      </c>
      <c r="O156" s="88"/>
      <c r="P156" s="90"/>
      <c r="Q156" s="84"/>
      <c r="R156" s="85"/>
      <c r="S156" s="85" t="n">
        <v>1176</v>
      </c>
    </row>
    <row r="157" customFormat="false" ht="15" hidden="false" customHeight="false" outlineLevel="0" collapsed="false">
      <c r="A157" s="75" t="s">
        <v>494</v>
      </c>
      <c r="B157" s="76" t="s">
        <v>495</v>
      </c>
      <c r="C157" s="86"/>
      <c r="D157" s="87"/>
      <c r="E157" s="98" t="s">
        <v>496</v>
      </c>
      <c r="F157" s="109" t="s">
        <v>497</v>
      </c>
      <c r="G157" s="109" t="s">
        <v>498</v>
      </c>
      <c r="H157" s="109" t="s">
        <v>499</v>
      </c>
      <c r="I157" s="109" t="s">
        <v>500</v>
      </c>
      <c r="J157" s="109"/>
      <c r="K157" s="109"/>
      <c r="L157" s="109"/>
      <c r="M157" s="88" t="s">
        <v>441</v>
      </c>
      <c r="N157" s="89" t="n">
        <v>4</v>
      </c>
      <c r="O157" s="88"/>
      <c r="P157" s="90"/>
      <c r="Q157" s="84"/>
      <c r="R157" s="85"/>
      <c r="S157" s="85" t="n">
        <v>19624</v>
      </c>
    </row>
    <row r="158" customFormat="false" ht="15" hidden="false" customHeight="false" outlineLevel="0" collapsed="false">
      <c r="A158" s="75" t="s">
        <v>501</v>
      </c>
      <c r="B158" s="76" t="s">
        <v>502</v>
      </c>
      <c r="C158" s="86" t="n">
        <v>19</v>
      </c>
      <c r="D158" s="87" t="n">
        <v>3</v>
      </c>
      <c r="E158" s="98" t="s">
        <v>503</v>
      </c>
      <c r="F158" s="109" t="s">
        <v>504</v>
      </c>
      <c r="G158" s="109" t="s">
        <v>505</v>
      </c>
      <c r="H158" s="109" t="s">
        <v>506</v>
      </c>
      <c r="I158" s="109" t="s">
        <v>507</v>
      </c>
      <c r="J158" s="109" t="s">
        <v>508</v>
      </c>
      <c r="K158" s="109" t="s">
        <v>509</v>
      </c>
      <c r="L158" s="109" t="s">
        <v>510</v>
      </c>
      <c r="M158" s="88" t="s">
        <v>441</v>
      </c>
      <c r="N158" s="89" t="n">
        <v>4</v>
      </c>
      <c r="O158" s="88"/>
      <c r="P158" s="90" t="s">
        <v>40</v>
      </c>
      <c r="Q158" s="84"/>
      <c r="R158" s="85"/>
      <c r="S158" s="85" t="n">
        <v>1982</v>
      </c>
    </row>
    <row r="159" customFormat="false" ht="15" hidden="false" customHeight="false" outlineLevel="0" collapsed="false">
      <c r="A159" s="75" t="s">
        <v>511</v>
      </c>
      <c r="B159" s="103" t="s">
        <v>512</v>
      </c>
      <c r="C159" s="86"/>
      <c r="D159" s="87"/>
      <c r="E159" s="98" t="s">
        <v>513</v>
      </c>
      <c r="F159" s="109" t="s">
        <v>514</v>
      </c>
      <c r="G159" s="109" t="s">
        <v>515</v>
      </c>
      <c r="H159" s="109" t="s">
        <v>516</v>
      </c>
      <c r="I159" s="109" t="s">
        <v>517</v>
      </c>
      <c r="J159" s="109" t="s">
        <v>518</v>
      </c>
      <c r="K159" s="109"/>
      <c r="L159" s="109"/>
      <c r="M159" s="88" t="s">
        <v>441</v>
      </c>
      <c r="N159" s="89" t="n">
        <v>4</v>
      </c>
      <c r="O159" s="88"/>
      <c r="P159" s="90"/>
      <c r="Q159" s="84"/>
      <c r="R159" s="85"/>
      <c r="S159" s="85" t="n">
        <v>19821</v>
      </c>
    </row>
    <row r="160" customFormat="false" ht="15" hidden="false" customHeight="false" outlineLevel="0" collapsed="false">
      <c r="A160" s="99" t="s">
        <v>519</v>
      </c>
      <c r="B160" s="76" t="s">
        <v>520</v>
      </c>
      <c r="C160" s="86" t="n">
        <v>20</v>
      </c>
      <c r="D160" s="87" t="n">
        <v>3</v>
      </c>
      <c r="E160" s="98" t="s">
        <v>148</v>
      </c>
      <c r="F160" s="109" t="s">
        <v>521</v>
      </c>
      <c r="G160" s="109" t="s">
        <v>522</v>
      </c>
      <c r="H160" s="109" t="s">
        <v>523</v>
      </c>
      <c r="I160" s="109" t="s">
        <v>524</v>
      </c>
      <c r="J160" s="109" t="s">
        <v>525</v>
      </c>
      <c r="K160" s="109" t="s">
        <v>526</v>
      </c>
      <c r="L160" s="109"/>
      <c r="M160" s="88" t="s">
        <v>441</v>
      </c>
      <c r="N160" s="89" t="n">
        <v>4</v>
      </c>
      <c r="O160" s="88"/>
      <c r="P160" s="90" t="s">
        <v>40</v>
      </c>
      <c r="Q160" s="84"/>
      <c r="R160" s="85"/>
      <c r="S160" s="85" t="n">
        <v>129</v>
      </c>
    </row>
    <row r="161" customFormat="false" ht="15" hidden="false" customHeight="false" outlineLevel="0" collapsed="false">
      <c r="A161" s="75" t="s">
        <v>527</v>
      </c>
      <c r="B161" s="76" t="s">
        <v>528</v>
      </c>
      <c r="C161" s="86"/>
      <c r="D161" s="87"/>
      <c r="E161" s="98" t="s">
        <v>529</v>
      </c>
      <c r="F161" s="109" t="s">
        <v>530</v>
      </c>
      <c r="G161" s="109" t="s">
        <v>531</v>
      </c>
      <c r="H161" s="109" t="s">
        <v>532</v>
      </c>
      <c r="I161" s="109" t="s">
        <v>533</v>
      </c>
      <c r="J161" s="109" t="s">
        <v>534</v>
      </c>
      <c r="K161" s="109" t="s">
        <v>535</v>
      </c>
      <c r="L161" s="109" t="s">
        <v>536</v>
      </c>
      <c r="M161" s="88" t="s">
        <v>441</v>
      </c>
      <c r="N161" s="89" t="n">
        <v>4</v>
      </c>
      <c r="O161" s="88"/>
      <c r="P161" s="90"/>
      <c r="Q161" s="84"/>
      <c r="R161" s="85"/>
      <c r="S161" s="85" t="n">
        <v>19823</v>
      </c>
    </row>
    <row r="162" customFormat="false" ht="15" hidden="false" customHeight="false" outlineLevel="0" collapsed="false">
      <c r="A162" s="75" t="s">
        <v>537</v>
      </c>
      <c r="B162" s="76" t="s">
        <v>538</v>
      </c>
      <c r="C162" s="86"/>
      <c r="D162" s="87"/>
      <c r="E162" s="98" t="s">
        <v>539</v>
      </c>
      <c r="F162" s="114" t="s">
        <v>540</v>
      </c>
      <c r="G162" s="109" t="s">
        <v>541</v>
      </c>
      <c r="H162" s="109" t="s">
        <v>542</v>
      </c>
      <c r="I162" s="109" t="s">
        <v>543</v>
      </c>
      <c r="J162" s="109" t="s">
        <v>544</v>
      </c>
      <c r="K162" s="109" t="s">
        <v>545</v>
      </c>
      <c r="L162" s="109" t="s">
        <v>546</v>
      </c>
      <c r="M162" s="88" t="s">
        <v>441</v>
      </c>
      <c r="N162" s="89" t="n">
        <v>4</v>
      </c>
      <c r="O162" s="88"/>
      <c r="P162" s="90"/>
      <c r="Q162" s="84"/>
      <c r="R162" s="85"/>
      <c r="S162" s="85" t="n">
        <v>19825</v>
      </c>
    </row>
    <row r="163" customFormat="false" ht="15" hidden="false" customHeight="false" outlineLevel="0" collapsed="false">
      <c r="A163" s="75" t="s">
        <v>547</v>
      </c>
      <c r="B163" s="76" t="s">
        <v>548</v>
      </c>
      <c r="C163" s="86"/>
      <c r="D163" s="87"/>
      <c r="E163" s="98" t="s">
        <v>549</v>
      </c>
      <c r="F163" s="109"/>
      <c r="G163" s="109"/>
      <c r="H163" s="109"/>
      <c r="I163" s="109"/>
      <c r="J163" s="109"/>
      <c r="K163" s="109"/>
      <c r="L163" s="109"/>
      <c r="M163" s="88" t="s">
        <v>441</v>
      </c>
      <c r="N163" s="89" t="n">
        <v>4</v>
      </c>
      <c r="O163" s="88"/>
      <c r="P163" s="90"/>
      <c r="Q163" s="84"/>
      <c r="R163" s="85"/>
      <c r="S163" s="85" t="n">
        <v>19826</v>
      </c>
    </row>
    <row r="164" customFormat="false" ht="15" hidden="false" customHeight="false" outlineLevel="0" collapsed="false">
      <c r="A164" s="75" t="s">
        <v>550</v>
      </c>
      <c r="B164" s="76" t="s">
        <v>551</v>
      </c>
      <c r="C164" s="86"/>
      <c r="D164" s="87"/>
      <c r="E164" s="98" t="s">
        <v>552</v>
      </c>
      <c r="F164" s="109" t="s">
        <v>553</v>
      </c>
      <c r="G164" s="109" t="s">
        <v>554</v>
      </c>
      <c r="H164" s="109" t="s">
        <v>555</v>
      </c>
      <c r="I164" s="109" t="s">
        <v>556</v>
      </c>
      <c r="J164" s="109" t="s">
        <v>557</v>
      </c>
      <c r="K164" s="109" t="s">
        <v>558</v>
      </c>
      <c r="L164" s="109" t="s">
        <v>559</v>
      </c>
      <c r="M164" s="88" t="s">
        <v>441</v>
      </c>
      <c r="N164" s="89" t="n">
        <v>4</v>
      </c>
      <c r="O164" s="88"/>
      <c r="P164" s="90"/>
      <c r="Q164" s="84"/>
      <c r="R164" s="85"/>
      <c r="S164" s="85" t="n">
        <v>19827</v>
      </c>
    </row>
    <row r="165" customFormat="false" ht="15" hidden="false" customHeight="false" outlineLevel="0" collapsed="false">
      <c r="A165" s="75" t="s">
        <v>560</v>
      </c>
      <c r="B165" s="76" t="s">
        <v>561</v>
      </c>
      <c r="C165" s="86"/>
      <c r="D165" s="87"/>
      <c r="E165" s="98" t="s">
        <v>562</v>
      </c>
      <c r="F165" s="109" t="s">
        <v>563</v>
      </c>
      <c r="G165" s="109"/>
      <c r="H165" s="109"/>
      <c r="I165" s="109"/>
      <c r="J165" s="109"/>
      <c r="K165" s="109"/>
      <c r="L165" s="109"/>
      <c r="M165" s="88" t="s">
        <v>441</v>
      </c>
      <c r="N165" s="89" t="n">
        <v>4</v>
      </c>
      <c r="O165" s="88"/>
      <c r="P165" s="90"/>
      <c r="Q165" s="84"/>
      <c r="R165" s="85"/>
      <c r="S165" s="85" t="n">
        <v>19831</v>
      </c>
    </row>
    <row r="166" customFormat="false" ht="15" hidden="false" customHeight="false" outlineLevel="0" collapsed="false">
      <c r="A166" s="75" t="s">
        <v>564</v>
      </c>
      <c r="B166" s="76" t="s">
        <v>565</v>
      </c>
      <c r="C166" s="86"/>
      <c r="D166" s="87"/>
      <c r="E166" s="98" t="s">
        <v>566</v>
      </c>
      <c r="F166" s="109" t="s">
        <v>567</v>
      </c>
      <c r="G166" s="109" t="s">
        <v>568</v>
      </c>
      <c r="H166" s="109" t="s">
        <v>569</v>
      </c>
      <c r="I166" s="109" t="s">
        <v>570</v>
      </c>
      <c r="J166" s="109" t="s">
        <v>571</v>
      </c>
      <c r="K166" s="109" t="s">
        <v>572</v>
      </c>
      <c r="L166" s="109" t="s">
        <v>573</v>
      </c>
      <c r="M166" s="88" t="s">
        <v>441</v>
      </c>
      <c r="N166" s="89" t="n">
        <v>4</v>
      </c>
      <c r="O166" s="88"/>
      <c r="P166" s="90"/>
      <c r="Q166" s="84"/>
      <c r="R166" s="85"/>
      <c r="S166" s="85" t="n">
        <v>1189</v>
      </c>
    </row>
    <row r="167" customFormat="false" ht="15" hidden="false" customHeight="false" outlineLevel="0" collapsed="false">
      <c r="A167" s="75" t="s">
        <v>574</v>
      </c>
      <c r="B167" s="76" t="s">
        <v>575</v>
      </c>
      <c r="C167" s="86"/>
      <c r="D167" s="87"/>
      <c r="E167" s="98" t="s">
        <v>576</v>
      </c>
      <c r="F167" s="109"/>
      <c r="G167" s="109"/>
      <c r="H167" s="109"/>
      <c r="I167" s="109"/>
      <c r="J167" s="109"/>
      <c r="K167" s="109"/>
      <c r="L167" s="109"/>
      <c r="M167" s="88" t="s">
        <v>441</v>
      </c>
      <c r="N167" s="89" t="n">
        <v>4</v>
      </c>
      <c r="O167" s="88"/>
      <c r="P167" s="90"/>
      <c r="Q167" s="84"/>
      <c r="R167" s="85"/>
      <c r="S167" s="85" t="n">
        <v>1985</v>
      </c>
    </row>
    <row r="168" customFormat="false" ht="15" hidden="false" customHeight="false" outlineLevel="0" collapsed="false">
      <c r="A168" s="75" t="s">
        <v>577</v>
      </c>
      <c r="B168" s="76" t="s">
        <v>578</v>
      </c>
      <c r="C168" s="86"/>
      <c r="D168" s="87"/>
      <c r="E168" s="98" t="s">
        <v>93</v>
      </c>
      <c r="F168" s="109" t="s">
        <v>579</v>
      </c>
      <c r="G168" s="109" t="s">
        <v>580</v>
      </c>
      <c r="H168" s="109" t="s">
        <v>581</v>
      </c>
      <c r="I168" s="109"/>
      <c r="J168" s="109"/>
      <c r="K168" s="109"/>
      <c r="L168" s="109"/>
      <c r="M168" s="88" t="s">
        <v>441</v>
      </c>
      <c r="N168" s="89" t="n">
        <v>4</v>
      </c>
      <c r="O168" s="88"/>
      <c r="P168" s="90"/>
      <c r="Q168" s="84"/>
      <c r="R168" s="85"/>
      <c r="S168" s="85" t="n">
        <v>1192</v>
      </c>
    </row>
    <row r="169" customFormat="false" ht="15" hidden="false" customHeight="false" outlineLevel="0" collapsed="false">
      <c r="A169" s="75" t="s">
        <v>582</v>
      </c>
      <c r="B169" s="76" t="s">
        <v>583</v>
      </c>
      <c r="C169" s="86"/>
      <c r="D169" s="87"/>
      <c r="E169" s="98" t="s">
        <v>93</v>
      </c>
      <c r="F169" s="109"/>
      <c r="G169" s="109"/>
      <c r="H169" s="109"/>
      <c r="I169" s="109"/>
      <c r="J169" s="109"/>
      <c r="K169" s="109"/>
      <c r="L169" s="109"/>
      <c r="M169" s="88" t="s">
        <v>441</v>
      </c>
      <c r="N169" s="89" t="n">
        <v>4</v>
      </c>
      <c r="O169" s="88"/>
      <c r="P169" s="90"/>
      <c r="Q169" s="84"/>
      <c r="R169" s="85"/>
      <c r="S169" s="85" t="n">
        <v>1191</v>
      </c>
    </row>
    <row r="170" customFormat="false" ht="15" hidden="false" customHeight="false" outlineLevel="0" collapsed="false">
      <c r="A170" s="99" t="s">
        <v>584</v>
      </c>
      <c r="B170" s="76" t="s">
        <v>585</v>
      </c>
      <c r="C170" s="86" t="n">
        <v>19</v>
      </c>
      <c r="D170" s="87" t="n">
        <v>2</v>
      </c>
      <c r="E170" s="98" t="s">
        <v>586</v>
      </c>
      <c r="F170" s="116" t="s">
        <v>587</v>
      </c>
      <c r="G170" s="109" t="s">
        <v>588</v>
      </c>
      <c r="H170" s="109" t="s">
        <v>589</v>
      </c>
      <c r="I170" s="109" t="s">
        <v>590</v>
      </c>
      <c r="J170" s="109" t="s">
        <v>591</v>
      </c>
      <c r="K170" s="109" t="s">
        <v>592</v>
      </c>
      <c r="L170" s="109"/>
      <c r="M170" s="88" t="s">
        <v>441</v>
      </c>
      <c r="N170" s="89" t="n">
        <v>4</v>
      </c>
      <c r="O170" s="88"/>
      <c r="P170" s="90" t="s">
        <v>40</v>
      </c>
      <c r="Q170" s="84"/>
      <c r="R170" s="85"/>
      <c r="S170" s="85" t="n">
        <v>25712</v>
      </c>
    </row>
    <row r="171" customFormat="false" ht="15" hidden="false" customHeight="false" outlineLevel="0" collapsed="false">
      <c r="A171" s="99" t="s">
        <v>593</v>
      </c>
      <c r="B171" s="76" t="s">
        <v>594</v>
      </c>
      <c r="C171" s="86" t="n">
        <v>20</v>
      </c>
      <c r="D171" s="87" t="n">
        <v>3</v>
      </c>
      <c r="E171" s="98" t="s">
        <v>595</v>
      </c>
      <c r="F171" s="116" t="s">
        <v>596</v>
      </c>
      <c r="G171" s="109" t="s">
        <v>597</v>
      </c>
      <c r="H171" s="109" t="s">
        <v>598</v>
      </c>
      <c r="I171" s="110"/>
      <c r="J171" s="110"/>
      <c r="K171" s="109"/>
      <c r="L171" s="109"/>
      <c r="M171" s="88" t="s">
        <v>441</v>
      </c>
      <c r="N171" s="89" t="n">
        <v>4</v>
      </c>
      <c r="O171" s="88"/>
      <c r="P171" s="90" t="s">
        <v>40</v>
      </c>
      <c r="Q171" s="84"/>
      <c r="R171" s="85"/>
      <c r="S171" s="85" t="n">
        <v>1194</v>
      </c>
    </row>
    <row r="172" customFormat="false" ht="15" hidden="false" customHeight="false" outlineLevel="0" collapsed="false">
      <c r="A172" s="75" t="s">
        <v>599</v>
      </c>
      <c r="B172" s="76" t="s">
        <v>600</v>
      </c>
      <c r="C172" s="86"/>
      <c r="D172" s="87"/>
      <c r="E172" s="98" t="s">
        <v>503</v>
      </c>
      <c r="F172" s="109"/>
      <c r="G172" s="109"/>
      <c r="H172" s="109"/>
      <c r="I172" s="109"/>
      <c r="J172" s="109"/>
      <c r="K172" s="109"/>
      <c r="L172" s="109"/>
      <c r="M172" s="88" t="s">
        <v>441</v>
      </c>
      <c r="N172" s="89" t="n">
        <v>4</v>
      </c>
      <c r="O172" s="88"/>
      <c r="P172" s="90"/>
      <c r="Q172" s="84"/>
      <c r="R172" s="85"/>
      <c r="S172" s="85" t="n">
        <v>1193</v>
      </c>
    </row>
    <row r="173" customFormat="false" ht="15" hidden="false" customHeight="false" outlineLevel="0" collapsed="false">
      <c r="A173" s="75" t="s">
        <v>601</v>
      </c>
      <c r="B173" s="76" t="s">
        <v>602</v>
      </c>
      <c r="C173" s="86"/>
      <c r="D173" s="87"/>
      <c r="E173" s="98" t="s">
        <v>603</v>
      </c>
      <c r="F173" s="109" t="s">
        <v>604</v>
      </c>
      <c r="G173" s="109" t="s">
        <v>605</v>
      </c>
      <c r="H173" s="109" t="s">
        <v>606</v>
      </c>
      <c r="I173" s="109" t="s">
        <v>607</v>
      </c>
      <c r="J173" s="109" t="s">
        <v>608</v>
      </c>
      <c r="K173" s="114" t="s">
        <v>609</v>
      </c>
      <c r="L173" s="109" t="s">
        <v>610</v>
      </c>
      <c r="M173" s="88" t="s">
        <v>441</v>
      </c>
      <c r="N173" s="89" t="n">
        <v>4</v>
      </c>
      <c r="O173" s="88"/>
      <c r="P173" s="90"/>
      <c r="Q173" s="84"/>
      <c r="R173" s="85"/>
      <c r="S173" s="85" t="n">
        <v>19854</v>
      </c>
    </row>
    <row r="174" customFormat="false" ht="15" hidden="false" customHeight="false" outlineLevel="0" collapsed="false">
      <c r="A174" s="99" t="s">
        <v>611</v>
      </c>
      <c r="B174" s="76" t="s">
        <v>612</v>
      </c>
      <c r="C174" s="86" t="n">
        <v>20</v>
      </c>
      <c r="D174" s="87" t="n">
        <v>3</v>
      </c>
      <c r="E174" s="98" t="s">
        <v>613</v>
      </c>
      <c r="F174" s="109" t="s">
        <v>614</v>
      </c>
      <c r="G174" s="109" t="s">
        <v>615</v>
      </c>
      <c r="H174" s="109" t="s">
        <v>616</v>
      </c>
      <c r="I174" s="110"/>
      <c r="J174" s="109"/>
      <c r="K174" s="109"/>
      <c r="L174" s="109"/>
      <c r="M174" s="117" t="s">
        <v>441</v>
      </c>
      <c r="N174" s="89" t="n">
        <v>4</v>
      </c>
      <c r="O174" s="88"/>
      <c r="P174" s="90" t="s">
        <v>40</v>
      </c>
      <c r="Q174" s="84"/>
      <c r="R174" s="85"/>
      <c r="S174" s="85" t="n">
        <v>118</v>
      </c>
    </row>
    <row r="175" customFormat="false" ht="15" hidden="false" customHeight="false" outlineLevel="0" collapsed="false">
      <c r="A175" s="99" t="s">
        <v>617</v>
      </c>
      <c r="B175" s="76" t="s">
        <v>618</v>
      </c>
      <c r="C175" s="86" t="n">
        <v>20</v>
      </c>
      <c r="D175" s="87" t="n">
        <v>3</v>
      </c>
      <c r="E175" s="98" t="s">
        <v>619</v>
      </c>
      <c r="F175" s="109" t="s">
        <v>620</v>
      </c>
      <c r="G175" s="109" t="s">
        <v>621</v>
      </c>
      <c r="H175" s="109" t="s">
        <v>622</v>
      </c>
      <c r="I175" s="109" t="s">
        <v>623</v>
      </c>
      <c r="J175" s="109" t="s">
        <v>624</v>
      </c>
      <c r="K175" s="110"/>
      <c r="L175" s="109"/>
      <c r="M175" s="88" t="s">
        <v>441</v>
      </c>
      <c r="N175" s="89" t="n">
        <v>4</v>
      </c>
      <c r="O175" s="88"/>
      <c r="P175" s="90" t="s">
        <v>40</v>
      </c>
      <c r="Q175" s="84"/>
      <c r="R175" s="85"/>
      <c r="S175" s="85" t="n">
        <v>19883</v>
      </c>
    </row>
    <row r="176" customFormat="false" ht="15" hidden="false" customHeight="false" outlineLevel="0" collapsed="false">
      <c r="A176" s="75" t="s">
        <v>625</v>
      </c>
      <c r="B176" s="76" t="s">
        <v>626</v>
      </c>
      <c r="C176" s="86"/>
      <c r="D176" s="87"/>
      <c r="E176" s="98" t="s">
        <v>627</v>
      </c>
      <c r="F176" s="109"/>
      <c r="G176" s="109"/>
      <c r="H176" s="109"/>
      <c r="I176" s="109"/>
      <c r="J176" s="109"/>
      <c r="K176" s="109"/>
      <c r="L176" s="109"/>
      <c r="M176" s="88" t="s">
        <v>441</v>
      </c>
      <c r="N176" s="89" t="n">
        <v>4</v>
      </c>
      <c r="O176" s="88"/>
      <c r="P176" s="90"/>
      <c r="Q176" s="84"/>
      <c r="R176" s="85"/>
      <c r="S176" s="85" t="n">
        <v>1179</v>
      </c>
    </row>
    <row r="177" customFormat="false" ht="15" hidden="false" customHeight="false" outlineLevel="0" collapsed="false">
      <c r="A177" s="75" t="s">
        <v>628</v>
      </c>
      <c r="B177" s="76" t="s">
        <v>629</v>
      </c>
      <c r="C177" s="86"/>
      <c r="D177" s="87"/>
      <c r="E177" s="98" t="s">
        <v>630</v>
      </c>
      <c r="F177" s="109" t="s">
        <v>631</v>
      </c>
      <c r="G177" s="109" t="s">
        <v>632</v>
      </c>
      <c r="H177" s="106"/>
      <c r="I177" s="110"/>
      <c r="J177" s="110"/>
      <c r="K177" s="109"/>
      <c r="L177" s="109"/>
      <c r="M177" s="88" t="s">
        <v>441</v>
      </c>
      <c r="N177" s="89" t="n">
        <v>4</v>
      </c>
      <c r="O177" s="88"/>
      <c r="P177" s="90"/>
      <c r="Q177" s="84"/>
      <c r="R177" s="85"/>
      <c r="S177" s="85" t="n">
        <v>1197</v>
      </c>
    </row>
    <row r="178" customFormat="false" ht="15" hidden="false" customHeight="false" outlineLevel="0" collapsed="false">
      <c r="A178" s="75" t="s">
        <v>633</v>
      </c>
      <c r="B178" s="76" t="s">
        <v>634</v>
      </c>
      <c r="C178" s="86"/>
      <c r="D178" s="87"/>
      <c r="E178" s="98" t="s">
        <v>635</v>
      </c>
      <c r="F178" s="109" t="s">
        <v>636</v>
      </c>
      <c r="G178" s="109" t="s">
        <v>637</v>
      </c>
      <c r="H178" s="109"/>
      <c r="I178" s="109"/>
      <c r="J178" s="109"/>
      <c r="K178" s="109"/>
      <c r="L178" s="109"/>
      <c r="M178" s="88" t="s">
        <v>441</v>
      </c>
      <c r="N178" s="89" t="n">
        <v>4</v>
      </c>
      <c r="O178" s="88"/>
      <c r="P178" s="90"/>
      <c r="Q178" s="84"/>
      <c r="R178" s="85"/>
      <c r="S178" s="85" t="n">
        <v>1198</v>
      </c>
    </row>
    <row r="179" customFormat="false" ht="15" hidden="false" customHeight="false" outlineLevel="0" collapsed="false">
      <c r="A179" s="75" t="s">
        <v>638</v>
      </c>
      <c r="B179" s="76" t="s">
        <v>639</v>
      </c>
      <c r="C179" s="86"/>
      <c r="D179" s="87"/>
      <c r="E179" s="98" t="s">
        <v>640</v>
      </c>
      <c r="F179" s="109" t="s">
        <v>641</v>
      </c>
      <c r="G179" s="109"/>
      <c r="H179" s="109"/>
      <c r="I179" s="109"/>
      <c r="J179" s="109"/>
      <c r="K179" s="109"/>
      <c r="L179" s="109"/>
      <c r="M179" s="88" t="s">
        <v>441</v>
      </c>
      <c r="N179" s="89" t="n">
        <v>4</v>
      </c>
      <c r="O179" s="88"/>
      <c r="P179" s="90"/>
      <c r="Q179" s="84"/>
      <c r="R179" s="85"/>
      <c r="S179" s="85" t="n">
        <v>12</v>
      </c>
    </row>
    <row r="180" customFormat="false" ht="15" hidden="false" customHeight="false" outlineLevel="0" collapsed="false">
      <c r="A180" s="75" t="s">
        <v>642</v>
      </c>
      <c r="B180" s="76" t="s">
        <v>643</v>
      </c>
      <c r="C180" s="86"/>
      <c r="D180" s="87"/>
      <c r="E180" s="98" t="s">
        <v>458</v>
      </c>
      <c r="F180" s="109"/>
      <c r="G180" s="109"/>
      <c r="H180" s="109"/>
      <c r="I180" s="109"/>
      <c r="J180" s="109"/>
      <c r="K180" s="109"/>
      <c r="L180" s="109"/>
      <c r="M180" s="88" t="s">
        <v>441</v>
      </c>
      <c r="N180" s="89" t="n">
        <v>4</v>
      </c>
      <c r="O180" s="88"/>
      <c r="P180" s="90"/>
      <c r="Q180" s="84"/>
      <c r="R180" s="85"/>
      <c r="S180" s="85" t="n">
        <v>1196</v>
      </c>
    </row>
    <row r="181" customFormat="false" ht="15" hidden="false" customHeight="false" outlineLevel="0" collapsed="false">
      <c r="A181" s="75" t="s">
        <v>644</v>
      </c>
      <c r="B181" s="76" t="s">
        <v>645</v>
      </c>
      <c r="C181" s="86"/>
      <c r="D181" s="87"/>
      <c r="E181" s="98" t="s">
        <v>646</v>
      </c>
      <c r="F181" s="109" t="s">
        <v>647</v>
      </c>
      <c r="G181" s="109" t="s">
        <v>648</v>
      </c>
      <c r="H181" s="114" t="s">
        <v>649</v>
      </c>
      <c r="I181" s="109"/>
      <c r="J181" s="109"/>
      <c r="K181" s="109"/>
      <c r="L181" s="109"/>
      <c r="M181" s="88" t="s">
        <v>441</v>
      </c>
      <c r="N181" s="89" t="n">
        <v>4</v>
      </c>
      <c r="O181" s="88"/>
      <c r="P181" s="90"/>
      <c r="Q181" s="84"/>
      <c r="R181" s="85"/>
      <c r="S181" s="85" t="n">
        <v>19914</v>
      </c>
    </row>
    <row r="182" customFormat="false" ht="15" hidden="false" customHeight="false" outlineLevel="0" collapsed="false">
      <c r="A182" s="75" t="s">
        <v>650</v>
      </c>
      <c r="B182" s="76" t="s">
        <v>651</v>
      </c>
      <c r="C182" s="86"/>
      <c r="D182" s="87"/>
      <c r="E182" s="98" t="s">
        <v>652</v>
      </c>
      <c r="F182" s="118"/>
      <c r="G182" s="110"/>
      <c r="H182" s="110"/>
      <c r="I182" s="110"/>
      <c r="J182" s="110"/>
      <c r="K182" s="110"/>
      <c r="L182" s="110"/>
      <c r="M182" s="119" t="s">
        <v>441</v>
      </c>
      <c r="N182" s="120" t="n">
        <v>4</v>
      </c>
      <c r="O182" s="121"/>
      <c r="P182" s="122"/>
      <c r="Q182" s="123"/>
      <c r="R182" s="85"/>
      <c r="S182" s="85" t="n">
        <v>19915</v>
      </c>
    </row>
    <row r="183" customFormat="false" ht="15" hidden="false" customHeight="false" outlineLevel="0" collapsed="false">
      <c r="A183" s="75" t="s">
        <v>653</v>
      </c>
      <c r="B183" s="76" t="s">
        <v>654</v>
      </c>
      <c r="C183" s="86"/>
      <c r="D183" s="87"/>
      <c r="E183" s="98" t="s">
        <v>655</v>
      </c>
      <c r="F183" s="109" t="s">
        <v>656</v>
      </c>
      <c r="G183" s="109" t="s">
        <v>657</v>
      </c>
      <c r="H183" s="109" t="s">
        <v>658</v>
      </c>
      <c r="I183" s="109" t="s">
        <v>659</v>
      </c>
      <c r="J183" s="109" t="s">
        <v>660</v>
      </c>
      <c r="K183" s="109" t="s">
        <v>661</v>
      </c>
      <c r="L183" s="109"/>
      <c r="M183" s="88" t="s">
        <v>441</v>
      </c>
      <c r="N183" s="89" t="n">
        <v>4</v>
      </c>
      <c r="O183" s="88"/>
      <c r="P183" s="90"/>
      <c r="Q183" s="84"/>
      <c r="R183" s="85"/>
      <c r="S183" s="85" t="n">
        <v>19932</v>
      </c>
    </row>
    <row r="184" customFormat="false" ht="15" hidden="false" customHeight="false" outlineLevel="0" collapsed="false">
      <c r="A184" s="99" t="s">
        <v>662</v>
      </c>
      <c r="B184" s="76" t="s">
        <v>663</v>
      </c>
      <c r="C184" s="86" t="n">
        <v>12</v>
      </c>
      <c r="D184" s="87" t="n">
        <v>2</v>
      </c>
      <c r="E184" s="98" t="s">
        <v>664</v>
      </c>
      <c r="F184" s="109" t="s">
        <v>665</v>
      </c>
      <c r="G184" s="109" t="s">
        <v>666</v>
      </c>
      <c r="H184" s="106"/>
      <c r="I184" s="110"/>
      <c r="J184" s="109"/>
      <c r="K184" s="109"/>
      <c r="L184" s="109"/>
      <c r="M184" s="88" t="s">
        <v>441</v>
      </c>
      <c r="N184" s="89" t="n">
        <v>4</v>
      </c>
      <c r="O184" s="88"/>
      <c r="P184" s="90" t="s">
        <v>40</v>
      </c>
      <c r="Q184" s="84"/>
      <c r="R184" s="85"/>
      <c r="S184" s="85" t="n">
        <v>9788</v>
      </c>
    </row>
    <row r="185" customFormat="false" ht="15" hidden="false" customHeight="false" outlineLevel="0" collapsed="false">
      <c r="A185" s="75" t="s">
        <v>667</v>
      </c>
      <c r="B185" s="76" t="s">
        <v>668</v>
      </c>
      <c r="C185" s="86"/>
      <c r="D185" s="87"/>
      <c r="E185" s="98" t="s">
        <v>664</v>
      </c>
      <c r="F185" s="109"/>
      <c r="G185" s="109"/>
      <c r="H185" s="109"/>
      <c r="I185" s="109"/>
      <c r="J185" s="109"/>
      <c r="K185" s="109"/>
      <c r="L185" s="109"/>
      <c r="M185" s="88" t="s">
        <v>441</v>
      </c>
      <c r="N185" s="89" t="n">
        <v>4</v>
      </c>
      <c r="O185" s="88"/>
      <c r="P185" s="90"/>
      <c r="Q185" s="84"/>
      <c r="R185" s="85"/>
      <c r="S185" s="85" t="n">
        <v>124</v>
      </c>
    </row>
    <row r="186" customFormat="false" ht="15" hidden="false" customHeight="false" outlineLevel="0" collapsed="false">
      <c r="A186" s="75" t="s">
        <v>669</v>
      </c>
      <c r="B186" s="76" t="s">
        <v>670</v>
      </c>
      <c r="C186" s="86"/>
      <c r="D186" s="87"/>
      <c r="E186" s="98" t="s">
        <v>671</v>
      </c>
      <c r="F186" s="109" t="s">
        <v>672</v>
      </c>
      <c r="G186" s="109" t="s">
        <v>673</v>
      </c>
      <c r="H186" s="109" t="s">
        <v>674</v>
      </c>
      <c r="I186" s="109" t="s">
        <v>675</v>
      </c>
      <c r="J186" s="109" t="s">
        <v>676</v>
      </c>
      <c r="K186" s="109"/>
      <c r="L186" s="109"/>
      <c r="M186" s="88" t="s">
        <v>441</v>
      </c>
      <c r="N186" s="89" t="n">
        <v>4</v>
      </c>
      <c r="O186" s="88"/>
      <c r="P186" s="90"/>
      <c r="Q186" s="84"/>
      <c r="R186" s="85"/>
      <c r="S186" s="85" t="n">
        <v>19962</v>
      </c>
    </row>
    <row r="187" customFormat="false" ht="15" hidden="false" customHeight="false" outlineLevel="0" collapsed="false">
      <c r="A187" s="99" t="s">
        <v>677</v>
      </c>
      <c r="B187" s="76" t="s">
        <v>678</v>
      </c>
      <c r="C187" s="86" t="n">
        <v>15</v>
      </c>
      <c r="D187" s="87" t="n">
        <v>2</v>
      </c>
      <c r="E187" s="98" t="s">
        <v>679</v>
      </c>
      <c r="F187" s="109" t="s">
        <v>680</v>
      </c>
      <c r="G187" s="114" t="s">
        <v>681</v>
      </c>
      <c r="H187" s="109" t="s">
        <v>682</v>
      </c>
      <c r="I187" s="109" t="s">
        <v>683</v>
      </c>
      <c r="J187" s="106"/>
      <c r="K187" s="106"/>
      <c r="L187" s="109"/>
      <c r="M187" s="88" t="s">
        <v>441</v>
      </c>
      <c r="N187" s="89" t="n">
        <v>4</v>
      </c>
      <c r="O187" s="88"/>
      <c r="P187" s="90" t="s">
        <v>40</v>
      </c>
      <c r="Q187" s="84"/>
      <c r="R187" s="85"/>
      <c r="S187" s="85" t="n">
        <v>1173</v>
      </c>
    </row>
    <row r="188" customFormat="false" ht="15" hidden="false" customHeight="false" outlineLevel="0" collapsed="false">
      <c r="A188" s="99" t="s">
        <v>684</v>
      </c>
      <c r="B188" s="76" t="s">
        <v>685</v>
      </c>
      <c r="C188" s="86" t="n">
        <v>15</v>
      </c>
      <c r="D188" s="87" t="n">
        <v>2</v>
      </c>
      <c r="E188" s="98" t="s">
        <v>686</v>
      </c>
      <c r="F188" s="109" t="s">
        <v>687</v>
      </c>
      <c r="G188" s="109" t="s">
        <v>688</v>
      </c>
      <c r="H188" s="109" t="s">
        <v>689</v>
      </c>
      <c r="I188" s="109"/>
      <c r="J188" s="109"/>
      <c r="K188" s="109"/>
      <c r="L188" s="109"/>
      <c r="M188" s="88" t="s">
        <v>441</v>
      </c>
      <c r="N188" s="89" t="n">
        <v>4</v>
      </c>
      <c r="O188" s="88"/>
      <c r="P188" s="90" t="s">
        <v>40</v>
      </c>
      <c r="Q188" s="84"/>
      <c r="R188" s="85"/>
      <c r="S188" s="85" t="n">
        <v>125</v>
      </c>
    </row>
    <row r="189" customFormat="false" ht="15" hidden="false" customHeight="false" outlineLevel="0" collapsed="false">
      <c r="A189" s="75" t="s">
        <v>690</v>
      </c>
      <c r="B189" s="76" t="s">
        <v>691</v>
      </c>
      <c r="C189" s="86"/>
      <c r="D189" s="87"/>
      <c r="E189" s="98" t="s">
        <v>627</v>
      </c>
      <c r="F189" s="109"/>
      <c r="G189" s="124"/>
      <c r="H189" s="124"/>
      <c r="I189" s="109"/>
      <c r="J189" s="109"/>
      <c r="K189" s="109"/>
      <c r="L189" s="109"/>
      <c r="M189" s="88" t="s">
        <v>441</v>
      </c>
      <c r="N189" s="89" t="n">
        <v>4</v>
      </c>
      <c r="O189" s="88"/>
      <c r="P189" s="90"/>
      <c r="Q189" s="84"/>
      <c r="R189" s="85"/>
      <c r="S189" s="85" t="n">
        <v>1172</v>
      </c>
    </row>
    <row r="190" customFormat="false" ht="15" hidden="false" customHeight="false" outlineLevel="0" collapsed="false">
      <c r="A190" s="99" t="s">
        <v>692</v>
      </c>
      <c r="B190" s="76" t="s">
        <v>693</v>
      </c>
      <c r="C190" s="86" t="n">
        <v>8</v>
      </c>
      <c r="D190" s="87" t="n">
        <v>3</v>
      </c>
      <c r="E190" s="113" t="s">
        <v>93</v>
      </c>
      <c r="F190" s="109" t="s">
        <v>694</v>
      </c>
      <c r="G190" s="109" t="s">
        <v>695</v>
      </c>
      <c r="H190" s="110"/>
      <c r="I190" s="106"/>
      <c r="J190" s="109"/>
      <c r="K190" s="109"/>
      <c r="L190" s="109"/>
      <c r="M190" s="88" t="s">
        <v>441</v>
      </c>
      <c r="N190" s="89" t="n">
        <v>4</v>
      </c>
      <c r="O190" s="88"/>
      <c r="P190" s="90" t="s">
        <v>40</v>
      </c>
      <c r="Q190" s="84"/>
      <c r="R190" s="85"/>
      <c r="S190" s="85" t="n">
        <v>121</v>
      </c>
    </row>
    <row r="191" customFormat="false" ht="15" hidden="false" customHeight="false" outlineLevel="0" collapsed="false">
      <c r="A191" s="99" t="s">
        <v>696</v>
      </c>
      <c r="B191" s="76" t="s">
        <v>697</v>
      </c>
      <c r="C191" s="86"/>
      <c r="D191" s="87"/>
      <c r="E191" s="113" t="s">
        <v>698</v>
      </c>
      <c r="F191" s="109" t="s">
        <v>699</v>
      </c>
      <c r="G191" s="109" t="s">
        <v>700</v>
      </c>
      <c r="H191" s="109"/>
      <c r="I191" s="109"/>
      <c r="J191" s="109"/>
      <c r="K191" s="109"/>
      <c r="L191" s="109"/>
      <c r="M191" s="88" t="s">
        <v>441</v>
      </c>
      <c r="N191" s="89" t="n">
        <v>4</v>
      </c>
      <c r="O191" s="88"/>
      <c r="P191" s="90"/>
      <c r="Q191" s="84"/>
      <c r="R191" s="85"/>
      <c r="S191" s="85" t="n">
        <v>19998</v>
      </c>
    </row>
    <row r="192" customFormat="false" ht="15" hidden="false" customHeight="false" outlineLevel="0" collapsed="false">
      <c r="A192" s="75" t="s">
        <v>701</v>
      </c>
      <c r="B192" s="76" t="s">
        <v>702</v>
      </c>
      <c r="C192" s="86"/>
      <c r="D192" s="87"/>
      <c r="E192" s="98" t="s">
        <v>703</v>
      </c>
      <c r="F192" s="109"/>
      <c r="G192" s="109"/>
      <c r="H192" s="109"/>
      <c r="I192" s="109"/>
      <c r="J192" s="109"/>
      <c r="K192" s="109"/>
      <c r="L192" s="109"/>
      <c r="M192" s="88" t="s">
        <v>441</v>
      </c>
      <c r="N192" s="89" t="n">
        <v>4</v>
      </c>
      <c r="O192" s="88"/>
      <c r="P192" s="90"/>
      <c r="Q192" s="84"/>
      <c r="R192" s="85"/>
      <c r="S192" s="85" t="n">
        <v>19999</v>
      </c>
    </row>
    <row r="193" customFormat="false" ht="15" hidden="false" customHeight="false" outlineLevel="0" collapsed="false">
      <c r="A193" s="75" t="s">
        <v>704</v>
      </c>
      <c r="B193" s="76" t="s">
        <v>705</v>
      </c>
      <c r="C193" s="86"/>
      <c r="D193" s="87"/>
      <c r="E193" s="98" t="s">
        <v>549</v>
      </c>
      <c r="F193" s="109"/>
      <c r="G193" s="109"/>
      <c r="H193" s="109"/>
      <c r="I193" s="109"/>
      <c r="J193" s="109"/>
      <c r="K193" s="109"/>
      <c r="L193" s="109"/>
      <c r="M193" s="88" t="s">
        <v>441</v>
      </c>
      <c r="N193" s="89" t="n">
        <v>4</v>
      </c>
      <c r="O193" s="88"/>
      <c r="P193" s="90"/>
      <c r="Q193" s="84"/>
      <c r="R193" s="85"/>
      <c r="S193" s="85" t="n">
        <v>129</v>
      </c>
    </row>
    <row r="194" customFormat="false" ht="15" hidden="false" customHeight="false" outlineLevel="0" collapsed="false">
      <c r="A194" s="75" t="s">
        <v>706</v>
      </c>
      <c r="B194" s="76" t="s">
        <v>707</v>
      </c>
      <c r="C194" s="86"/>
      <c r="D194" s="87"/>
      <c r="E194" s="98" t="s">
        <v>635</v>
      </c>
      <c r="F194" s="109" t="s">
        <v>708</v>
      </c>
      <c r="G194" s="109" t="s">
        <v>709</v>
      </c>
      <c r="H194" s="109" t="s">
        <v>710</v>
      </c>
      <c r="I194" s="109" t="s">
        <v>711</v>
      </c>
      <c r="J194" s="109"/>
      <c r="K194" s="109"/>
      <c r="L194" s="109"/>
      <c r="M194" s="88" t="s">
        <v>441</v>
      </c>
      <c r="N194" s="89" t="n">
        <v>4</v>
      </c>
      <c r="O194" s="88"/>
      <c r="P194" s="90"/>
      <c r="Q194" s="84"/>
      <c r="R194" s="85"/>
      <c r="S194" s="85" t="n">
        <v>2</v>
      </c>
    </row>
    <row r="195" customFormat="false" ht="15" hidden="false" customHeight="false" outlineLevel="0" collapsed="false">
      <c r="A195" s="75" t="s">
        <v>712</v>
      </c>
      <c r="B195" s="76" t="s">
        <v>713</v>
      </c>
      <c r="C195" s="86"/>
      <c r="D195" s="87"/>
      <c r="E195" s="98" t="s">
        <v>487</v>
      </c>
      <c r="F195" s="109" t="s">
        <v>714</v>
      </c>
      <c r="G195" s="109"/>
      <c r="H195" s="109"/>
      <c r="I195" s="109"/>
      <c r="J195" s="109"/>
      <c r="K195" s="109"/>
      <c r="L195" s="109"/>
      <c r="M195" s="88" t="s">
        <v>441</v>
      </c>
      <c r="N195" s="89" t="n">
        <v>4</v>
      </c>
      <c r="O195" s="88"/>
      <c r="P195" s="90"/>
      <c r="Q195" s="84"/>
      <c r="R195" s="85"/>
      <c r="S195" s="85" t="n">
        <v>215</v>
      </c>
    </row>
    <row r="196" customFormat="false" ht="15" hidden="false" customHeight="false" outlineLevel="0" collapsed="false">
      <c r="A196" s="75" t="s">
        <v>715</v>
      </c>
      <c r="B196" s="76" t="s">
        <v>716</v>
      </c>
      <c r="C196" s="86"/>
      <c r="D196" s="87"/>
      <c r="E196" s="98" t="s">
        <v>717</v>
      </c>
      <c r="F196" s="109" t="s">
        <v>718</v>
      </c>
      <c r="G196" s="109" t="s">
        <v>719</v>
      </c>
      <c r="H196" s="109" t="s">
        <v>720</v>
      </c>
      <c r="I196" s="109" t="s">
        <v>721</v>
      </c>
      <c r="J196" s="109"/>
      <c r="K196" s="109"/>
      <c r="L196" s="109"/>
      <c r="M196" s="88" t="s">
        <v>441</v>
      </c>
      <c r="N196" s="89" t="n">
        <v>4</v>
      </c>
      <c r="O196" s="88"/>
      <c r="P196" s="90"/>
      <c r="Q196" s="84"/>
      <c r="R196" s="85"/>
      <c r="S196" s="85" t="n">
        <v>19673</v>
      </c>
    </row>
    <row r="197" customFormat="false" ht="15" hidden="false" customHeight="false" outlineLevel="0" collapsed="false">
      <c r="A197" s="75" t="s">
        <v>722</v>
      </c>
      <c r="B197" s="76" t="s">
        <v>723</v>
      </c>
      <c r="C197" s="86"/>
      <c r="D197" s="87"/>
      <c r="E197" s="113" t="s">
        <v>724</v>
      </c>
      <c r="F197" s="109" t="s">
        <v>725</v>
      </c>
      <c r="G197" s="109" t="s">
        <v>726</v>
      </c>
      <c r="H197" s="109"/>
      <c r="I197" s="109"/>
      <c r="J197" s="109"/>
      <c r="K197" s="109"/>
      <c r="L197" s="109"/>
      <c r="M197" s="88" t="s">
        <v>441</v>
      </c>
      <c r="N197" s="89" t="n">
        <v>4</v>
      </c>
      <c r="O197" s="88"/>
      <c r="P197" s="90"/>
      <c r="Q197" s="84"/>
      <c r="R197" s="85"/>
      <c r="S197" s="85" t="n">
        <v>19674</v>
      </c>
    </row>
    <row r="198" customFormat="false" ht="15" hidden="false" customHeight="false" outlineLevel="0" collapsed="false">
      <c r="A198" s="99" t="s">
        <v>727</v>
      </c>
      <c r="B198" s="76" t="s">
        <v>728</v>
      </c>
      <c r="C198" s="86" t="n">
        <v>20</v>
      </c>
      <c r="D198" s="87" t="n">
        <v>3</v>
      </c>
      <c r="E198" s="98" t="s">
        <v>729</v>
      </c>
      <c r="F198" s="109" t="s">
        <v>730</v>
      </c>
      <c r="G198" s="109" t="s">
        <v>731</v>
      </c>
      <c r="H198" s="106"/>
      <c r="I198" s="109"/>
      <c r="J198" s="109"/>
      <c r="K198" s="109"/>
      <c r="L198" s="109"/>
      <c r="M198" s="88" t="s">
        <v>441</v>
      </c>
      <c r="N198" s="89" t="n">
        <v>4</v>
      </c>
      <c r="O198" s="88"/>
      <c r="P198" s="90" t="s">
        <v>40</v>
      </c>
      <c r="Q198" s="84"/>
      <c r="R198" s="85"/>
      <c r="S198" s="85" t="n">
        <v>128</v>
      </c>
    </row>
    <row r="199" customFormat="false" ht="15" hidden="false" customHeight="false" outlineLevel="0" collapsed="false">
      <c r="A199" s="75" t="s">
        <v>732</v>
      </c>
      <c r="B199" s="76" t="s">
        <v>733</v>
      </c>
      <c r="C199" s="86"/>
      <c r="D199" s="87"/>
      <c r="E199" s="98" t="s">
        <v>734</v>
      </c>
      <c r="F199" s="109"/>
      <c r="G199" s="109"/>
      <c r="H199" s="109"/>
      <c r="I199" s="109"/>
      <c r="J199" s="109"/>
      <c r="K199" s="109"/>
      <c r="L199" s="109"/>
      <c r="M199" s="88" t="s">
        <v>441</v>
      </c>
      <c r="N199" s="89" t="n">
        <v>4</v>
      </c>
      <c r="O199" s="88"/>
      <c r="P199" s="90"/>
      <c r="Q199" s="84"/>
      <c r="R199" s="85"/>
      <c r="S199" s="85" t="n">
        <v>1212</v>
      </c>
    </row>
    <row r="200" customFormat="false" ht="15" hidden="false" customHeight="false" outlineLevel="0" collapsed="false">
      <c r="A200" s="75" t="s">
        <v>735</v>
      </c>
      <c r="B200" s="76" t="s">
        <v>736</v>
      </c>
      <c r="C200" s="86"/>
      <c r="D200" s="87"/>
      <c r="E200" s="98" t="s">
        <v>737</v>
      </c>
      <c r="F200" s="109" t="s">
        <v>738</v>
      </c>
      <c r="G200" s="109" t="s">
        <v>739</v>
      </c>
      <c r="H200" s="109" t="s">
        <v>740</v>
      </c>
      <c r="I200" s="109" t="s">
        <v>741</v>
      </c>
      <c r="J200" s="109"/>
      <c r="K200" s="109"/>
      <c r="L200" s="109"/>
      <c r="M200" s="88" t="s">
        <v>441</v>
      </c>
      <c r="N200" s="89" t="n">
        <v>4</v>
      </c>
      <c r="O200" s="88"/>
      <c r="P200" s="90"/>
      <c r="Q200" s="84"/>
      <c r="R200" s="85"/>
      <c r="S200" s="85" t="n">
        <v>19676</v>
      </c>
    </row>
    <row r="201" customFormat="false" ht="15" hidden="false" customHeight="false" outlineLevel="0" collapsed="false">
      <c r="A201" s="99" t="s">
        <v>742</v>
      </c>
      <c r="B201" s="76" t="s">
        <v>743</v>
      </c>
      <c r="C201" s="86" t="n">
        <v>17</v>
      </c>
      <c r="D201" s="87" t="n">
        <v>3</v>
      </c>
      <c r="E201" s="98" t="s">
        <v>438</v>
      </c>
      <c r="F201" s="125" t="s">
        <v>744</v>
      </c>
      <c r="G201" s="125" t="s">
        <v>745</v>
      </c>
      <c r="H201" s="109" t="s">
        <v>746</v>
      </c>
      <c r="I201" s="109" t="s">
        <v>747</v>
      </c>
      <c r="J201" s="109" t="s">
        <v>748</v>
      </c>
      <c r="K201" s="109" t="s">
        <v>749</v>
      </c>
      <c r="L201" s="109"/>
      <c r="M201" s="88" t="s">
        <v>441</v>
      </c>
      <c r="N201" s="89" t="n">
        <v>4</v>
      </c>
      <c r="O201" s="88"/>
      <c r="P201" s="90" t="s">
        <v>40</v>
      </c>
      <c r="Q201" s="84"/>
      <c r="R201" s="85"/>
      <c r="S201" s="85" t="n">
        <v>1213</v>
      </c>
    </row>
    <row r="202" customFormat="false" ht="15" hidden="false" customHeight="false" outlineLevel="0" collapsed="false">
      <c r="A202" s="99" t="s">
        <v>750</v>
      </c>
      <c r="B202" s="76" t="s">
        <v>751</v>
      </c>
      <c r="C202" s="86"/>
      <c r="D202" s="87"/>
      <c r="E202" s="113" t="s">
        <v>752</v>
      </c>
      <c r="F202" s="109" t="s">
        <v>753</v>
      </c>
      <c r="G202" s="109"/>
      <c r="H202" s="109"/>
      <c r="I202" s="109"/>
      <c r="J202" s="109"/>
      <c r="K202" s="109"/>
      <c r="L202" s="109"/>
      <c r="M202" s="88" t="s">
        <v>441</v>
      </c>
      <c r="N202" s="89" t="n">
        <v>4</v>
      </c>
      <c r="O202" s="88"/>
      <c r="P202" s="90"/>
      <c r="Q202" s="84"/>
      <c r="R202" s="85"/>
      <c r="S202" s="85" t="n">
        <v>1216</v>
      </c>
    </row>
    <row r="203" customFormat="false" ht="15" hidden="false" customHeight="false" outlineLevel="0" collapsed="false">
      <c r="A203" s="75" t="s">
        <v>754</v>
      </c>
      <c r="B203" s="76" t="s">
        <v>755</v>
      </c>
      <c r="C203" s="86" t="n">
        <v>11</v>
      </c>
      <c r="D203" s="87" t="n">
        <v>2</v>
      </c>
      <c r="E203" s="98" t="s">
        <v>756</v>
      </c>
      <c r="F203" s="109" t="s">
        <v>757</v>
      </c>
      <c r="G203" s="109" t="s">
        <v>758</v>
      </c>
      <c r="H203" s="110"/>
      <c r="I203" s="109"/>
      <c r="J203" s="109"/>
      <c r="K203" s="109"/>
      <c r="L203" s="109"/>
      <c r="M203" s="88" t="s">
        <v>759</v>
      </c>
      <c r="N203" s="89" t="n">
        <v>5</v>
      </c>
      <c r="O203" s="88"/>
      <c r="P203" s="90" t="s">
        <v>40</v>
      </c>
      <c r="Q203" s="84"/>
      <c r="R203" s="85"/>
      <c r="S203" s="85" t="n">
        <v>1223</v>
      </c>
    </row>
    <row r="204" customFormat="false" ht="15" hidden="false" customHeight="false" outlineLevel="0" collapsed="false">
      <c r="A204" s="75" t="s">
        <v>760</v>
      </c>
      <c r="B204" s="76" t="s">
        <v>761</v>
      </c>
      <c r="C204" s="86" t="n">
        <v>5</v>
      </c>
      <c r="D204" s="87" t="n">
        <v>2</v>
      </c>
      <c r="E204" s="98" t="s">
        <v>756</v>
      </c>
      <c r="F204" s="109" t="s">
        <v>762</v>
      </c>
      <c r="G204" s="109" t="s">
        <v>763</v>
      </c>
      <c r="H204" s="109" t="s">
        <v>764</v>
      </c>
      <c r="I204" s="110"/>
      <c r="J204" s="109"/>
      <c r="K204" s="109"/>
      <c r="L204" s="109"/>
      <c r="M204" s="88" t="s">
        <v>759</v>
      </c>
      <c r="N204" s="89" t="n">
        <v>5</v>
      </c>
      <c r="O204" s="88"/>
      <c r="P204" s="90" t="s">
        <v>40</v>
      </c>
      <c r="Q204" s="84"/>
      <c r="R204" s="85"/>
      <c r="S204" s="85" t="n">
        <v>1219</v>
      </c>
    </row>
    <row r="205" customFormat="false" ht="15" hidden="false" customHeight="false" outlineLevel="0" collapsed="false">
      <c r="A205" s="75" t="s">
        <v>765</v>
      </c>
      <c r="B205" s="76" t="s">
        <v>766</v>
      </c>
      <c r="C205" s="86"/>
      <c r="D205" s="87"/>
      <c r="E205" s="98" t="s">
        <v>767</v>
      </c>
      <c r="F205" s="109"/>
      <c r="G205" s="109"/>
      <c r="H205" s="109"/>
      <c r="I205" s="109"/>
      <c r="J205" s="126"/>
      <c r="K205" s="109"/>
      <c r="L205" s="109"/>
      <c r="M205" s="88" t="s">
        <v>759</v>
      </c>
      <c r="N205" s="89" t="n">
        <v>5</v>
      </c>
      <c r="O205" s="88"/>
      <c r="P205" s="90"/>
      <c r="Q205" s="84"/>
      <c r="R205" s="85"/>
      <c r="S205" s="85" t="n">
        <v>1222</v>
      </c>
    </row>
    <row r="206" customFormat="false" ht="15" hidden="false" customHeight="false" outlineLevel="0" collapsed="false">
      <c r="A206" s="75" t="s">
        <v>768</v>
      </c>
      <c r="B206" s="76" t="s">
        <v>769</v>
      </c>
      <c r="C206" s="86" t="n">
        <v>15</v>
      </c>
      <c r="D206" s="87" t="n">
        <v>2</v>
      </c>
      <c r="E206" s="98" t="s">
        <v>770</v>
      </c>
      <c r="F206" s="109" t="s">
        <v>771</v>
      </c>
      <c r="G206" s="109" t="s">
        <v>772</v>
      </c>
      <c r="H206" s="110"/>
      <c r="I206" s="109"/>
      <c r="J206" s="109"/>
      <c r="K206" s="109"/>
      <c r="L206" s="109"/>
      <c r="M206" s="88" t="s">
        <v>759</v>
      </c>
      <c r="N206" s="89" t="n">
        <v>5</v>
      </c>
      <c r="O206" s="88"/>
      <c r="P206" s="90" t="s">
        <v>40</v>
      </c>
      <c r="Q206" s="84"/>
      <c r="R206" s="85"/>
      <c r="S206" s="85" t="n">
        <v>121</v>
      </c>
    </row>
    <row r="207" customFormat="false" ht="15" hidden="false" customHeight="false" outlineLevel="0" collapsed="false">
      <c r="A207" s="75" t="s">
        <v>773</v>
      </c>
      <c r="B207" s="76" t="s">
        <v>774</v>
      </c>
      <c r="C207" s="86"/>
      <c r="D207" s="87"/>
      <c r="E207" s="98" t="s">
        <v>775</v>
      </c>
      <c r="F207" s="109" t="s">
        <v>776</v>
      </c>
      <c r="G207" s="110"/>
      <c r="H207" s="109"/>
      <c r="I207" s="109"/>
      <c r="J207" s="109"/>
      <c r="K207" s="109"/>
      <c r="L207" s="109"/>
      <c r="M207" s="88" t="s">
        <v>759</v>
      </c>
      <c r="N207" s="89" t="n">
        <v>5</v>
      </c>
      <c r="O207" s="88"/>
      <c r="P207" s="90"/>
      <c r="Q207" s="84"/>
      <c r="R207" s="85"/>
      <c r="S207" s="85" t="n">
        <v>1358</v>
      </c>
    </row>
    <row r="208" customFormat="false" ht="15" hidden="false" customHeight="false" outlineLevel="0" collapsed="false">
      <c r="A208" s="75" t="s">
        <v>777</v>
      </c>
      <c r="B208" s="76" t="s">
        <v>778</v>
      </c>
      <c r="C208" s="86"/>
      <c r="D208" s="87"/>
      <c r="E208" s="98" t="s">
        <v>779</v>
      </c>
      <c r="F208" s="109"/>
      <c r="G208" s="109"/>
      <c r="H208" s="109"/>
      <c r="I208" s="109"/>
      <c r="J208" s="109"/>
      <c r="K208" s="109"/>
      <c r="L208" s="109"/>
      <c r="M208" s="88" t="s">
        <v>759</v>
      </c>
      <c r="N208" s="89" t="n">
        <v>5</v>
      </c>
      <c r="O208" s="88"/>
      <c r="P208" s="90"/>
      <c r="Q208" s="84"/>
      <c r="R208" s="85"/>
      <c r="S208" s="85" t="n">
        <v>19521</v>
      </c>
    </row>
    <row r="209" customFormat="false" ht="15" hidden="false" customHeight="false" outlineLevel="0" collapsed="false">
      <c r="A209" s="75" t="s">
        <v>780</v>
      </c>
      <c r="B209" s="76" t="s">
        <v>781</v>
      </c>
      <c r="C209" s="86"/>
      <c r="D209" s="87"/>
      <c r="E209" s="98" t="s">
        <v>782</v>
      </c>
      <c r="F209" s="110"/>
      <c r="G209" s="110"/>
      <c r="H209" s="109"/>
      <c r="I209" s="109"/>
      <c r="J209" s="109"/>
      <c r="K209" s="109"/>
      <c r="L209" s="109"/>
      <c r="M209" s="88" t="s">
        <v>759</v>
      </c>
      <c r="N209" s="89" t="n">
        <v>5</v>
      </c>
      <c r="O209" s="88"/>
      <c r="P209" s="90"/>
      <c r="Q209" s="84"/>
      <c r="R209" s="85"/>
      <c r="S209" s="85" t="n">
        <v>1271</v>
      </c>
    </row>
    <row r="210" customFormat="false" ht="15" hidden="false" customHeight="false" outlineLevel="0" collapsed="false">
      <c r="A210" s="75" t="s">
        <v>783</v>
      </c>
      <c r="B210" s="76" t="s">
        <v>784</v>
      </c>
      <c r="C210" s="86" t="n">
        <v>18</v>
      </c>
      <c r="D210" s="87" t="n">
        <v>3</v>
      </c>
      <c r="E210" s="98" t="s">
        <v>756</v>
      </c>
      <c r="F210" s="110"/>
      <c r="G210" s="127"/>
      <c r="H210" s="110"/>
      <c r="I210" s="109"/>
      <c r="J210" s="109"/>
      <c r="K210" s="109"/>
      <c r="L210" s="109"/>
      <c r="M210" s="88" t="s">
        <v>759</v>
      </c>
      <c r="N210" s="89" t="n">
        <v>5</v>
      </c>
      <c r="O210" s="88"/>
      <c r="P210" s="90" t="s">
        <v>40</v>
      </c>
      <c r="Q210" s="84"/>
      <c r="R210" s="85"/>
      <c r="S210" s="85" t="n">
        <v>1259</v>
      </c>
    </row>
    <row r="211" customFormat="false" ht="15" hidden="false" customHeight="false" outlineLevel="0" collapsed="false">
      <c r="A211" s="75" t="s">
        <v>785</v>
      </c>
      <c r="B211" s="76" t="s">
        <v>786</v>
      </c>
      <c r="C211" s="86" t="n">
        <v>15</v>
      </c>
      <c r="D211" s="87" t="n">
        <v>2</v>
      </c>
      <c r="E211" s="98" t="s">
        <v>767</v>
      </c>
      <c r="F211" s="110"/>
      <c r="G211" s="110"/>
      <c r="H211" s="109"/>
      <c r="I211" s="109"/>
      <c r="J211" s="109"/>
      <c r="K211" s="109"/>
      <c r="L211" s="109"/>
      <c r="M211" s="88" t="s">
        <v>759</v>
      </c>
      <c r="N211" s="89" t="n">
        <v>5</v>
      </c>
      <c r="O211" s="88"/>
      <c r="P211" s="90" t="s">
        <v>40</v>
      </c>
      <c r="Q211" s="84"/>
      <c r="R211" s="85"/>
      <c r="S211" s="85" t="n">
        <v>126</v>
      </c>
    </row>
    <row r="212" customFormat="false" ht="15" hidden="false" customHeight="false" outlineLevel="0" collapsed="false">
      <c r="A212" s="75" t="s">
        <v>787</v>
      </c>
      <c r="B212" s="76" t="s">
        <v>788</v>
      </c>
      <c r="C212" s="86"/>
      <c r="D212" s="87"/>
      <c r="E212" s="98" t="s">
        <v>782</v>
      </c>
      <c r="F212" s="109" t="s">
        <v>789</v>
      </c>
      <c r="G212" s="109" t="s">
        <v>790</v>
      </c>
      <c r="H212" s="110"/>
      <c r="I212" s="109"/>
      <c r="J212" s="109"/>
      <c r="K212" s="109"/>
      <c r="L212" s="109"/>
      <c r="M212" s="88" t="s">
        <v>759</v>
      </c>
      <c r="N212" s="89" t="n">
        <v>5</v>
      </c>
      <c r="O212" s="88"/>
      <c r="P212" s="90"/>
      <c r="Q212" s="84"/>
      <c r="R212" s="85"/>
      <c r="S212" s="85" t="n">
        <v>1261</v>
      </c>
    </row>
    <row r="213" customFormat="false" ht="15" hidden="false" customHeight="false" outlineLevel="0" collapsed="false">
      <c r="A213" s="75" t="s">
        <v>791</v>
      </c>
      <c r="B213" s="76" t="s">
        <v>792</v>
      </c>
      <c r="C213" s="86"/>
      <c r="D213" s="87"/>
      <c r="E213" s="98" t="s">
        <v>767</v>
      </c>
      <c r="F213" s="109"/>
      <c r="G213" s="109"/>
      <c r="H213" s="109"/>
      <c r="I213" s="109"/>
      <c r="J213" s="109"/>
      <c r="K213" s="109"/>
      <c r="L213" s="109"/>
      <c r="M213" s="88" t="s">
        <v>759</v>
      </c>
      <c r="N213" s="89" t="n">
        <v>5</v>
      </c>
      <c r="O213" s="88"/>
      <c r="P213" s="90"/>
      <c r="Q213" s="84"/>
      <c r="R213" s="85"/>
      <c r="S213" s="85" t="n">
        <v>1258</v>
      </c>
    </row>
    <row r="214" customFormat="false" ht="15" hidden="false" customHeight="false" outlineLevel="0" collapsed="false">
      <c r="A214" s="75" t="s">
        <v>793</v>
      </c>
      <c r="B214" s="76" t="s">
        <v>794</v>
      </c>
      <c r="C214" s="86"/>
      <c r="D214" s="87"/>
      <c r="E214" s="98" t="s">
        <v>795</v>
      </c>
      <c r="F214" s="109" t="s">
        <v>796</v>
      </c>
      <c r="G214" s="109"/>
      <c r="H214" s="109"/>
      <c r="I214" s="109"/>
      <c r="J214" s="109"/>
      <c r="K214" s="109"/>
      <c r="L214" s="109"/>
      <c r="M214" s="88" t="s">
        <v>759</v>
      </c>
      <c r="N214" s="89" t="n">
        <v>5</v>
      </c>
      <c r="O214" s="88"/>
      <c r="P214" s="90"/>
      <c r="Q214" s="84"/>
      <c r="R214" s="85"/>
      <c r="S214" s="85" t="n">
        <v>19539</v>
      </c>
    </row>
    <row r="215" customFormat="false" ht="15" hidden="false" customHeight="false" outlineLevel="0" collapsed="false">
      <c r="A215" s="75" t="s">
        <v>797</v>
      </c>
      <c r="B215" s="76" t="s">
        <v>798</v>
      </c>
      <c r="C215" s="86"/>
      <c r="D215" s="87"/>
      <c r="E215" s="98" t="s">
        <v>799</v>
      </c>
      <c r="F215" s="109" t="s">
        <v>800</v>
      </c>
      <c r="G215" s="109" t="s">
        <v>801</v>
      </c>
      <c r="H215" s="109" t="s">
        <v>802</v>
      </c>
      <c r="I215" s="109" t="s">
        <v>803</v>
      </c>
      <c r="J215" s="109" t="s">
        <v>804</v>
      </c>
      <c r="K215" s="114" t="s">
        <v>805</v>
      </c>
      <c r="L215" s="110"/>
      <c r="M215" s="88" t="s">
        <v>759</v>
      </c>
      <c r="N215" s="89" t="n">
        <v>5</v>
      </c>
      <c r="O215" s="88"/>
      <c r="P215" s="90"/>
      <c r="Q215" s="84"/>
      <c r="R215" s="85"/>
      <c r="S215" s="85" t="n">
        <v>1954</v>
      </c>
    </row>
    <row r="216" customFormat="false" ht="15" hidden="false" customHeight="false" outlineLevel="0" collapsed="false">
      <c r="A216" s="75" t="s">
        <v>806</v>
      </c>
      <c r="B216" s="76" t="s">
        <v>807</v>
      </c>
      <c r="C216" s="86"/>
      <c r="D216" s="87"/>
      <c r="E216" s="98" t="s">
        <v>808</v>
      </c>
      <c r="F216" s="109" t="s">
        <v>809</v>
      </c>
      <c r="G216" s="109" t="s">
        <v>810</v>
      </c>
      <c r="H216" s="110"/>
      <c r="I216" s="110"/>
      <c r="J216" s="109"/>
      <c r="K216" s="109"/>
      <c r="L216" s="109"/>
      <c r="M216" s="88" t="s">
        <v>759</v>
      </c>
      <c r="N216" s="89" t="n">
        <v>5</v>
      </c>
      <c r="O216" s="88"/>
      <c r="P216" s="90"/>
      <c r="Q216" s="84"/>
      <c r="R216" s="85"/>
      <c r="S216" s="85" t="n">
        <v>1274</v>
      </c>
    </row>
    <row r="217" customFormat="false" ht="15" hidden="false" customHeight="false" outlineLevel="0" collapsed="false">
      <c r="A217" s="75" t="s">
        <v>811</v>
      </c>
      <c r="B217" s="76" t="s">
        <v>812</v>
      </c>
      <c r="C217" s="86"/>
      <c r="D217" s="87"/>
      <c r="E217" s="98" t="s">
        <v>813</v>
      </c>
      <c r="F217" s="109"/>
      <c r="G217" s="109"/>
      <c r="H217" s="109"/>
      <c r="I217" s="109"/>
      <c r="J217" s="109"/>
      <c r="K217" s="109"/>
      <c r="L217" s="109"/>
      <c r="M217" s="88" t="s">
        <v>759</v>
      </c>
      <c r="N217" s="89" t="n">
        <v>5</v>
      </c>
      <c r="O217" s="88"/>
      <c r="P217" s="90"/>
      <c r="Q217" s="84"/>
      <c r="R217" s="85"/>
      <c r="S217" s="85" t="n">
        <v>19541</v>
      </c>
    </row>
    <row r="218" customFormat="false" ht="15" hidden="false" customHeight="false" outlineLevel="0" collapsed="false">
      <c r="A218" s="75" t="s">
        <v>814</v>
      </c>
      <c r="B218" s="76" t="s">
        <v>815</v>
      </c>
      <c r="C218" s="86"/>
      <c r="D218" s="87"/>
      <c r="E218" s="98" t="s">
        <v>816</v>
      </c>
      <c r="F218" s="109"/>
      <c r="G218" s="109"/>
      <c r="H218" s="109"/>
      <c r="I218" s="109"/>
      <c r="J218" s="109"/>
      <c r="K218" s="109"/>
      <c r="L218" s="109"/>
      <c r="M218" s="88" t="s">
        <v>759</v>
      </c>
      <c r="N218" s="89" t="n">
        <v>5</v>
      </c>
      <c r="O218" s="88"/>
      <c r="P218" s="90"/>
      <c r="Q218" s="84"/>
      <c r="R218" s="85"/>
      <c r="S218" s="85" t="n">
        <v>1272</v>
      </c>
    </row>
    <row r="219" customFormat="false" ht="15" hidden="false" customHeight="false" outlineLevel="0" collapsed="false">
      <c r="A219" s="75" t="s">
        <v>817</v>
      </c>
      <c r="B219" s="76" t="s">
        <v>818</v>
      </c>
      <c r="C219" s="86"/>
      <c r="D219" s="87"/>
      <c r="E219" s="98" t="s">
        <v>819</v>
      </c>
      <c r="F219" s="109" t="s">
        <v>820</v>
      </c>
      <c r="G219" s="109"/>
      <c r="H219" s="109"/>
      <c r="I219" s="109"/>
      <c r="J219" s="109"/>
      <c r="K219" s="109"/>
      <c r="L219" s="109"/>
      <c r="M219" s="88" t="s">
        <v>759</v>
      </c>
      <c r="N219" s="89" t="n">
        <v>5</v>
      </c>
      <c r="O219" s="88"/>
      <c r="P219" s="90"/>
      <c r="Q219" s="84"/>
      <c r="R219" s="85"/>
      <c r="S219" s="85" t="n">
        <v>19543</v>
      </c>
    </row>
    <row r="220" customFormat="false" ht="15" hidden="false" customHeight="false" outlineLevel="0" collapsed="false">
      <c r="A220" s="75" t="s">
        <v>821</v>
      </c>
      <c r="B220" s="76" t="s">
        <v>822</v>
      </c>
      <c r="C220" s="86"/>
      <c r="D220" s="87"/>
      <c r="E220" s="98" t="s">
        <v>823</v>
      </c>
      <c r="F220" s="109" t="s">
        <v>824</v>
      </c>
      <c r="G220" s="109"/>
      <c r="H220" s="109"/>
      <c r="I220" s="109"/>
      <c r="J220" s="109"/>
      <c r="K220" s="109"/>
      <c r="L220" s="109"/>
      <c r="M220" s="88" t="s">
        <v>759</v>
      </c>
      <c r="N220" s="89" t="n">
        <v>5</v>
      </c>
      <c r="O220" s="88"/>
      <c r="P220" s="90"/>
      <c r="Q220" s="84"/>
      <c r="R220" s="85"/>
      <c r="S220" s="85" t="n">
        <v>1225</v>
      </c>
    </row>
    <row r="221" customFormat="false" ht="15" hidden="false" customHeight="false" outlineLevel="0" collapsed="false">
      <c r="A221" s="75" t="s">
        <v>825</v>
      </c>
      <c r="B221" s="76" t="s">
        <v>826</v>
      </c>
      <c r="C221" s="86"/>
      <c r="D221" s="87"/>
      <c r="E221" s="98" t="s">
        <v>827</v>
      </c>
      <c r="F221" s="109" t="s">
        <v>828</v>
      </c>
      <c r="G221" s="109" t="s">
        <v>829</v>
      </c>
      <c r="H221" s="109" t="s">
        <v>830</v>
      </c>
      <c r="I221" s="109"/>
      <c r="J221" s="109"/>
      <c r="K221" s="109"/>
      <c r="L221" s="109"/>
      <c r="M221" s="88" t="s">
        <v>759</v>
      </c>
      <c r="N221" s="89" t="n">
        <v>5</v>
      </c>
      <c r="O221" s="88"/>
      <c r="P221" s="90"/>
      <c r="Q221" s="84"/>
      <c r="R221" s="85"/>
      <c r="S221" s="85" t="n">
        <v>1226</v>
      </c>
    </row>
    <row r="222" customFormat="false" ht="15" hidden="false" customHeight="false" outlineLevel="0" collapsed="false">
      <c r="A222" s="75" t="s">
        <v>831</v>
      </c>
      <c r="B222" s="76" t="s">
        <v>832</v>
      </c>
      <c r="C222" s="86"/>
      <c r="D222" s="87"/>
      <c r="E222" s="98" t="s">
        <v>833</v>
      </c>
      <c r="F222" s="109" t="s">
        <v>834</v>
      </c>
      <c r="G222" s="109" t="s">
        <v>835</v>
      </c>
      <c r="H222" s="109"/>
      <c r="I222" s="109"/>
      <c r="J222" s="109"/>
      <c r="K222" s="109"/>
      <c r="L222" s="109"/>
      <c r="M222" s="88" t="s">
        <v>759</v>
      </c>
      <c r="N222" s="89" t="n">
        <v>5</v>
      </c>
      <c r="O222" s="88"/>
      <c r="P222" s="90"/>
      <c r="Q222" s="84"/>
      <c r="R222" s="85"/>
      <c r="S222" s="85" t="n">
        <v>19547</v>
      </c>
    </row>
    <row r="223" customFormat="false" ht="15" hidden="false" customHeight="false" outlineLevel="0" collapsed="false">
      <c r="A223" s="75" t="s">
        <v>836</v>
      </c>
      <c r="B223" s="76" t="s">
        <v>837</v>
      </c>
      <c r="C223" s="86"/>
      <c r="D223" s="87"/>
      <c r="E223" s="98" t="s">
        <v>838</v>
      </c>
      <c r="F223" s="109" t="s">
        <v>839</v>
      </c>
      <c r="G223" s="109" t="s">
        <v>840</v>
      </c>
      <c r="H223" s="109"/>
      <c r="I223" s="109"/>
      <c r="J223" s="109"/>
      <c r="K223" s="109"/>
      <c r="L223" s="109"/>
      <c r="M223" s="88" t="s">
        <v>759</v>
      </c>
      <c r="N223" s="89" t="n">
        <v>5</v>
      </c>
      <c r="O223" s="88"/>
      <c r="P223" s="90"/>
      <c r="Q223" s="84"/>
      <c r="R223" s="85"/>
      <c r="S223" s="85" t="n">
        <v>1224</v>
      </c>
    </row>
    <row r="224" customFormat="false" ht="15" hidden="false" customHeight="false" outlineLevel="0" collapsed="false">
      <c r="A224" s="75" t="s">
        <v>841</v>
      </c>
      <c r="B224" s="76" t="s">
        <v>842</v>
      </c>
      <c r="C224" s="86"/>
      <c r="D224" s="87"/>
      <c r="E224" s="98" t="s">
        <v>843</v>
      </c>
      <c r="F224" s="109" t="s">
        <v>844</v>
      </c>
      <c r="G224" s="109"/>
      <c r="H224" s="109"/>
      <c r="I224" s="109"/>
      <c r="J224" s="109"/>
      <c r="K224" s="109"/>
      <c r="L224" s="109"/>
      <c r="M224" s="88" t="s">
        <v>759</v>
      </c>
      <c r="N224" s="89" t="n">
        <v>5</v>
      </c>
      <c r="O224" s="88"/>
      <c r="P224" s="90"/>
      <c r="Q224" s="84"/>
      <c r="R224" s="85"/>
      <c r="S224" s="85" t="n">
        <v>19548</v>
      </c>
    </row>
    <row r="225" customFormat="false" ht="15" hidden="false" customHeight="false" outlineLevel="0" collapsed="false">
      <c r="A225" s="75" t="s">
        <v>845</v>
      </c>
      <c r="B225" s="103" t="s">
        <v>846</v>
      </c>
      <c r="C225" s="86"/>
      <c r="D225" s="87"/>
      <c r="E225" s="113" t="s">
        <v>847</v>
      </c>
      <c r="F225" s="114" t="s">
        <v>848</v>
      </c>
      <c r="G225" s="109" t="s">
        <v>849</v>
      </c>
      <c r="H225" s="109"/>
      <c r="I225" s="109"/>
      <c r="J225" s="109"/>
      <c r="K225" s="109"/>
      <c r="L225" s="109"/>
      <c r="M225" s="88" t="s">
        <v>759</v>
      </c>
      <c r="N225" s="89" t="n">
        <v>5</v>
      </c>
      <c r="O225" s="88"/>
      <c r="P225" s="90"/>
      <c r="Q225" s="84"/>
      <c r="R225" s="85"/>
      <c r="S225" s="85" t="n">
        <v>1228</v>
      </c>
    </row>
    <row r="226" customFormat="false" ht="15" hidden="false" customHeight="false" outlineLevel="0" collapsed="false">
      <c r="A226" s="75" t="s">
        <v>850</v>
      </c>
      <c r="B226" s="76" t="s">
        <v>851</v>
      </c>
      <c r="C226" s="86" t="n">
        <v>15</v>
      </c>
      <c r="D226" s="87" t="n">
        <v>2</v>
      </c>
      <c r="E226" s="98" t="s">
        <v>852</v>
      </c>
      <c r="F226" s="110"/>
      <c r="G226" s="109"/>
      <c r="H226" s="109"/>
      <c r="I226" s="109"/>
      <c r="J226" s="109"/>
      <c r="K226" s="109"/>
      <c r="L226" s="109"/>
      <c r="M226" s="88" t="s">
        <v>759</v>
      </c>
      <c r="N226" s="89" t="n">
        <v>5</v>
      </c>
      <c r="O226" s="88"/>
      <c r="P226" s="90" t="s">
        <v>40</v>
      </c>
      <c r="Q226" s="84"/>
      <c r="R226" s="85"/>
      <c r="S226" s="85" t="n">
        <v>1318</v>
      </c>
    </row>
    <row r="227" customFormat="false" ht="15" hidden="false" customHeight="false" outlineLevel="0" collapsed="false">
      <c r="A227" s="75" t="s">
        <v>853</v>
      </c>
      <c r="B227" s="76" t="s">
        <v>854</v>
      </c>
      <c r="C227" s="86" t="n">
        <v>13</v>
      </c>
      <c r="D227" s="87" t="n">
        <v>3</v>
      </c>
      <c r="E227" s="98" t="s">
        <v>855</v>
      </c>
      <c r="F227" s="109"/>
      <c r="G227" s="109"/>
      <c r="H227" s="109"/>
      <c r="I227" s="109"/>
      <c r="J227" s="109"/>
      <c r="K227" s="109"/>
      <c r="L227" s="109"/>
      <c r="M227" s="88" t="s">
        <v>759</v>
      </c>
      <c r="N227" s="89" t="n">
        <v>5</v>
      </c>
      <c r="O227" s="88"/>
      <c r="P227" s="90" t="s">
        <v>40</v>
      </c>
      <c r="Q227" s="84"/>
      <c r="R227" s="85"/>
      <c r="S227" s="85" t="n">
        <v>1319</v>
      </c>
    </row>
    <row r="228" customFormat="false" ht="15" hidden="false" customHeight="false" outlineLevel="0" collapsed="false">
      <c r="A228" s="75" t="s">
        <v>856</v>
      </c>
      <c r="B228" s="76" t="s">
        <v>857</v>
      </c>
      <c r="C228" s="86" t="n">
        <v>12</v>
      </c>
      <c r="D228" s="87" t="n">
        <v>2</v>
      </c>
      <c r="E228" s="113" t="s">
        <v>858</v>
      </c>
      <c r="F228" s="109" t="s">
        <v>859</v>
      </c>
      <c r="G228" s="110"/>
      <c r="H228" s="109"/>
      <c r="I228" s="109"/>
      <c r="J228" s="109"/>
      <c r="K228" s="109"/>
      <c r="L228" s="109"/>
      <c r="M228" s="88" t="s">
        <v>759</v>
      </c>
      <c r="N228" s="89" t="n">
        <v>5</v>
      </c>
      <c r="O228" s="88"/>
      <c r="P228" s="90" t="s">
        <v>40</v>
      </c>
      <c r="Q228" s="84"/>
      <c r="R228" s="85"/>
      <c r="S228" s="85" t="n">
        <v>132</v>
      </c>
    </row>
    <row r="229" customFormat="false" ht="15" hidden="false" customHeight="false" outlineLevel="0" collapsed="false">
      <c r="A229" s="75" t="s">
        <v>860</v>
      </c>
      <c r="B229" s="76" t="s">
        <v>861</v>
      </c>
      <c r="C229" s="86"/>
      <c r="D229" s="87"/>
      <c r="E229" s="113" t="s">
        <v>862</v>
      </c>
      <c r="F229" s="109" t="s">
        <v>863</v>
      </c>
      <c r="G229" s="110"/>
      <c r="H229" s="109"/>
      <c r="I229" s="109"/>
      <c r="J229" s="109"/>
      <c r="K229" s="109"/>
      <c r="L229" s="109"/>
      <c r="M229" s="88" t="s">
        <v>759</v>
      </c>
      <c r="N229" s="89" t="n">
        <v>5</v>
      </c>
      <c r="O229" s="88"/>
      <c r="P229" s="90"/>
      <c r="Q229" s="84"/>
      <c r="R229" s="85"/>
      <c r="S229" s="85" t="n">
        <v>19595</v>
      </c>
    </row>
    <row r="230" customFormat="false" ht="15" hidden="false" customHeight="false" outlineLevel="0" collapsed="false">
      <c r="A230" s="75" t="s">
        <v>864</v>
      </c>
      <c r="B230" s="76" t="s">
        <v>865</v>
      </c>
      <c r="C230" s="86" t="n">
        <v>13</v>
      </c>
      <c r="D230" s="87" t="n">
        <v>2</v>
      </c>
      <c r="E230" s="98" t="s">
        <v>866</v>
      </c>
      <c r="F230" s="109" t="s">
        <v>867</v>
      </c>
      <c r="G230" s="109"/>
      <c r="H230" s="109"/>
      <c r="I230" s="109"/>
      <c r="J230" s="109"/>
      <c r="K230" s="109"/>
      <c r="L230" s="109"/>
      <c r="M230" s="88" t="s">
        <v>759</v>
      </c>
      <c r="N230" s="89" t="n">
        <v>5</v>
      </c>
      <c r="O230" s="88"/>
      <c r="P230" s="90" t="s">
        <v>40</v>
      </c>
      <c r="Q230" s="84"/>
      <c r="R230" s="85"/>
      <c r="S230" s="85" t="n">
        <v>1321</v>
      </c>
    </row>
    <row r="231" customFormat="false" ht="15" hidden="false" customHeight="false" outlineLevel="0" collapsed="false">
      <c r="A231" s="75" t="s">
        <v>868</v>
      </c>
      <c r="B231" s="76" t="s">
        <v>869</v>
      </c>
      <c r="C231" s="86"/>
      <c r="D231" s="87"/>
      <c r="E231" s="98" t="s">
        <v>870</v>
      </c>
      <c r="F231" s="110"/>
      <c r="G231" s="109"/>
      <c r="H231" s="109"/>
      <c r="I231" s="109"/>
      <c r="J231" s="109"/>
      <c r="K231" s="109"/>
      <c r="L231" s="109"/>
      <c r="M231" s="88" t="s">
        <v>759</v>
      </c>
      <c r="N231" s="89" t="n">
        <v>5</v>
      </c>
      <c r="O231" s="88"/>
      <c r="P231" s="90"/>
      <c r="Q231" s="84"/>
      <c r="R231" s="85"/>
      <c r="S231" s="85" t="n">
        <v>1317</v>
      </c>
    </row>
    <row r="232" customFormat="false" ht="15" hidden="false" customHeight="false" outlineLevel="0" collapsed="false">
      <c r="A232" s="75" t="s">
        <v>871</v>
      </c>
      <c r="B232" s="76" t="s">
        <v>872</v>
      </c>
      <c r="C232" s="86"/>
      <c r="D232" s="87"/>
      <c r="E232" s="98" t="s">
        <v>873</v>
      </c>
      <c r="F232" s="109" t="s">
        <v>874</v>
      </c>
      <c r="G232" s="109"/>
      <c r="H232" s="109"/>
      <c r="I232" s="109"/>
      <c r="J232" s="109"/>
      <c r="K232" s="109"/>
      <c r="L232" s="109"/>
      <c r="M232" s="88" t="s">
        <v>759</v>
      </c>
      <c r="N232" s="89" t="n">
        <v>5</v>
      </c>
      <c r="O232" s="88"/>
      <c r="P232" s="90"/>
      <c r="Q232" s="84"/>
      <c r="R232" s="85"/>
      <c r="S232" s="85" t="n">
        <v>19597</v>
      </c>
    </row>
    <row r="233" customFormat="false" ht="15" hidden="false" customHeight="false" outlineLevel="0" collapsed="false">
      <c r="A233" s="75" t="s">
        <v>875</v>
      </c>
      <c r="B233" s="76" t="s">
        <v>876</v>
      </c>
      <c r="C233" s="86" t="n">
        <v>15</v>
      </c>
      <c r="D233" s="87" t="n">
        <v>2</v>
      </c>
      <c r="E233" s="98" t="s">
        <v>877</v>
      </c>
      <c r="F233" s="109" t="s">
        <v>878</v>
      </c>
      <c r="G233" s="110"/>
      <c r="H233" s="110"/>
      <c r="I233" s="110"/>
      <c r="J233" s="110"/>
      <c r="K233" s="109"/>
      <c r="L233" s="109"/>
      <c r="M233" s="88" t="s">
        <v>759</v>
      </c>
      <c r="N233" s="89" t="n">
        <v>5</v>
      </c>
      <c r="O233" s="88"/>
      <c r="P233" s="90" t="s">
        <v>40</v>
      </c>
      <c r="Q233" s="84"/>
      <c r="R233" s="85"/>
      <c r="S233" s="85" t="n">
        <v>1232</v>
      </c>
    </row>
    <row r="234" customFormat="false" ht="15" hidden="false" customHeight="false" outlineLevel="0" collapsed="false">
      <c r="A234" s="75" t="s">
        <v>879</v>
      </c>
      <c r="B234" s="76" t="s">
        <v>880</v>
      </c>
      <c r="C234" s="86" t="n">
        <v>18</v>
      </c>
      <c r="D234" s="87" t="n">
        <v>3</v>
      </c>
      <c r="E234" s="98" t="s">
        <v>881</v>
      </c>
      <c r="F234" s="109" t="s">
        <v>882</v>
      </c>
      <c r="G234" s="109" t="s">
        <v>883</v>
      </c>
      <c r="H234" s="110"/>
      <c r="I234" s="110"/>
      <c r="J234" s="110"/>
      <c r="K234" s="109"/>
      <c r="L234" s="109"/>
      <c r="M234" s="88" t="s">
        <v>759</v>
      </c>
      <c r="N234" s="89" t="n">
        <v>5</v>
      </c>
      <c r="O234" s="88"/>
      <c r="P234" s="90" t="s">
        <v>40</v>
      </c>
      <c r="Q234" s="84"/>
      <c r="R234" s="85"/>
      <c r="S234" s="85" t="n">
        <v>1233</v>
      </c>
    </row>
    <row r="235" customFormat="false" ht="15" hidden="false" customHeight="false" outlineLevel="0" collapsed="false">
      <c r="A235" s="75" t="s">
        <v>884</v>
      </c>
      <c r="B235" s="76" t="s">
        <v>885</v>
      </c>
      <c r="C235" s="86"/>
      <c r="D235" s="87"/>
      <c r="E235" s="98" t="s">
        <v>886</v>
      </c>
      <c r="F235" s="109"/>
      <c r="G235" s="109"/>
      <c r="H235" s="109"/>
      <c r="I235" s="109"/>
      <c r="J235" s="109"/>
      <c r="K235" s="109"/>
      <c r="L235" s="109"/>
      <c r="M235" s="88" t="s">
        <v>759</v>
      </c>
      <c r="N235" s="89" t="n">
        <v>5</v>
      </c>
      <c r="O235" s="88"/>
      <c r="P235" s="90"/>
      <c r="Q235" s="84"/>
      <c r="R235" s="85"/>
      <c r="S235" s="85" t="n">
        <v>1231</v>
      </c>
    </row>
    <row r="236" customFormat="false" ht="15" hidden="false" customHeight="false" outlineLevel="0" collapsed="false">
      <c r="A236" s="75" t="s">
        <v>887</v>
      </c>
      <c r="B236" s="76" t="s">
        <v>888</v>
      </c>
      <c r="C236" s="86"/>
      <c r="D236" s="87"/>
      <c r="E236" s="98" t="s">
        <v>889</v>
      </c>
      <c r="F236" s="109" t="s">
        <v>890</v>
      </c>
      <c r="G236" s="109"/>
      <c r="H236" s="109"/>
      <c r="I236" s="109"/>
      <c r="J236" s="109"/>
      <c r="K236" s="109"/>
      <c r="L236" s="109"/>
      <c r="M236" s="88" t="s">
        <v>759</v>
      </c>
      <c r="N236" s="89" t="n">
        <v>5</v>
      </c>
      <c r="O236" s="88"/>
      <c r="P236" s="90"/>
      <c r="Q236" s="84"/>
      <c r="R236" s="85"/>
      <c r="S236" s="85" t="n">
        <v>1961</v>
      </c>
    </row>
    <row r="237" customFormat="false" ht="15" hidden="false" customHeight="false" outlineLevel="0" collapsed="false">
      <c r="A237" s="75" t="s">
        <v>891</v>
      </c>
      <c r="B237" s="76" t="s">
        <v>892</v>
      </c>
      <c r="C237" s="86"/>
      <c r="D237" s="87"/>
      <c r="E237" s="98" t="s">
        <v>893</v>
      </c>
      <c r="F237" s="114" t="s">
        <v>894</v>
      </c>
      <c r="G237" s="110"/>
      <c r="H237" s="109"/>
      <c r="I237" s="109"/>
      <c r="J237" s="109"/>
      <c r="K237" s="109"/>
      <c r="L237" s="109"/>
      <c r="M237" s="88" t="s">
        <v>759</v>
      </c>
      <c r="N237" s="89" t="n">
        <v>5</v>
      </c>
      <c r="O237" s="88"/>
      <c r="P237" s="90"/>
      <c r="Q237" s="84"/>
      <c r="R237" s="85"/>
      <c r="S237" s="85" t="n">
        <v>1277</v>
      </c>
    </row>
    <row r="238" customFormat="false" ht="15" hidden="false" customHeight="false" outlineLevel="0" collapsed="false">
      <c r="A238" s="75" t="s">
        <v>895</v>
      </c>
      <c r="B238" s="76" t="s">
        <v>896</v>
      </c>
      <c r="C238" s="86"/>
      <c r="D238" s="87"/>
      <c r="E238" s="98" t="s">
        <v>897</v>
      </c>
      <c r="F238" s="110"/>
      <c r="G238" s="110"/>
      <c r="H238" s="111"/>
      <c r="I238" s="109"/>
      <c r="J238" s="109"/>
      <c r="K238" s="125"/>
      <c r="L238" s="109"/>
      <c r="M238" s="88" t="s">
        <v>759</v>
      </c>
      <c r="N238" s="89" t="n">
        <v>5</v>
      </c>
      <c r="O238" s="88"/>
      <c r="P238" s="90"/>
      <c r="Q238" s="84"/>
      <c r="R238" s="85"/>
      <c r="S238" s="85" t="n">
        <v>1278</v>
      </c>
    </row>
    <row r="239" customFormat="false" ht="15" hidden="false" customHeight="false" outlineLevel="0" collapsed="false">
      <c r="A239" s="75" t="s">
        <v>898</v>
      </c>
      <c r="B239" s="76" t="s">
        <v>899</v>
      </c>
      <c r="C239" s="86"/>
      <c r="D239" s="87"/>
      <c r="E239" s="98" t="s">
        <v>900</v>
      </c>
      <c r="F239" s="109"/>
      <c r="G239" s="109"/>
      <c r="H239" s="109"/>
      <c r="I239" s="109"/>
      <c r="J239" s="109"/>
      <c r="K239" s="109"/>
      <c r="L239" s="109"/>
      <c r="M239" s="88" t="s">
        <v>759</v>
      </c>
      <c r="N239" s="89" t="n">
        <v>5</v>
      </c>
      <c r="O239" s="88"/>
      <c r="P239" s="90"/>
      <c r="Q239" s="84"/>
      <c r="R239" s="85"/>
      <c r="S239" s="85" t="n">
        <v>1276</v>
      </c>
    </row>
    <row r="240" customFormat="false" ht="15" hidden="false" customHeight="false" outlineLevel="0" collapsed="false">
      <c r="A240" s="75" t="s">
        <v>901</v>
      </c>
      <c r="B240" s="76" t="s">
        <v>902</v>
      </c>
      <c r="C240" s="86"/>
      <c r="D240" s="87"/>
      <c r="E240" s="98" t="s">
        <v>903</v>
      </c>
      <c r="F240" s="109" t="s">
        <v>904</v>
      </c>
      <c r="G240" s="109" t="s">
        <v>905</v>
      </c>
      <c r="H240" s="109" t="s">
        <v>906</v>
      </c>
      <c r="I240" s="109" t="s">
        <v>907</v>
      </c>
      <c r="J240" s="110"/>
      <c r="K240" s="109"/>
      <c r="L240" s="109"/>
      <c r="M240" s="88" t="s">
        <v>759</v>
      </c>
      <c r="N240" s="89" t="n">
        <v>5</v>
      </c>
      <c r="O240" s="88"/>
      <c r="P240" s="90"/>
      <c r="Q240" s="84"/>
      <c r="R240" s="85"/>
      <c r="S240" s="85" t="n">
        <v>128</v>
      </c>
    </row>
    <row r="241" customFormat="false" ht="15" hidden="false" customHeight="false" outlineLevel="0" collapsed="false">
      <c r="A241" s="75" t="s">
        <v>908</v>
      </c>
      <c r="B241" s="76" t="s">
        <v>909</v>
      </c>
      <c r="C241" s="86"/>
      <c r="D241" s="87"/>
      <c r="E241" s="98" t="s">
        <v>910</v>
      </c>
      <c r="F241" s="110"/>
      <c r="G241" s="110"/>
      <c r="H241" s="110"/>
      <c r="I241" s="110"/>
      <c r="J241" s="110"/>
      <c r="K241" s="110"/>
      <c r="L241" s="110"/>
      <c r="M241" s="119" t="s">
        <v>759</v>
      </c>
      <c r="N241" s="120" t="n">
        <v>5</v>
      </c>
      <c r="O241" s="121"/>
      <c r="P241" s="122"/>
      <c r="Q241" s="123"/>
      <c r="R241" s="85"/>
      <c r="S241" s="85" t="n">
        <v>1279</v>
      </c>
    </row>
    <row r="242" customFormat="false" ht="15" hidden="false" customHeight="false" outlineLevel="0" collapsed="false">
      <c r="A242" s="75" t="s">
        <v>911</v>
      </c>
      <c r="B242" s="76" t="s">
        <v>912</v>
      </c>
      <c r="C242" s="86"/>
      <c r="D242" s="87"/>
      <c r="E242" s="98" t="s">
        <v>913</v>
      </c>
      <c r="F242" s="109" t="s">
        <v>914</v>
      </c>
      <c r="G242" s="109"/>
      <c r="H242" s="109"/>
      <c r="I242" s="109"/>
      <c r="J242" s="109"/>
      <c r="K242" s="109"/>
      <c r="L242" s="109"/>
      <c r="M242" s="88" t="s">
        <v>759</v>
      </c>
      <c r="N242" s="89" t="n">
        <v>5</v>
      </c>
      <c r="O242" s="88"/>
      <c r="P242" s="90"/>
      <c r="Q242" s="84"/>
      <c r="R242" s="85"/>
      <c r="S242" s="85" t="n">
        <v>19616</v>
      </c>
    </row>
    <row r="243" customFormat="false" ht="15" hidden="false" customHeight="false" outlineLevel="0" collapsed="false">
      <c r="A243" s="75" t="s">
        <v>915</v>
      </c>
      <c r="B243" s="76" t="s">
        <v>916</v>
      </c>
      <c r="C243" s="86" t="n">
        <v>15</v>
      </c>
      <c r="D243" s="87" t="n">
        <v>3</v>
      </c>
      <c r="E243" s="98" t="s">
        <v>917</v>
      </c>
      <c r="F243" s="109" t="s">
        <v>918</v>
      </c>
      <c r="G243" s="109" t="s">
        <v>919</v>
      </c>
      <c r="H243" s="109" t="s">
        <v>920</v>
      </c>
      <c r="I243" s="110"/>
      <c r="J243" s="110"/>
      <c r="K243" s="109"/>
      <c r="L243" s="109"/>
      <c r="M243" s="88" t="s">
        <v>759</v>
      </c>
      <c r="N243" s="89" t="n">
        <v>5</v>
      </c>
      <c r="O243" s="88"/>
      <c r="P243" s="90" t="s">
        <v>40</v>
      </c>
      <c r="Q243" s="84"/>
      <c r="R243" s="85"/>
      <c r="S243" s="85" t="n">
        <v>1211</v>
      </c>
    </row>
    <row r="244" customFormat="false" ht="15" hidden="false" customHeight="false" outlineLevel="0" collapsed="false">
      <c r="A244" s="75" t="s">
        <v>921</v>
      </c>
      <c r="B244" s="76" t="s">
        <v>922</v>
      </c>
      <c r="C244" s="86"/>
      <c r="D244" s="87"/>
      <c r="E244" s="98" t="s">
        <v>923</v>
      </c>
      <c r="F244" s="114" t="s">
        <v>924</v>
      </c>
      <c r="G244" s="109" t="s">
        <v>925</v>
      </c>
      <c r="H244" s="109" t="s">
        <v>926</v>
      </c>
      <c r="I244" s="110"/>
      <c r="J244" s="109"/>
      <c r="K244" s="109"/>
      <c r="L244" s="109"/>
      <c r="M244" s="88" t="s">
        <v>759</v>
      </c>
      <c r="N244" s="89" t="n">
        <v>5</v>
      </c>
      <c r="O244" s="88"/>
      <c r="P244" s="90"/>
      <c r="Q244" s="84"/>
      <c r="R244" s="85"/>
      <c r="S244" s="85" t="n">
        <v>1962</v>
      </c>
    </row>
    <row r="245" customFormat="false" ht="15" hidden="false" customHeight="false" outlineLevel="0" collapsed="false">
      <c r="A245" s="75" t="s">
        <v>927</v>
      </c>
      <c r="B245" s="76" t="s">
        <v>928</v>
      </c>
      <c r="C245" s="86" t="n">
        <v>14</v>
      </c>
      <c r="D245" s="87" t="n">
        <v>2</v>
      </c>
      <c r="E245" s="98" t="s">
        <v>917</v>
      </c>
      <c r="F245" s="109" t="s">
        <v>929</v>
      </c>
      <c r="G245" s="109" t="s">
        <v>930</v>
      </c>
      <c r="H245" s="109" t="s">
        <v>931</v>
      </c>
      <c r="I245" s="109" t="s">
        <v>932</v>
      </c>
      <c r="J245" s="110"/>
      <c r="K245" s="110"/>
      <c r="L245" s="110"/>
      <c r="M245" s="88" t="s">
        <v>759</v>
      </c>
      <c r="N245" s="89" t="n">
        <v>5</v>
      </c>
      <c r="O245" s="88"/>
      <c r="P245" s="90" t="s">
        <v>40</v>
      </c>
      <c r="Q245" s="84"/>
      <c r="R245" s="85"/>
      <c r="S245" s="85" t="n">
        <v>25779</v>
      </c>
    </row>
    <row r="246" customFormat="false" ht="15" hidden="false" customHeight="false" outlineLevel="0" collapsed="false">
      <c r="A246" s="75" t="s">
        <v>933</v>
      </c>
      <c r="B246" s="76" t="s">
        <v>934</v>
      </c>
      <c r="C246" s="86"/>
      <c r="D246" s="87"/>
      <c r="E246" s="98" t="s">
        <v>935</v>
      </c>
      <c r="F246" s="109"/>
      <c r="G246" s="109"/>
      <c r="H246" s="109"/>
      <c r="I246" s="109"/>
      <c r="J246" s="109"/>
      <c r="K246" s="109"/>
      <c r="L246" s="109"/>
      <c r="M246" s="88" t="s">
        <v>759</v>
      </c>
      <c r="N246" s="89" t="n">
        <v>5</v>
      </c>
      <c r="O246" s="88"/>
      <c r="P246" s="90"/>
      <c r="Q246" s="84"/>
      <c r="R246" s="85"/>
      <c r="S246" s="85" t="n">
        <v>1234</v>
      </c>
    </row>
    <row r="247" customFormat="false" ht="15" hidden="false" customHeight="false" outlineLevel="0" collapsed="false">
      <c r="A247" s="75" t="s">
        <v>936</v>
      </c>
      <c r="B247" s="76" t="s">
        <v>937</v>
      </c>
      <c r="C247" s="86"/>
      <c r="D247" s="87"/>
      <c r="E247" s="98" t="s">
        <v>938</v>
      </c>
      <c r="F247" s="109" t="s">
        <v>939</v>
      </c>
      <c r="G247" s="109"/>
      <c r="H247" s="109"/>
      <c r="I247" s="109"/>
      <c r="J247" s="109"/>
      <c r="K247" s="109"/>
      <c r="L247" s="109"/>
      <c r="M247" s="88" t="s">
        <v>759</v>
      </c>
      <c r="N247" s="89" t="n">
        <v>5</v>
      </c>
      <c r="O247" s="88"/>
      <c r="P247" s="90"/>
      <c r="Q247" s="84"/>
      <c r="R247" s="85"/>
      <c r="S247" s="85" t="n">
        <v>19654</v>
      </c>
    </row>
    <row r="248" customFormat="false" ht="15" hidden="false" customHeight="false" outlineLevel="0" collapsed="false">
      <c r="A248" s="75" t="s">
        <v>940</v>
      </c>
      <c r="B248" s="76" t="s">
        <v>941</v>
      </c>
      <c r="C248" s="86"/>
      <c r="D248" s="87"/>
      <c r="E248" s="98" t="s">
        <v>942</v>
      </c>
      <c r="F248" s="114" t="s">
        <v>943</v>
      </c>
      <c r="G248" s="114" t="s">
        <v>944</v>
      </c>
      <c r="H248" s="109" t="s">
        <v>945</v>
      </c>
      <c r="I248" s="109" t="s">
        <v>946</v>
      </c>
      <c r="J248" s="109"/>
      <c r="K248" s="109"/>
      <c r="L248" s="109"/>
      <c r="M248" s="88" t="s">
        <v>759</v>
      </c>
      <c r="N248" s="89" t="n">
        <v>5</v>
      </c>
      <c r="O248" s="88"/>
      <c r="P248" s="90"/>
      <c r="Q248" s="84"/>
      <c r="R248" s="85"/>
      <c r="S248" s="85" t="n">
        <v>19655</v>
      </c>
    </row>
    <row r="249" customFormat="false" ht="15" hidden="false" customHeight="false" outlineLevel="0" collapsed="false">
      <c r="A249" s="75" t="s">
        <v>947</v>
      </c>
      <c r="B249" s="76" t="s">
        <v>948</v>
      </c>
      <c r="C249" s="86"/>
      <c r="D249" s="87"/>
      <c r="E249" s="98" t="s">
        <v>756</v>
      </c>
      <c r="F249" s="114" t="s">
        <v>949</v>
      </c>
      <c r="G249" s="114" t="s">
        <v>950</v>
      </c>
      <c r="H249" s="114" t="s">
        <v>951</v>
      </c>
      <c r="I249" s="111"/>
      <c r="J249" s="109"/>
      <c r="K249" s="109"/>
      <c r="L249" s="109"/>
      <c r="M249" s="88" t="s">
        <v>759</v>
      </c>
      <c r="N249" s="89" t="n">
        <v>5</v>
      </c>
      <c r="O249" s="88"/>
      <c r="P249" s="90"/>
      <c r="Q249" s="84"/>
      <c r="R249" s="85"/>
      <c r="S249" s="85" t="n">
        <v>19656</v>
      </c>
    </row>
    <row r="250" customFormat="false" ht="15" hidden="false" customHeight="false" outlineLevel="0" collapsed="false">
      <c r="A250" s="75" t="s">
        <v>952</v>
      </c>
      <c r="B250" s="76" t="s">
        <v>953</v>
      </c>
      <c r="C250" s="86"/>
      <c r="D250" s="87"/>
      <c r="E250" s="98" t="s">
        <v>767</v>
      </c>
      <c r="F250" s="106"/>
      <c r="G250" s="106"/>
      <c r="H250" s="128"/>
      <c r="I250" s="128"/>
      <c r="J250" s="109"/>
      <c r="K250" s="109"/>
      <c r="L250" s="109"/>
      <c r="M250" s="88" t="s">
        <v>759</v>
      </c>
      <c r="N250" s="89" t="n">
        <v>5</v>
      </c>
      <c r="O250" s="88"/>
      <c r="P250" s="90"/>
      <c r="Q250" s="84"/>
      <c r="R250" s="85"/>
      <c r="S250" s="85" t="n">
        <v>1262</v>
      </c>
    </row>
    <row r="251" customFormat="false" ht="15" hidden="false" customHeight="false" outlineLevel="0" collapsed="false">
      <c r="A251" s="75" t="s">
        <v>954</v>
      </c>
      <c r="B251" s="76" t="s">
        <v>955</v>
      </c>
      <c r="C251" s="86"/>
      <c r="D251" s="87"/>
      <c r="E251" s="98" t="s">
        <v>956</v>
      </c>
      <c r="F251" s="114" t="s">
        <v>957</v>
      </c>
      <c r="G251" s="114" t="s">
        <v>958</v>
      </c>
      <c r="H251" s="129" t="s">
        <v>959</v>
      </c>
      <c r="I251" s="114" t="s">
        <v>960</v>
      </c>
      <c r="J251" s="109"/>
      <c r="K251" s="109"/>
      <c r="L251" s="109"/>
      <c r="M251" s="88" t="s">
        <v>759</v>
      </c>
      <c r="N251" s="89" t="n">
        <v>5</v>
      </c>
      <c r="O251" s="88"/>
      <c r="P251" s="90"/>
      <c r="Q251" s="84"/>
      <c r="R251" s="85"/>
      <c r="S251" s="85" t="n">
        <v>1264</v>
      </c>
    </row>
    <row r="252" customFormat="false" ht="15" hidden="false" customHeight="false" outlineLevel="0" collapsed="false">
      <c r="A252" s="75" t="s">
        <v>961</v>
      </c>
      <c r="B252" s="76" t="s">
        <v>962</v>
      </c>
      <c r="C252" s="86"/>
      <c r="D252" s="87"/>
      <c r="E252" s="98" t="s">
        <v>963</v>
      </c>
      <c r="F252" s="109" t="s">
        <v>964</v>
      </c>
      <c r="G252" s="109" t="s">
        <v>965</v>
      </c>
      <c r="H252" s="109" t="s">
        <v>966</v>
      </c>
      <c r="I252" s="109"/>
      <c r="J252" s="109"/>
      <c r="K252" s="109"/>
      <c r="L252" s="109"/>
      <c r="M252" s="88" t="s">
        <v>759</v>
      </c>
      <c r="N252" s="89" t="n">
        <v>5</v>
      </c>
      <c r="O252" s="88"/>
      <c r="P252" s="90"/>
      <c r="Q252" s="84"/>
      <c r="R252" s="85"/>
      <c r="S252" s="85" t="n">
        <v>1293</v>
      </c>
    </row>
    <row r="253" customFormat="false" ht="15" hidden="false" customHeight="false" outlineLevel="0" collapsed="false">
      <c r="A253" s="75" t="s">
        <v>967</v>
      </c>
      <c r="B253" s="76" t="s">
        <v>968</v>
      </c>
      <c r="C253" s="86" t="n">
        <v>12</v>
      </c>
      <c r="D253" s="87" t="n">
        <v>2</v>
      </c>
      <c r="E253" s="98" t="s">
        <v>969</v>
      </c>
      <c r="F253" s="109" t="s">
        <v>970</v>
      </c>
      <c r="G253" s="109" t="s">
        <v>971</v>
      </c>
      <c r="H253" s="110"/>
      <c r="I253" s="110"/>
      <c r="J253" s="109"/>
      <c r="K253" s="109"/>
      <c r="L253" s="109"/>
      <c r="M253" s="88" t="s">
        <v>759</v>
      </c>
      <c r="N253" s="89" t="n">
        <v>5</v>
      </c>
      <c r="O253" s="88"/>
      <c r="P253" s="90" t="s">
        <v>40</v>
      </c>
      <c r="Q253" s="84"/>
      <c r="R253" s="85"/>
      <c r="S253" s="85" t="n">
        <v>1294</v>
      </c>
    </row>
    <row r="254" customFormat="false" ht="15" hidden="false" customHeight="false" outlineLevel="0" collapsed="false">
      <c r="A254" s="75" t="s">
        <v>972</v>
      </c>
      <c r="B254" s="76" t="s">
        <v>973</v>
      </c>
      <c r="C254" s="86"/>
      <c r="D254" s="87"/>
      <c r="E254" s="98" t="s">
        <v>974</v>
      </c>
      <c r="F254" s="114" t="s">
        <v>975</v>
      </c>
      <c r="G254" s="109"/>
      <c r="H254" s="109"/>
      <c r="I254" s="109"/>
      <c r="J254" s="109"/>
      <c r="K254" s="109"/>
      <c r="L254" s="109"/>
      <c r="M254" s="88" t="s">
        <v>759</v>
      </c>
      <c r="N254" s="89" t="n">
        <v>5</v>
      </c>
      <c r="O254" s="88"/>
      <c r="P254" s="90"/>
      <c r="Q254" s="84"/>
      <c r="R254" s="85"/>
      <c r="S254" s="85" t="n">
        <v>1296</v>
      </c>
    </row>
    <row r="255" customFormat="false" ht="15" hidden="false" customHeight="false" outlineLevel="0" collapsed="false">
      <c r="A255" s="75" t="s">
        <v>976</v>
      </c>
      <c r="B255" s="76" t="s">
        <v>977</v>
      </c>
      <c r="C255" s="86" t="n">
        <v>14</v>
      </c>
      <c r="D255" s="87" t="n">
        <v>3</v>
      </c>
      <c r="E255" s="113" t="s">
        <v>978</v>
      </c>
      <c r="F255" s="114" t="s">
        <v>979</v>
      </c>
      <c r="G255" s="114" t="s">
        <v>980</v>
      </c>
      <c r="H255" s="109" t="s">
        <v>981</v>
      </c>
      <c r="I255" s="110"/>
      <c r="J255" s="106"/>
      <c r="K255" s="109"/>
      <c r="L255" s="109"/>
      <c r="M255" s="88" t="s">
        <v>759</v>
      </c>
      <c r="N255" s="89" t="n">
        <v>5</v>
      </c>
      <c r="O255" s="88"/>
      <c r="P255" s="90" t="s">
        <v>40</v>
      </c>
      <c r="Q255" s="84"/>
      <c r="R255" s="85"/>
      <c r="S255" s="85" t="n">
        <v>19665</v>
      </c>
    </row>
    <row r="256" customFormat="false" ht="15" hidden="false" customHeight="false" outlineLevel="0" collapsed="false">
      <c r="A256" s="75" t="s">
        <v>982</v>
      </c>
      <c r="B256" s="76" t="s">
        <v>983</v>
      </c>
      <c r="C256" s="86" t="n">
        <v>15</v>
      </c>
      <c r="D256" s="87" t="n">
        <v>3</v>
      </c>
      <c r="E256" s="98" t="s">
        <v>984</v>
      </c>
      <c r="F256" s="109" t="s">
        <v>985</v>
      </c>
      <c r="G256" s="109"/>
      <c r="H256" s="109"/>
      <c r="I256" s="109"/>
      <c r="J256" s="109"/>
      <c r="K256" s="109"/>
      <c r="L256" s="109"/>
      <c r="M256" s="88" t="s">
        <v>759</v>
      </c>
      <c r="N256" s="89" t="n">
        <v>5</v>
      </c>
      <c r="O256" s="88"/>
      <c r="P256" s="90" t="s">
        <v>40</v>
      </c>
      <c r="Q256" s="84"/>
      <c r="R256" s="85"/>
      <c r="S256" s="85" t="n">
        <v>19666</v>
      </c>
    </row>
    <row r="257" customFormat="false" ht="15" hidden="false" customHeight="false" outlineLevel="0" collapsed="false">
      <c r="A257" s="75" t="s">
        <v>986</v>
      </c>
      <c r="B257" s="76" t="s">
        <v>987</v>
      </c>
      <c r="C257" s="86"/>
      <c r="D257" s="87"/>
      <c r="E257" s="98" t="s">
        <v>988</v>
      </c>
      <c r="F257" s="110"/>
      <c r="G257" s="109"/>
      <c r="H257" s="109"/>
      <c r="I257" s="109"/>
      <c r="J257" s="109"/>
      <c r="K257" s="109"/>
      <c r="L257" s="109"/>
      <c r="M257" s="88" t="s">
        <v>759</v>
      </c>
      <c r="N257" s="89" t="n">
        <v>5</v>
      </c>
      <c r="O257" s="88"/>
      <c r="P257" s="90"/>
      <c r="Q257" s="84"/>
      <c r="R257" s="85"/>
      <c r="S257" s="85" t="n">
        <v>1297</v>
      </c>
    </row>
    <row r="258" customFormat="false" ht="15" hidden="false" customHeight="false" outlineLevel="0" collapsed="false">
      <c r="A258" s="75" t="s">
        <v>989</v>
      </c>
      <c r="B258" s="76" t="s">
        <v>990</v>
      </c>
      <c r="C258" s="86"/>
      <c r="D258" s="87"/>
      <c r="E258" s="98" t="s">
        <v>963</v>
      </c>
      <c r="F258" s="109"/>
      <c r="G258" s="109"/>
      <c r="H258" s="109"/>
      <c r="I258" s="109"/>
      <c r="J258" s="109"/>
      <c r="K258" s="109"/>
      <c r="L258" s="109"/>
      <c r="M258" s="88" t="s">
        <v>759</v>
      </c>
      <c r="N258" s="89" t="n">
        <v>5</v>
      </c>
      <c r="O258" s="88"/>
      <c r="P258" s="90"/>
      <c r="Q258" s="84"/>
      <c r="R258" s="85"/>
      <c r="S258" s="85" t="n">
        <v>19668</v>
      </c>
    </row>
    <row r="259" customFormat="false" ht="15" hidden="false" customHeight="false" outlineLevel="0" collapsed="false">
      <c r="A259" s="75" t="s">
        <v>991</v>
      </c>
      <c r="B259" s="76" t="s">
        <v>992</v>
      </c>
      <c r="C259" s="86" t="n">
        <v>20</v>
      </c>
      <c r="D259" s="87" t="n">
        <v>3</v>
      </c>
      <c r="E259" s="98" t="s">
        <v>969</v>
      </c>
      <c r="F259" s="110"/>
      <c r="G259" s="109"/>
      <c r="H259" s="109"/>
      <c r="I259" s="109"/>
      <c r="J259" s="109"/>
      <c r="K259" s="109"/>
      <c r="L259" s="109"/>
      <c r="M259" s="88" t="s">
        <v>759</v>
      </c>
      <c r="N259" s="89" t="n">
        <v>5</v>
      </c>
      <c r="O259" s="88"/>
      <c r="P259" s="90" t="s">
        <v>40</v>
      </c>
      <c r="Q259" s="84"/>
      <c r="R259" s="85"/>
      <c r="S259" s="85" t="n">
        <v>1213</v>
      </c>
    </row>
    <row r="260" customFormat="false" ht="15" hidden="false" customHeight="false" outlineLevel="0" collapsed="false">
      <c r="A260" s="75" t="s">
        <v>993</v>
      </c>
      <c r="B260" s="76" t="s">
        <v>994</v>
      </c>
      <c r="C260" s="86" t="n">
        <v>14</v>
      </c>
      <c r="D260" s="87" t="n">
        <v>2</v>
      </c>
      <c r="E260" s="98" t="s">
        <v>995</v>
      </c>
      <c r="F260" s="114" t="s">
        <v>996</v>
      </c>
      <c r="G260" s="106"/>
      <c r="H260" s="109"/>
      <c r="I260" s="109"/>
      <c r="J260" s="109"/>
      <c r="K260" s="109"/>
      <c r="L260" s="109"/>
      <c r="M260" s="88" t="s">
        <v>759</v>
      </c>
      <c r="N260" s="89" t="n">
        <v>5</v>
      </c>
      <c r="O260" s="88"/>
      <c r="P260" s="90" t="s">
        <v>40</v>
      </c>
      <c r="Q260" s="84"/>
      <c r="R260" s="85"/>
      <c r="S260" s="85" t="n">
        <v>1298</v>
      </c>
    </row>
    <row r="261" customFormat="false" ht="15" hidden="false" customHeight="false" outlineLevel="0" collapsed="false">
      <c r="A261" s="75" t="s">
        <v>997</v>
      </c>
      <c r="B261" s="76" t="s">
        <v>998</v>
      </c>
      <c r="C261" s="86"/>
      <c r="D261" s="87"/>
      <c r="E261" s="98" t="s">
        <v>999</v>
      </c>
      <c r="F261" s="109"/>
      <c r="G261" s="109"/>
      <c r="H261" s="109"/>
      <c r="I261" s="109"/>
      <c r="J261" s="109"/>
      <c r="K261" s="109"/>
      <c r="L261" s="109"/>
      <c r="M261" s="88" t="s">
        <v>759</v>
      </c>
      <c r="N261" s="89" t="n">
        <v>5</v>
      </c>
      <c r="O261" s="88"/>
      <c r="P261" s="90"/>
      <c r="Q261" s="84"/>
      <c r="R261" s="85"/>
      <c r="S261" s="85" t="n">
        <v>19669</v>
      </c>
    </row>
    <row r="262" customFormat="false" ht="15" hidden="false" customHeight="false" outlineLevel="0" collapsed="false">
      <c r="A262" s="75" t="s">
        <v>1000</v>
      </c>
      <c r="B262" s="76" t="s">
        <v>1001</v>
      </c>
      <c r="C262" s="86" t="n">
        <v>14</v>
      </c>
      <c r="D262" s="87" t="n">
        <v>3</v>
      </c>
      <c r="E262" s="98" t="s">
        <v>767</v>
      </c>
      <c r="F262" s="110"/>
      <c r="G262" s="109"/>
      <c r="H262" s="109"/>
      <c r="I262" s="109"/>
      <c r="J262" s="109"/>
      <c r="K262" s="109"/>
      <c r="L262" s="109"/>
      <c r="M262" s="88" t="s">
        <v>759</v>
      </c>
      <c r="N262" s="89" t="n">
        <v>5</v>
      </c>
      <c r="O262" s="88"/>
      <c r="P262" s="90" t="s">
        <v>40</v>
      </c>
      <c r="Q262" s="84"/>
      <c r="R262" s="85"/>
      <c r="S262" s="85" t="n">
        <v>1967</v>
      </c>
    </row>
    <row r="263" customFormat="false" ht="15" hidden="false" customHeight="false" outlineLevel="0" collapsed="false">
      <c r="A263" s="75" t="s">
        <v>1002</v>
      </c>
      <c r="B263" s="76" t="s">
        <v>1003</v>
      </c>
      <c r="C263" s="86"/>
      <c r="D263" s="87"/>
      <c r="E263" s="98" t="s">
        <v>963</v>
      </c>
      <c r="F263" s="109"/>
      <c r="G263" s="109"/>
      <c r="H263" s="109"/>
      <c r="I263" s="109"/>
      <c r="J263" s="109"/>
      <c r="K263" s="109"/>
      <c r="L263" s="109"/>
      <c r="M263" s="88" t="s">
        <v>759</v>
      </c>
      <c r="N263" s="89" t="n">
        <v>5</v>
      </c>
      <c r="O263" s="88"/>
      <c r="P263" s="90"/>
      <c r="Q263" s="84"/>
      <c r="R263" s="85"/>
      <c r="S263" s="85" t="n">
        <v>1292</v>
      </c>
    </row>
    <row r="264" customFormat="false" ht="15" hidden="false" customHeight="false" outlineLevel="0" collapsed="false">
      <c r="A264" s="75" t="s">
        <v>1004</v>
      </c>
      <c r="B264" s="76" t="s">
        <v>1005</v>
      </c>
      <c r="C264" s="86"/>
      <c r="D264" s="87"/>
      <c r="E264" s="98" t="s">
        <v>816</v>
      </c>
      <c r="F264" s="109"/>
      <c r="G264" s="109"/>
      <c r="H264" s="109"/>
      <c r="I264" s="109"/>
      <c r="J264" s="109"/>
      <c r="K264" s="109"/>
      <c r="L264" s="109"/>
      <c r="M264" s="88" t="s">
        <v>759</v>
      </c>
      <c r="N264" s="89" t="n">
        <v>5</v>
      </c>
      <c r="O264" s="88"/>
      <c r="P264" s="90"/>
      <c r="Q264" s="84"/>
      <c r="R264" s="85"/>
      <c r="S264" s="85" t="n">
        <v>13</v>
      </c>
    </row>
    <row r="265" customFormat="false" ht="15" hidden="false" customHeight="false" outlineLevel="0" collapsed="false">
      <c r="A265" s="75" t="s">
        <v>1006</v>
      </c>
      <c r="B265" s="76" t="s">
        <v>1007</v>
      </c>
      <c r="C265" s="86" t="n">
        <v>11</v>
      </c>
      <c r="D265" s="87" t="n">
        <v>2</v>
      </c>
      <c r="E265" s="98" t="s">
        <v>1008</v>
      </c>
      <c r="F265" s="109" t="s">
        <v>1009</v>
      </c>
      <c r="G265" s="109" t="s">
        <v>1010</v>
      </c>
      <c r="H265" s="109" t="s">
        <v>1011</v>
      </c>
      <c r="I265" s="109" t="s">
        <v>1012</v>
      </c>
      <c r="J265" s="110"/>
      <c r="K265" s="109"/>
      <c r="L265" s="109"/>
      <c r="M265" s="88" t="s">
        <v>759</v>
      </c>
      <c r="N265" s="89" t="n">
        <v>5</v>
      </c>
      <c r="O265" s="88"/>
      <c r="P265" s="90" t="s">
        <v>40</v>
      </c>
      <c r="Q265" s="84"/>
      <c r="R265" s="85"/>
      <c r="S265" s="85" t="n">
        <v>131</v>
      </c>
    </row>
    <row r="266" customFormat="false" ht="15" hidden="false" customHeight="false" outlineLevel="0" collapsed="false">
      <c r="A266" s="75" t="s">
        <v>1013</v>
      </c>
      <c r="B266" s="76" t="s">
        <v>1014</v>
      </c>
      <c r="C266" s="86" t="n">
        <v>10</v>
      </c>
      <c r="D266" s="87" t="n">
        <v>1</v>
      </c>
      <c r="E266" s="113" t="s">
        <v>963</v>
      </c>
      <c r="F266" s="109" t="s">
        <v>1015</v>
      </c>
      <c r="G266" s="109" t="s">
        <v>1016</v>
      </c>
      <c r="H266" s="109" t="s">
        <v>1017</v>
      </c>
      <c r="I266" s="109" t="s">
        <v>1018</v>
      </c>
      <c r="J266" s="126" t="s">
        <v>1019</v>
      </c>
      <c r="K266" s="109" t="s">
        <v>1020</v>
      </c>
      <c r="L266" s="110"/>
      <c r="M266" s="88" t="s">
        <v>759</v>
      </c>
      <c r="N266" s="89" t="n">
        <v>5</v>
      </c>
      <c r="O266" s="88"/>
      <c r="P266" s="90" t="s">
        <v>40</v>
      </c>
      <c r="Q266" s="84"/>
      <c r="R266" s="85"/>
      <c r="S266" s="85" t="n">
        <v>131</v>
      </c>
    </row>
    <row r="267" customFormat="false" ht="15" hidden="false" customHeight="false" outlineLevel="0" collapsed="false">
      <c r="A267" s="75" t="s">
        <v>1021</v>
      </c>
      <c r="B267" s="76" t="s">
        <v>1022</v>
      </c>
      <c r="C267" s="86"/>
      <c r="D267" s="87"/>
      <c r="E267" s="98" t="s">
        <v>1023</v>
      </c>
      <c r="F267" s="109" t="s">
        <v>1024</v>
      </c>
      <c r="G267" s="109" t="s">
        <v>1025</v>
      </c>
      <c r="H267" s="114" t="s">
        <v>1026</v>
      </c>
      <c r="I267" s="109"/>
      <c r="J267" s="109"/>
      <c r="K267" s="109"/>
      <c r="L267" s="109"/>
      <c r="M267" s="88" t="s">
        <v>759</v>
      </c>
      <c r="N267" s="89" t="n">
        <v>5</v>
      </c>
      <c r="O267" s="88"/>
      <c r="P267" s="90"/>
      <c r="Q267" s="84"/>
      <c r="R267" s="85"/>
      <c r="S267" s="85" t="n">
        <v>1238</v>
      </c>
    </row>
    <row r="268" customFormat="false" ht="15" hidden="false" customHeight="false" outlineLevel="0" collapsed="false">
      <c r="A268" s="75" t="s">
        <v>1027</v>
      </c>
      <c r="B268" s="76" t="s">
        <v>1028</v>
      </c>
      <c r="C268" s="86" t="n">
        <v>14</v>
      </c>
      <c r="D268" s="87" t="n">
        <v>3</v>
      </c>
      <c r="E268" s="98" t="s">
        <v>1029</v>
      </c>
      <c r="F268" s="109" t="s">
        <v>1030</v>
      </c>
      <c r="G268" s="128"/>
      <c r="H268" s="109"/>
      <c r="I268" s="109"/>
      <c r="J268" s="109"/>
      <c r="K268" s="109"/>
      <c r="L268" s="109"/>
      <c r="M268" s="88" t="s">
        <v>759</v>
      </c>
      <c r="N268" s="89" t="n">
        <v>5</v>
      </c>
      <c r="O268" s="88"/>
      <c r="P268" s="90" t="s">
        <v>40</v>
      </c>
      <c r="Q268" s="84"/>
      <c r="R268" s="85"/>
      <c r="S268" s="85" t="n">
        <v>1215</v>
      </c>
    </row>
    <row r="269" customFormat="false" ht="15" hidden="false" customHeight="false" outlineLevel="0" collapsed="false">
      <c r="A269" s="75" t="s">
        <v>1031</v>
      </c>
      <c r="B269" s="76" t="s">
        <v>1032</v>
      </c>
      <c r="C269" s="86"/>
      <c r="D269" s="87"/>
      <c r="E269" s="98" t="s">
        <v>963</v>
      </c>
      <c r="F269" s="128"/>
      <c r="G269" s="128"/>
      <c r="H269" s="109"/>
      <c r="I269" s="109"/>
      <c r="J269" s="109"/>
      <c r="K269" s="109"/>
      <c r="L269" s="109"/>
      <c r="M269" s="88" t="s">
        <v>759</v>
      </c>
      <c r="N269" s="89" t="n">
        <v>5</v>
      </c>
      <c r="O269" s="88"/>
      <c r="P269" s="90"/>
      <c r="Q269" s="84"/>
      <c r="R269" s="85"/>
      <c r="S269" s="85" t="n">
        <v>139</v>
      </c>
    </row>
    <row r="270" customFormat="false" ht="15" hidden="false" customHeight="false" outlineLevel="0" collapsed="false">
      <c r="A270" s="75" t="s">
        <v>1033</v>
      </c>
      <c r="B270" s="76" t="s">
        <v>1034</v>
      </c>
      <c r="C270" s="86" t="n">
        <v>16</v>
      </c>
      <c r="D270" s="87" t="n">
        <v>3</v>
      </c>
      <c r="E270" s="113" t="s">
        <v>963</v>
      </c>
      <c r="F270" s="109" t="s">
        <v>1035</v>
      </c>
      <c r="G270" s="109"/>
      <c r="H270" s="109"/>
      <c r="I270" s="109"/>
      <c r="J270" s="109"/>
      <c r="K270" s="109"/>
      <c r="L270" s="109"/>
      <c r="M270" s="88" t="s">
        <v>759</v>
      </c>
      <c r="N270" s="89" t="n">
        <v>5</v>
      </c>
      <c r="O270" s="88"/>
      <c r="P270" s="90" t="s">
        <v>40</v>
      </c>
      <c r="Q270" s="84"/>
      <c r="R270" s="85"/>
      <c r="S270" s="85" t="n">
        <v>1312</v>
      </c>
    </row>
    <row r="271" customFormat="false" ht="15" hidden="false" customHeight="false" outlineLevel="0" collapsed="false">
      <c r="A271" s="75" t="s">
        <v>1036</v>
      </c>
      <c r="B271" s="76" t="s">
        <v>1037</v>
      </c>
      <c r="C271" s="86"/>
      <c r="D271" s="87"/>
      <c r="E271" s="98" t="s">
        <v>767</v>
      </c>
      <c r="F271" s="109" t="s">
        <v>1038</v>
      </c>
      <c r="G271" s="109"/>
      <c r="H271" s="109"/>
      <c r="I271" s="109"/>
      <c r="J271" s="109"/>
      <c r="K271" s="109"/>
      <c r="L271" s="109"/>
      <c r="M271" s="88" t="s">
        <v>759</v>
      </c>
      <c r="N271" s="89" t="n">
        <v>5</v>
      </c>
      <c r="O271" s="88"/>
      <c r="P271" s="90"/>
      <c r="Q271" s="84"/>
      <c r="R271" s="85"/>
      <c r="S271" s="85" t="n">
        <v>19779</v>
      </c>
    </row>
    <row r="272" customFormat="false" ht="15" hidden="false" customHeight="false" outlineLevel="0" collapsed="false">
      <c r="A272" s="75" t="s">
        <v>1039</v>
      </c>
      <c r="B272" s="76" t="s">
        <v>1040</v>
      </c>
      <c r="C272" s="86"/>
      <c r="D272" s="87"/>
      <c r="E272" s="98" t="s">
        <v>756</v>
      </c>
      <c r="F272" s="110"/>
      <c r="G272" s="110"/>
      <c r="H272" s="109"/>
      <c r="I272" s="109"/>
      <c r="J272" s="109"/>
      <c r="K272" s="109"/>
      <c r="L272" s="109"/>
      <c r="M272" s="88" t="s">
        <v>759</v>
      </c>
      <c r="N272" s="89" t="n">
        <v>5</v>
      </c>
      <c r="O272" s="88"/>
      <c r="P272" s="90"/>
      <c r="Q272" s="84"/>
      <c r="R272" s="85"/>
      <c r="S272" s="85" t="n">
        <v>1347</v>
      </c>
    </row>
    <row r="273" customFormat="false" ht="15" hidden="false" customHeight="false" outlineLevel="0" collapsed="false">
      <c r="A273" s="75" t="s">
        <v>1041</v>
      </c>
      <c r="B273" s="76" t="s">
        <v>1042</v>
      </c>
      <c r="C273" s="86"/>
      <c r="D273" s="87"/>
      <c r="E273" s="98" t="s">
        <v>1043</v>
      </c>
      <c r="F273" s="110"/>
      <c r="G273" s="109"/>
      <c r="H273" s="109"/>
      <c r="I273" s="109"/>
      <c r="J273" s="109"/>
      <c r="K273" s="109"/>
      <c r="L273" s="109"/>
      <c r="M273" s="88" t="s">
        <v>759</v>
      </c>
      <c r="N273" s="89" t="n">
        <v>5</v>
      </c>
      <c r="O273" s="88"/>
      <c r="P273" s="90"/>
      <c r="Q273" s="84"/>
      <c r="R273" s="85"/>
      <c r="S273" s="85" t="n">
        <v>133</v>
      </c>
    </row>
    <row r="274" customFormat="false" ht="15" hidden="false" customHeight="false" outlineLevel="0" collapsed="false">
      <c r="A274" s="75" t="s">
        <v>1044</v>
      </c>
      <c r="B274" s="76" t="s">
        <v>1045</v>
      </c>
      <c r="C274" s="86" t="n">
        <v>19</v>
      </c>
      <c r="D274" s="87" t="n">
        <v>3</v>
      </c>
      <c r="E274" s="98" t="s">
        <v>1046</v>
      </c>
      <c r="F274" s="109" t="s">
        <v>1047</v>
      </c>
      <c r="G274" s="110"/>
      <c r="H274" s="110"/>
      <c r="I274" s="110"/>
      <c r="J274" s="110"/>
      <c r="K274" s="109"/>
      <c r="L274" s="109"/>
      <c r="M274" s="88" t="s">
        <v>759</v>
      </c>
      <c r="N274" s="89" t="n">
        <v>5</v>
      </c>
      <c r="O274" s="88"/>
      <c r="P274" s="90" t="s">
        <v>40</v>
      </c>
      <c r="Q274" s="84"/>
      <c r="R274" s="85"/>
      <c r="S274" s="85" t="n">
        <v>9821</v>
      </c>
    </row>
    <row r="275" customFormat="false" ht="15" hidden="false" customHeight="false" outlineLevel="0" collapsed="false">
      <c r="A275" s="75" t="s">
        <v>1048</v>
      </c>
      <c r="B275" s="76" t="s">
        <v>1049</v>
      </c>
      <c r="C275" s="86" t="n">
        <v>19</v>
      </c>
      <c r="D275" s="87" t="n">
        <v>3</v>
      </c>
      <c r="E275" s="113" t="s">
        <v>1050</v>
      </c>
      <c r="F275" s="109" t="s">
        <v>1051</v>
      </c>
      <c r="G275" s="110"/>
      <c r="H275" s="110"/>
      <c r="I275" s="110"/>
      <c r="J275" s="109"/>
      <c r="K275" s="109"/>
      <c r="L275" s="109"/>
      <c r="M275" s="88" t="s">
        <v>759</v>
      </c>
      <c r="N275" s="89" t="n">
        <v>5</v>
      </c>
      <c r="O275" s="88"/>
      <c r="P275" s="90" t="s">
        <v>40</v>
      </c>
      <c r="Q275" s="84"/>
      <c r="R275" s="85"/>
      <c r="S275" s="85" t="n">
        <v>124</v>
      </c>
    </row>
    <row r="276" customFormat="false" ht="15" hidden="false" customHeight="false" outlineLevel="0" collapsed="false">
      <c r="A276" s="75" t="s">
        <v>1052</v>
      </c>
      <c r="B276" s="76" t="s">
        <v>1053</v>
      </c>
      <c r="C276" s="86"/>
      <c r="D276" s="87"/>
      <c r="E276" s="98" t="s">
        <v>1054</v>
      </c>
      <c r="F276" s="110"/>
      <c r="G276" s="109"/>
      <c r="H276" s="109"/>
      <c r="I276" s="109"/>
      <c r="J276" s="109"/>
      <c r="K276" s="109"/>
      <c r="L276" s="109"/>
      <c r="M276" s="88" t="s">
        <v>759</v>
      </c>
      <c r="N276" s="89" t="n">
        <v>5</v>
      </c>
      <c r="O276" s="88"/>
      <c r="P276" s="90"/>
      <c r="Q276" s="84"/>
      <c r="R276" s="85"/>
      <c r="S276" s="85" t="n">
        <v>19788</v>
      </c>
    </row>
    <row r="277" customFormat="false" ht="15" hidden="false" customHeight="false" outlineLevel="0" collapsed="false">
      <c r="A277" s="75" t="s">
        <v>1055</v>
      </c>
      <c r="B277" s="76" t="s">
        <v>1056</v>
      </c>
      <c r="C277" s="86" t="n">
        <v>19</v>
      </c>
      <c r="D277" s="87" t="n">
        <v>3</v>
      </c>
      <c r="E277" s="98" t="s">
        <v>1057</v>
      </c>
      <c r="F277" s="110"/>
      <c r="G277" s="110"/>
      <c r="H277" s="110"/>
      <c r="I277" s="109"/>
      <c r="J277" s="109"/>
      <c r="K277" s="109"/>
      <c r="L277" s="109"/>
      <c r="M277" s="88" t="s">
        <v>759</v>
      </c>
      <c r="N277" s="89" t="n">
        <v>5</v>
      </c>
      <c r="O277" s="88"/>
      <c r="P277" s="90" t="s">
        <v>40</v>
      </c>
      <c r="Q277" s="84"/>
      <c r="R277" s="85"/>
      <c r="S277" s="85" t="n">
        <v>1241</v>
      </c>
    </row>
    <row r="278" customFormat="false" ht="15" hidden="false" customHeight="false" outlineLevel="0" collapsed="false">
      <c r="A278" s="75" t="s">
        <v>1058</v>
      </c>
      <c r="B278" s="76" t="s">
        <v>1059</v>
      </c>
      <c r="C278" s="86"/>
      <c r="D278" s="87"/>
      <c r="E278" s="113" t="s">
        <v>1060</v>
      </c>
      <c r="F278" s="109"/>
      <c r="G278" s="109"/>
      <c r="H278" s="109"/>
      <c r="I278" s="109"/>
      <c r="J278" s="109"/>
      <c r="K278" s="109"/>
      <c r="L278" s="109"/>
      <c r="M278" s="88" t="s">
        <v>759</v>
      </c>
      <c r="N278" s="89" t="n">
        <v>5</v>
      </c>
      <c r="O278" s="88"/>
      <c r="P278" s="90"/>
      <c r="Q278" s="84"/>
      <c r="R278" s="85"/>
      <c r="S278" s="85" t="n">
        <v>19789</v>
      </c>
    </row>
    <row r="279" customFormat="false" ht="15" hidden="false" customHeight="false" outlineLevel="0" collapsed="false">
      <c r="A279" s="75" t="s">
        <v>1061</v>
      </c>
      <c r="B279" s="76" t="s">
        <v>1062</v>
      </c>
      <c r="C279" s="86"/>
      <c r="D279" s="87"/>
      <c r="E279" s="113" t="s">
        <v>1063</v>
      </c>
      <c r="F279" s="109"/>
      <c r="G279" s="109"/>
      <c r="H279" s="109"/>
      <c r="I279" s="109"/>
      <c r="J279" s="109"/>
      <c r="K279" s="109"/>
      <c r="L279" s="109"/>
      <c r="M279" s="88" t="s">
        <v>759</v>
      </c>
      <c r="N279" s="89" t="n">
        <v>5</v>
      </c>
      <c r="O279" s="88"/>
      <c r="P279" s="90"/>
      <c r="Q279" s="84"/>
      <c r="R279" s="85"/>
      <c r="S279" s="85" t="n">
        <v>1979</v>
      </c>
    </row>
    <row r="280" customFormat="false" ht="15" hidden="false" customHeight="false" outlineLevel="0" collapsed="false">
      <c r="A280" s="75" t="s">
        <v>1064</v>
      </c>
      <c r="B280" s="76" t="s">
        <v>1065</v>
      </c>
      <c r="C280" s="86"/>
      <c r="D280" s="87"/>
      <c r="E280" s="98" t="s">
        <v>1066</v>
      </c>
      <c r="F280" s="109"/>
      <c r="G280" s="109"/>
      <c r="H280" s="109"/>
      <c r="I280" s="109"/>
      <c r="J280" s="109"/>
      <c r="K280" s="109"/>
      <c r="L280" s="109"/>
      <c r="M280" s="88" t="s">
        <v>759</v>
      </c>
      <c r="N280" s="89" t="n">
        <v>5</v>
      </c>
      <c r="O280" s="88"/>
      <c r="P280" s="90"/>
      <c r="Q280" s="84"/>
      <c r="R280" s="85"/>
      <c r="S280" s="85" t="n">
        <v>1239</v>
      </c>
    </row>
    <row r="281" customFormat="false" ht="15" hidden="false" customHeight="false" outlineLevel="0" collapsed="false">
      <c r="A281" s="75" t="s">
        <v>1067</v>
      </c>
      <c r="B281" s="76" t="s">
        <v>1068</v>
      </c>
      <c r="C281" s="86" t="n">
        <v>20</v>
      </c>
      <c r="D281" s="87" t="n">
        <v>3</v>
      </c>
      <c r="E281" s="113" t="s">
        <v>1069</v>
      </c>
      <c r="F281" s="109" t="s">
        <v>1070</v>
      </c>
      <c r="G281" s="110"/>
      <c r="H281" s="109"/>
      <c r="I281" s="109"/>
      <c r="J281" s="109"/>
      <c r="K281" s="109"/>
      <c r="L281" s="109"/>
      <c r="M281" s="88" t="s">
        <v>759</v>
      </c>
      <c r="N281" s="89" t="n">
        <v>5</v>
      </c>
      <c r="O281" s="88"/>
      <c r="P281" s="90" t="s">
        <v>40</v>
      </c>
      <c r="Q281" s="84"/>
      <c r="R281" s="85"/>
      <c r="S281" s="85" t="n">
        <v>19792</v>
      </c>
    </row>
    <row r="282" customFormat="false" ht="15" hidden="false" customHeight="false" outlineLevel="0" collapsed="false">
      <c r="A282" s="75" t="s">
        <v>1071</v>
      </c>
      <c r="B282" s="76" t="s">
        <v>1072</v>
      </c>
      <c r="C282" s="86"/>
      <c r="D282" s="87"/>
      <c r="E282" s="98" t="s">
        <v>963</v>
      </c>
      <c r="F282" s="109" t="s">
        <v>1073</v>
      </c>
      <c r="G282" s="109"/>
      <c r="H282" s="109"/>
      <c r="I282" s="109"/>
      <c r="J282" s="109"/>
      <c r="K282" s="109"/>
      <c r="L282" s="109"/>
      <c r="M282" s="88" t="s">
        <v>759</v>
      </c>
      <c r="N282" s="89" t="n">
        <v>5</v>
      </c>
      <c r="O282" s="88"/>
      <c r="P282" s="90"/>
      <c r="Q282" s="84"/>
      <c r="R282" s="85"/>
      <c r="S282" s="85" t="n">
        <v>134</v>
      </c>
    </row>
    <row r="283" customFormat="false" ht="15" hidden="false" customHeight="false" outlineLevel="0" collapsed="false">
      <c r="A283" s="75" t="s">
        <v>1074</v>
      </c>
      <c r="B283" s="76" t="s">
        <v>1075</v>
      </c>
      <c r="C283" s="86"/>
      <c r="D283" s="87"/>
      <c r="E283" s="130" t="s">
        <v>963</v>
      </c>
      <c r="F283" s="131"/>
      <c r="G283" s="131"/>
      <c r="H283" s="131"/>
      <c r="I283" s="131"/>
      <c r="J283" s="131"/>
      <c r="K283" s="131"/>
      <c r="L283" s="131"/>
      <c r="M283" s="119" t="s">
        <v>759</v>
      </c>
      <c r="N283" s="120" t="n">
        <v>5</v>
      </c>
      <c r="O283" s="121"/>
      <c r="P283" s="122"/>
      <c r="Q283" s="123"/>
      <c r="R283" s="85"/>
      <c r="S283" s="85" t="n">
        <v>1338</v>
      </c>
    </row>
    <row r="284" customFormat="false" ht="15" hidden="false" customHeight="false" outlineLevel="0" collapsed="false">
      <c r="A284" s="75" t="s">
        <v>1076</v>
      </c>
      <c r="B284" s="76" t="s">
        <v>1077</v>
      </c>
      <c r="C284" s="86" t="n">
        <v>7</v>
      </c>
      <c r="D284" s="87" t="n">
        <v>3</v>
      </c>
      <c r="E284" s="98" t="s">
        <v>1078</v>
      </c>
      <c r="F284" s="109" t="s">
        <v>1079</v>
      </c>
      <c r="G284" s="109" t="s">
        <v>1080</v>
      </c>
      <c r="H284" s="109" t="s">
        <v>1081</v>
      </c>
      <c r="I284" s="110"/>
      <c r="J284" s="110"/>
      <c r="K284" s="110"/>
      <c r="L284" s="109"/>
      <c r="M284" s="88" t="s">
        <v>759</v>
      </c>
      <c r="N284" s="89" t="n">
        <v>5</v>
      </c>
      <c r="O284" s="88"/>
      <c r="P284" s="90" t="s">
        <v>40</v>
      </c>
      <c r="Q284" s="84"/>
      <c r="R284" s="85"/>
      <c r="S284" s="85" t="n">
        <v>133</v>
      </c>
    </row>
    <row r="285" customFormat="false" ht="15" hidden="false" customHeight="false" outlineLevel="0" collapsed="false">
      <c r="A285" s="75" t="s">
        <v>1082</v>
      </c>
      <c r="B285" s="76" t="s">
        <v>1083</v>
      </c>
      <c r="C285" s="86" t="n">
        <v>15</v>
      </c>
      <c r="D285" s="87" t="n">
        <v>3</v>
      </c>
      <c r="E285" s="113" t="s">
        <v>913</v>
      </c>
      <c r="F285" s="109"/>
      <c r="G285" s="109"/>
      <c r="H285" s="109"/>
      <c r="I285" s="109"/>
      <c r="J285" s="109"/>
      <c r="K285" s="109"/>
      <c r="L285" s="109"/>
      <c r="M285" s="88" t="s">
        <v>759</v>
      </c>
      <c r="N285" s="89" t="n">
        <v>5</v>
      </c>
      <c r="O285" s="88"/>
      <c r="P285" s="90" t="s">
        <v>40</v>
      </c>
      <c r="Q285" s="84"/>
      <c r="R285" s="85"/>
      <c r="S285" s="85" t="n">
        <v>1352</v>
      </c>
    </row>
    <row r="286" customFormat="false" ht="15" hidden="false" customHeight="false" outlineLevel="0" collapsed="false">
      <c r="A286" s="75" t="s">
        <v>1084</v>
      </c>
      <c r="B286" s="76" t="s">
        <v>1085</v>
      </c>
      <c r="C286" s="86"/>
      <c r="D286" s="87"/>
      <c r="E286" s="98" t="s">
        <v>963</v>
      </c>
      <c r="F286" s="110"/>
      <c r="G286" s="110"/>
      <c r="H286" s="110"/>
      <c r="I286" s="110"/>
      <c r="J286" s="110"/>
      <c r="K286" s="110"/>
      <c r="L286" s="110"/>
      <c r="M286" s="119" t="s">
        <v>759</v>
      </c>
      <c r="N286" s="120" t="n">
        <v>5</v>
      </c>
      <c r="O286" s="121"/>
      <c r="P286" s="122"/>
      <c r="Q286" s="123"/>
      <c r="R286" s="85"/>
      <c r="S286" s="85" t="n">
        <v>1351</v>
      </c>
    </row>
    <row r="287" customFormat="false" ht="15" hidden="false" customHeight="false" outlineLevel="0" collapsed="false">
      <c r="A287" s="75" t="s">
        <v>1086</v>
      </c>
      <c r="B287" s="76" t="s">
        <v>1087</v>
      </c>
      <c r="C287" s="86" t="n">
        <v>18</v>
      </c>
      <c r="D287" s="87" t="n">
        <v>2</v>
      </c>
      <c r="E287" s="98" t="s">
        <v>1088</v>
      </c>
      <c r="F287" s="114" t="s">
        <v>1089</v>
      </c>
      <c r="G287" s="109"/>
      <c r="H287" s="109"/>
      <c r="I287" s="109"/>
      <c r="J287" s="109"/>
      <c r="K287" s="109"/>
      <c r="L287" s="109"/>
      <c r="M287" s="88" t="s">
        <v>759</v>
      </c>
      <c r="N287" s="89" t="n">
        <v>5</v>
      </c>
      <c r="O287" s="88"/>
      <c r="P287" s="90" t="s">
        <v>40</v>
      </c>
      <c r="Q287" s="84"/>
      <c r="R287" s="85"/>
      <c r="S287" s="85" t="n">
        <v>979</v>
      </c>
    </row>
    <row r="288" customFormat="false" ht="15" hidden="false" customHeight="false" outlineLevel="0" collapsed="false">
      <c r="A288" s="75" t="s">
        <v>1090</v>
      </c>
      <c r="B288" s="76" t="s">
        <v>1091</v>
      </c>
      <c r="C288" s="86" t="n">
        <v>18</v>
      </c>
      <c r="D288" s="87" t="n">
        <v>3</v>
      </c>
      <c r="E288" s="98" t="s">
        <v>1092</v>
      </c>
      <c r="F288" s="114" t="s">
        <v>1093</v>
      </c>
      <c r="G288" s="114" t="s">
        <v>1094</v>
      </c>
      <c r="H288" s="114" t="s">
        <v>1095</v>
      </c>
      <c r="I288" s="114" t="s">
        <v>1096</v>
      </c>
      <c r="J288" s="114" t="s">
        <v>1097</v>
      </c>
      <c r="K288" s="106"/>
      <c r="L288" s="106"/>
      <c r="M288" s="88" t="s">
        <v>759</v>
      </c>
      <c r="N288" s="89" t="n">
        <v>5</v>
      </c>
      <c r="O288" s="88"/>
      <c r="P288" s="90" t="s">
        <v>40</v>
      </c>
      <c r="Q288" s="84"/>
      <c r="R288" s="85"/>
      <c r="S288" s="85" t="n">
        <v>1999</v>
      </c>
    </row>
    <row r="289" customFormat="false" ht="15" hidden="false" customHeight="false" outlineLevel="0" collapsed="false">
      <c r="A289" s="75" t="s">
        <v>1098</v>
      </c>
      <c r="B289" s="76" t="s">
        <v>1099</v>
      </c>
      <c r="C289" s="86"/>
      <c r="D289" s="87"/>
      <c r="E289" s="98" t="s">
        <v>984</v>
      </c>
      <c r="F289" s="110"/>
      <c r="G289" s="110"/>
      <c r="H289" s="110"/>
      <c r="I289" s="110"/>
      <c r="J289" s="110"/>
      <c r="K289" s="110"/>
      <c r="L289" s="110"/>
      <c r="M289" s="119" t="s">
        <v>759</v>
      </c>
      <c r="N289" s="120" t="n">
        <v>5</v>
      </c>
      <c r="O289" s="121"/>
      <c r="P289" s="122"/>
      <c r="Q289" s="123"/>
      <c r="R289" s="85"/>
      <c r="S289" s="85" t="n">
        <v>1253</v>
      </c>
    </row>
    <row r="290" customFormat="false" ht="15" hidden="false" customHeight="false" outlineLevel="0" collapsed="false">
      <c r="A290" s="75" t="s">
        <v>1100</v>
      </c>
      <c r="B290" s="103" t="s">
        <v>1101</v>
      </c>
      <c r="C290" s="86"/>
      <c r="D290" s="87"/>
      <c r="E290" s="113" t="s">
        <v>1102</v>
      </c>
      <c r="F290" s="109" t="s">
        <v>1103</v>
      </c>
      <c r="G290" s="109"/>
      <c r="H290" s="109"/>
      <c r="I290" s="109"/>
      <c r="J290" s="109"/>
      <c r="K290" s="109"/>
      <c r="L290" s="109"/>
      <c r="M290" s="88" t="s">
        <v>759</v>
      </c>
      <c r="N290" s="89" t="n">
        <v>5</v>
      </c>
      <c r="O290" s="88"/>
      <c r="P290" s="90"/>
      <c r="Q290" s="84"/>
      <c r="R290" s="85"/>
      <c r="S290" s="85" t="n">
        <v>19916</v>
      </c>
    </row>
    <row r="291" customFormat="false" ht="15" hidden="false" customHeight="false" outlineLevel="0" collapsed="false">
      <c r="A291" s="75" t="s">
        <v>1104</v>
      </c>
      <c r="B291" s="76" t="s">
        <v>1105</v>
      </c>
      <c r="C291" s="86"/>
      <c r="D291" s="87"/>
      <c r="E291" s="98" t="s">
        <v>1106</v>
      </c>
      <c r="F291" s="109" t="s">
        <v>1107</v>
      </c>
      <c r="G291" s="109"/>
      <c r="H291" s="109"/>
      <c r="I291" s="109"/>
      <c r="J291" s="109"/>
      <c r="K291" s="109"/>
      <c r="L291" s="109"/>
      <c r="M291" s="88" t="s">
        <v>759</v>
      </c>
      <c r="N291" s="89" t="n">
        <v>5</v>
      </c>
      <c r="O291" s="88"/>
      <c r="P291" s="90"/>
      <c r="Q291" s="84"/>
      <c r="R291" s="85"/>
      <c r="S291" s="85" t="n">
        <v>19918</v>
      </c>
    </row>
    <row r="292" customFormat="false" ht="15" hidden="false" customHeight="false" outlineLevel="0" collapsed="false">
      <c r="A292" s="75" t="s">
        <v>1108</v>
      </c>
      <c r="B292" s="76" t="s">
        <v>1109</v>
      </c>
      <c r="C292" s="86"/>
      <c r="D292" s="87"/>
      <c r="E292" s="98" t="s">
        <v>1110</v>
      </c>
      <c r="F292" s="114" t="s">
        <v>1111</v>
      </c>
      <c r="G292" s="109" t="s">
        <v>1112</v>
      </c>
      <c r="H292" s="110"/>
      <c r="I292" s="109"/>
      <c r="J292" s="109"/>
      <c r="K292" s="109"/>
      <c r="L292" s="109"/>
      <c r="M292" s="88" t="s">
        <v>759</v>
      </c>
      <c r="N292" s="89" t="n">
        <v>5</v>
      </c>
      <c r="O292" s="88"/>
      <c r="P292" s="90"/>
      <c r="Q292" s="84"/>
      <c r="R292" s="85"/>
      <c r="S292" s="85" t="n">
        <v>19919</v>
      </c>
    </row>
    <row r="293" customFormat="false" ht="15" hidden="false" customHeight="false" outlineLevel="0" collapsed="false">
      <c r="A293" s="75" t="s">
        <v>1113</v>
      </c>
      <c r="B293" s="76" t="s">
        <v>1114</v>
      </c>
      <c r="C293" s="86"/>
      <c r="D293" s="87"/>
      <c r="E293" s="98" t="s">
        <v>1115</v>
      </c>
      <c r="F293" s="114"/>
      <c r="G293" s="109"/>
      <c r="H293" s="109"/>
      <c r="I293" s="109"/>
      <c r="J293" s="109"/>
      <c r="K293" s="109"/>
      <c r="L293" s="109"/>
      <c r="M293" s="88" t="s">
        <v>759</v>
      </c>
      <c r="N293" s="89" t="n">
        <v>5</v>
      </c>
      <c r="O293" s="88"/>
      <c r="P293" s="90"/>
      <c r="Q293" s="84"/>
      <c r="R293" s="85"/>
      <c r="S293" s="85" t="n">
        <v>1992</v>
      </c>
    </row>
    <row r="294" customFormat="false" ht="15" hidden="false" customHeight="false" outlineLevel="0" collapsed="false">
      <c r="A294" s="75" t="s">
        <v>1116</v>
      </c>
      <c r="B294" s="103" t="s">
        <v>1117</v>
      </c>
      <c r="C294" s="86"/>
      <c r="D294" s="87"/>
      <c r="E294" s="113" t="s">
        <v>1118</v>
      </c>
      <c r="F294" s="109" t="s">
        <v>1119</v>
      </c>
      <c r="G294" s="109"/>
      <c r="H294" s="109"/>
      <c r="I294" s="109"/>
      <c r="J294" s="109"/>
      <c r="K294" s="109"/>
      <c r="L294" s="109"/>
      <c r="M294" s="88" t="s">
        <v>759</v>
      </c>
      <c r="N294" s="89" t="n">
        <v>5</v>
      </c>
      <c r="O294" s="88"/>
      <c r="P294" s="90"/>
      <c r="Q294" s="84"/>
      <c r="R294" s="85"/>
      <c r="S294" s="85" t="n">
        <v>19921</v>
      </c>
    </row>
    <row r="295" customFormat="false" ht="15" hidden="false" customHeight="false" outlineLevel="0" collapsed="false">
      <c r="A295" s="75" t="s">
        <v>1120</v>
      </c>
      <c r="B295" s="76" t="s">
        <v>1121</v>
      </c>
      <c r="C295" s="86"/>
      <c r="D295" s="87"/>
      <c r="E295" s="98" t="s">
        <v>1122</v>
      </c>
      <c r="F295" s="109" t="s">
        <v>1123</v>
      </c>
      <c r="G295" s="110"/>
      <c r="H295" s="110"/>
      <c r="I295" s="109"/>
      <c r="J295" s="109"/>
      <c r="K295" s="109"/>
      <c r="L295" s="109"/>
      <c r="M295" s="88" t="s">
        <v>759</v>
      </c>
      <c r="N295" s="89" t="n">
        <v>5</v>
      </c>
      <c r="O295" s="88"/>
      <c r="P295" s="90"/>
      <c r="Q295" s="84"/>
      <c r="R295" s="85"/>
      <c r="S295" s="85" t="n">
        <v>19922</v>
      </c>
    </row>
    <row r="296" customFormat="false" ht="15" hidden="false" customHeight="false" outlineLevel="0" collapsed="false">
      <c r="A296" s="75" t="s">
        <v>1124</v>
      </c>
      <c r="B296" s="76" t="s">
        <v>1125</v>
      </c>
      <c r="C296" s="86"/>
      <c r="D296" s="87"/>
      <c r="E296" s="98" t="s">
        <v>1126</v>
      </c>
      <c r="F296" s="109" t="s">
        <v>1127</v>
      </c>
      <c r="G296" s="109" t="s">
        <v>1128</v>
      </c>
      <c r="H296" s="110"/>
      <c r="I296" s="109"/>
      <c r="J296" s="109"/>
      <c r="K296" s="109"/>
      <c r="L296" s="109"/>
      <c r="M296" s="88" t="s">
        <v>759</v>
      </c>
      <c r="N296" s="89" t="n">
        <v>5</v>
      </c>
      <c r="O296" s="88"/>
      <c r="P296" s="90"/>
      <c r="Q296" s="84"/>
      <c r="R296" s="85"/>
      <c r="S296" s="85" t="n">
        <v>1355</v>
      </c>
    </row>
    <row r="297" customFormat="false" ht="15" hidden="false" customHeight="false" outlineLevel="0" collapsed="false">
      <c r="A297" s="75" t="s">
        <v>1129</v>
      </c>
      <c r="B297" s="76" t="s">
        <v>1130</v>
      </c>
      <c r="C297" s="86"/>
      <c r="D297" s="87"/>
      <c r="E297" s="98" t="s">
        <v>1131</v>
      </c>
      <c r="F297" s="109"/>
      <c r="G297" s="109"/>
      <c r="H297" s="109"/>
      <c r="I297" s="109"/>
      <c r="J297" s="109"/>
      <c r="K297" s="109"/>
      <c r="L297" s="109"/>
      <c r="M297" s="88" t="s">
        <v>759</v>
      </c>
      <c r="N297" s="89" t="n">
        <v>5</v>
      </c>
      <c r="O297" s="88"/>
      <c r="P297" s="90"/>
      <c r="Q297" s="84"/>
      <c r="R297" s="85"/>
      <c r="S297" s="85" t="n">
        <v>19923</v>
      </c>
    </row>
    <row r="298" customFormat="false" ht="15" hidden="false" customHeight="false" outlineLevel="0" collapsed="false">
      <c r="A298" s="75" t="s">
        <v>1132</v>
      </c>
      <c r="B298" s="76" t="s">
        <v>1133</v>
      </c>
      <c r="C298" s="86"/>
      <c r="D298" s="87"/>
      <c r="E298" s="98" t="s">
        <v>767</v>
      </c>
      <c r="F298" s="109"/>
      <c r="G298" s="109"/>
      <c r="H298" s="109"/>
      <c r="I298" s="109"/>
      <c r="J298" s="109"/>
      <c r="K298" s="109"/>
      <c r="L298" s="109"/>
      <c r="M298" s="88" t="s">
        <v>759</v>
      </c>
      <c r="N298" s="89" t="n">
        <v>5</v>
      </c>
      <c r="O298" s="88"/>
      <c r="P298" s="90"/>
      <c r="Q298" s="84"/>
      <c r="R298" s="85"/>
      <c r="S298" s="85" t="n">
        <v>1354</v>
      </c>
    </row>
    <row r="299" customFormat="false" ht="15" hidden="false" customHeight="false" outlineLevel="0" collapsed="false">
      <c r="A299" s="75" t="s">
        <v>1134</v>
      </c>
      <c r="B299" s="76" t="s">
        <v>1135</v>
      </c>
      <c r="C299" s="86"/>
      <c r="D299" s="87"/>
      <c r="E299" s="98" t="s">
        <v>1122</v>
      </c>
      <c r="F299" s="109"/>
      <c r="G299" s="109"/>
      <c r="H299" s="109"/>
      <c r="I299" s="109"/>
      <c r="J299" s="109"/>
      <c r="K299" s="109"/>
      <c r="L299" s="109"/>
      <c r="M299" s="88" t="s">
        <v>759</v>
      </c>
      <c r="N299" s="89" t="n">
        <v>5</v>
      </c>
      <c r="O299" s="88"/>
      <c r="P299" s="90"/>
      <c r="Q299" s="84"/>
      <c r="R299" s="85"/>
      <c r="S299" s="85" t="n">
        <v>19925</v>
      </c>
    </row>
    <row r="300" customFormat="false" ht="15" hidden="false" customHeight="false" outlineLevel="0" collapsed="false">
      <c r="A300" s="75" t="s">
        <v>1136</v>
      </c>
      <c r="B300" s="76" t="s">
        <v>1137</v>
      </c>
      <c r="C300" s="86" t="n">
        <v>18</v>
      </c>
      <c r="D300" s="87" t="n">
        <v>3</v>
      </c>
      <c r="E300" s="113" t="s">
        <v>1138</v>
      </c>
      <c r="F300" s="116" t="s">
        <v>1139</v>
      </c>
      <c r="G300" s="110"/>
      <c r="H300" s="110"/>
      <c r="I300" s="110"/>
      <c r="J300" s="109"/>
      <c r="K300" s="109"/>
      <c r="L300" s="109"/>
      <c r="M300" s="88" t="s">
        <v>759</v>
      </c>
      <c r="N300" s="89" t="n">
        <v>5</v>
      </c>
      <c r="O300" s="88"/>
      <c r="P300" s="90" t="s">
        <v>40</v>
      </c>
      <c r="Q300" s="84"/>
      <c r="R300" s="85"/>
      <c r="S300" s="85" t="n">
        <v>1323</v>
      </c>
    </row>
    <row r="301" customFormat="false" ht="15" hidden="false" customHeight="false" outlineLevel="0" collapsed="false">
      <c r="A301" s="75" t="s">
        <v>1140</v>
      </c>
      <c r="B301" s="76" t="s">
        <v>1141</v>
      </c>
      <c r="C301" s="86"/>
      <c r="D301" s="87"/>
      <c r="E301" s="98" t="s">
        <v>1142</v>
      </c>
      <c r="F301" s="109" t="s">
        <v>1143</v>
      </c>
      <c r="G301" s="132" t="s">
        <v>1144</v>
      </c>
      <c r="H301" s="106"/>
      <c r="I301" s="109"/>
      <c r="J301" s="109"/>
      <c r="K301" s="109"/>
      <c r="L301" s="109"/>
      <c r="M301" s="88" t="s">
        <v>759</v>
      </c>
      <c r="N301" s="89" t="n">
        <v>5</v>
      </c>
      <c r="O301" s="88"/>
      <c r="P301" s="90"/>
      <c r="Q301" s="84"/>
      <c r="R301" s="85"/>
      <c r="S301" s="85" t="n">
        <v>19963</v>
      </c>
    </row>
    <row r="302" customFormat="false" ht="15" hidden="false" customHeight="false" outlineLevel="0" collapsed="false">
      <c r="A302" s="75" t="s">
        <v>1145</v>
      </c>
      <c r="B302" s="76" t="s">
        <v>1146</v>
      </c>
      <c r="C302" s="86"/>
      <c r="D302" s="87"/>
      <c r="E302" s="98" t="s">
        <v>1147</v>
      </c>
      <c r="F302" s="109" t="s">
        <v>1148</v>
      </c>
      <c r="G302" s="109"/>
      <c r="H302" s="109"/>
      <c r="I302" s="109"/>
      <c r="J302" s="109"/>
      <c r="K302" s="109"/>
      <c r="L302" s="109"/>
      <c r="M302" s="88" t="s">
        <v>759</v>
      </c>
      <c r="N302" s="89" t="n">
        <v>5</v>
      </c>
      <c r="O302" s="88"/>
      <c r="P302" s="90"/>
      <c r="Q302" s="84"/>
      <c r="R302" s="85"/>
      <c r="S302" s="85" t="n">
        <v>1322</v>
      </c>
    </row>
    <row r="303" customFormat="false" ht="15" hidden="false" customHeight="false" outlineLevel="0" collapsed="false">
      <c r="A303" s="133" t="s">
        <v>1149</v>
      </c>
      <c r="B303" s="76" t="s">
        <v>1150</v>
      </c>
      <c r="C303" s="86"/>
      <c r="D303" s="87"/>
      <c r="E303" s="98" t="s">
        <v>1151</v>
      </c>
      <c r="F303" s="114" t="s">
        <v>1152</v>
      </c>
      <c r="G303" s="109" t="s">
        <v>1153</v>
      </c>
      <c r="H303" s="109"/>
      <c r="I303" s="109"/>
      <c r="J303" s="109"/>
      <c r="K303" s="109"/>
      <c r="L303" s="109"/>
      <c r="M303" s="88" t="s">
        <v>759</v>
      </c>
      <c r="N303" s="89" t="n">
        <v>5</v>
      </c>
      <c r="O303" s="88"/>
      <c r="P303" s="90"/>
      <c r="Q303" s="84"/>
      <c r="R303" s="85"/>
      <c r="S303" s="85" t="n">
        <v>19989</v>
      </c>
    </row>
    <row r="304" customFormat="false" ht="15" hidden="false" customHeight="false" outlineLevel="0" collapsed="false">
      <c r="A304" s="133" t="s">
        <v>1154</v>
      </c>
      <c r="B304" s="76" t="s">
        <v>1155</v>
      </c>
      <c r="C304" s="86"/>
      <c r="D304" s="87"/>
      <c r="E304" s="98" t="s">
        <v>1156</v>
      </c>
      <c r="F304" s="109" t="s">
        <v>1157</v>
      </c>
      <c r="G304" s="109"/>
      <c r="H304" s="109"/>
      <c r="I304" s="109"/>
      <c r="J304" s="109"/>
      <c r="K304" s="109"/>
      <c r="L304" s="109"/>
      <c r="M304" s="88" t="s">
        <v>759</v>
      </c>
      <c r="N304" s="89" t="n">
        <v>5</v>
      </c>
      <c r="O304" s="88"/>
      <c r="P304" s="90"/>
      <c r="Q304" s="84"/>
      <c r="R304" s="85"/>
      <c r="S304" s="85" t="n">
        <v>1999</v>
      </c>
    </row>
    <row r="305" customFormat="false" ht="15" hidden="false" customHeight="false" outlineLevel="0" collapsed="false">
      <c r="A305" s="133" t="s">
        <v>1158</v>
      </c>
      <c r="B305" s="76" t="s">
        <v>1159</v>
      </c>
      <c r="C305" s="86"/>
      <c r="D305" s="87"/>
      <c r="E305" s="98" t="s">
        <v>1160</v>
      </c>
      <c r="F305" s="114" t="s">
        <v>1161</v>
      </c>
      <c r="G305" s="110"/>
      <c r="H305" s="109"/>
      <c r="I305" s="109"/>
      <c r="J305" s="109"/>
      <c r="K305" s="109"/>
      <c r="L305" s="109"/>
      <c r="M305" s="88" t="s">
        <v>759</v>
      </c>
      <c r="N305" s="89" t="n">
        <v>5</v>
      </c>
      <c r="O305" s="88"/>
      <c r="P305" s="90"/>
      <c r="Q305" s="84"/>
      <c r="R305" s="85"/>
      <c r="S305" s="85" t="n">
        <v>19991</v>
      </c>
    </row>
    <row r="306" customFormat="false" ht="15" hidden="false" customHeight="false" outlineLevel="0" collapsed="false">
      <c r="A306" s="133" t="s">
        <v>1162</v>
      </c>
      <c r="B306" s="76" t="s">
        <v>1163</v>
      </c>
      <c r="C306" s="86"/>
      <c r="D306" s="87"/>
      <c r="E306" s="98" t="s">
        <v>1164</v>
      </c>
      <c r="F306" s="109"/>
      <c r="G306" s="109"/>
      <c r="H306" s="109"/>
      <c r="I306" s="109"/>
      <c r="J306" s="109"/>
      <c r="K306" s="109"/>
      <c r="L306" s="109"/>
      <c r="M306" s="88" t="s">
        <v>759</v>
      </c>
      <c r="N306" s="89" t="n">
        <v>5</v>
      </c>
      <c r="O306" s="88"/>
      <c r="P306" s="90"/>
      <c r="Q306" s="84"/>
      <c r="R306" s="85"/>
      <c r="S306" s="85" t="n">
        <v>19992</v>
      </c>
    </row>
    <row r="307" customFormat="false" ht="15" hidden="false" customHeight="false" outlineLevel="0" collapsed="false">
      <c r="A307" s="75" t="s">
        <v>1165</v>
      </c>
      <c r="B307" s="76" t="s">
        <v>1166</v>
      </c>
      <c r="C307" s="86"/>
      <c r="D307" s="87"/>
      <c r="E307" s="113" t="s">
        <v>1167</v>
      </c>
      <c r="F307" s="109" t="s">
        <v>1168</v>
      </c>
      <c r="G307" s="109" t="s">
        <v>1169</v>
      </c>
      <c r="H307" s="109" t="s">
        <v>1170</v>
      </c>
      <c r="I307" s="110"/>
      <c r="J307" s="109"/>
      <c r="K307" s="109"/>
      <c r="L307" s="109"/>
      <c r="M307" s="88" t="s">
        <v>759</v>
      </c>
      <c r="N307" s="89" t="n">
        <v>5</v>
      </c>
      <c r="O307" s="88"/>
      <c r="P307" s="90"/>
      <c r="Q307" s="84"/>
      <c r="R307" s="85"/>
      <c r="S307" s="85" t="n">
        <v>19996</v>
      </c>
    </row>
    <row r="308" customFormat="false" ht="15" hidden="false" customHeight="false" outlineLevel="0" collapsed="false">
      <c r="A308" s="133" t="s">
        <v>1171</v>
      </c>
      <c r="B308" s="76" t="s">
        <v>1172</v>
      </c>
      <c r="C308" s="86" t="n">
        <v>12</v>
      </c>
      <c r="D308" s="87" t="n">
        <v>1</v>
      </c>
      <c r="E308" s="98" t="s">
        <v>1173</v>
      </c>
      <c r="F308" s="109" t="s">
        <v>1174</v>
      </c>
      <c r="G308" s="109" t="s">
        <v>1175</v>
      </c>
      <c r="H308" s="114" t="s">
        <v>1176</v>
      </c>
      <c r="I308" s="114" t="s">
        <v>1177</v>
      </c>
      <c r="J308" s="110"/>
      <c r="K308" s="110"/>
      <c r="L308" s="110"/>
      <c r="M308" s="88" t="s">
        <v>759</v>
      </c>
      <c r="N308" s="89" t="n">
        <v>5</v>
      </c>
      <c r="O308" s="88"/>
      <c r="P308" s="90" t="s">
        <v>40</v>
      </c>
      <c r="Q308" s="134"/>
      <c r="R308" s="85"/>
      <c r="S308" s="85" t="n">
        <v>1268</v>
      </c>
    </row>
    <row r="309" customFormat="false" ht="15" hidden="false" customHeight="false" outlineLevel="0" collapsed="false">
      <c r="A309" s="133" t="s">
        <v>1178</v>
      </c>
      <c r="B309" s="76" t="s">
        <v>1179</v>
      </c>
      <c r="C309" s="86"/>
      <c r="D309" s="87"/>
      <c r="E309" s="98" t="s">
        <v>1180</v>
      </c>
      <c r="F309" s="114" t="s">
        <v>1181</v>
      </c>
      <c r="G309" s="109"/>
      <c r="H309" s="109"/>
      <c r="I309" s="109"/>
      <c r="J309" s="109"/>
      <c r="K309" s="109"/>
      <c r="L309" s="109"/>
      <c r="M309" s="88" t="s">
        <v>759</v>
      </c>
      <c r="N309" s="89" t="n">
        <v>5</v>
      </c>
      <c r="O309" s="88"/>
      <c r="P309" s="90"/>
      <c r="Q309" s="134"/>
      <c r="R309" s="85"/>
      <c r="S309" s="85" t="n">
        <v>1266</v>
      </c>
    </row>
    <row r="310" customFormat="false" ht="15" hidden="false" customHeight="false" outlineLevel="0" collapsed="false">
      <c r="A310" s="133" t="s">
        <v>1182</v>
      </c>
      <c r="B310" s="76" t="s">
        <v>1183</v>
      </c>
      <c r="C310" s="86"/>
      <c r="D310" s="87"/>
      <c r="E310" s="98" t="s">
        <v>1184</v>
      </c>
      <c r="F310" s="109" t="s">
        <v>1185</v>
      </c>
      <c r="G310" s="109" t="s">
        <v>1186</v>
      </c>
      <c r="H310" s="109" t="s">
        <v>1187</v>
      </c>
      <c r="I310" s="109"/>
      <c r="J310" s="109"/>
      <c r="K310" s="109"/>
      <c r="L310" s="109"/>
      <c r="M310" s="88" t="s">
        <v>759</v>
      </c>
      <c r="N310" s="89" t="n">
        <v>5</v>
      </c>
      <c r="O310" s="88"/>
      <c r="P310" s="90"/>
      <c r="Q310" s="84"/>
      <c r="R310" s="85"/>
      <c r="S310" s="85" t="n">
        <v>1325</v>
      </c>
    </row>
    <row r="311" customFormat="false" ht="15" hidden="false" customHeight="false" outlineLevel="0" collapsed="false">
      <c r="A311" s="75" t="s">
        <v>1188</v>
      </c>
      <c r="B311" s="76" t="s">
        <v>1189</v>
      </c>
      <c r="C311" s="86" t="n">
        <v>15</v>
      </c>
      <c r="D311" s="87" t="n">
        <v>3</v>
      </c>
      <c r="E311" s="98" t="s">
        <v>1190</v>
      </c>
      <c r="F311" s="114" t="s">
        <v>1191</v>
      </c>
      <c r="G311" s="114" t="s">
        <v>1192</v>
      </c>
      <c r="H311" s="114" t="s">
        <v>1193</v>
      </c>
      <c r="I311" s="110"/>
      <c r="J311" s="110"/>
      <c r="K311" s="109"/>
      <c r="L311" s="109"/>
      <c r="M311" s="88" t="s">
        <v>759</v>
      </c>
      <c r="N311" s="89" t="n">
        <v>5</v>
      </c>
      <c r="O311" s="88"/>
      <c r="P311" s="90" t="s">
        <v>40</v>
      </c>
      <c r="Q311" s="84"/>
      <c r="R311" s="85"/>
      <c r="S311" s="85" t="n">
        <v>1327</v>
      </c>
    </row>
    <row r="312" customFormat="false" ht="15" hidden="false" customHeight="false" outlineLevel="0" collapsed="false">
      <c r="A312" s="75" t="s">
        <v>1194</v>
      </c>
      <c r="B312" s="76" t="s">
        <v>1195</v>
      </c>
      <c r="C312" s="86"/>
      <c r="D312" s="87"/>
      <c r="E312" s="98" t="s">
        <v>984</v>
      </c>
      <c r="F312" s="111"/>
      <c r="G312" s="111"/>
      <c r="H312" s="111"/>
      <c r="I312" s="110"/>
      <c r="J312" s="110"/>
      <c r="K312" s="111"/>
      <c r="L312" s="111"/>
      <c r="M312" s="88" t="s">
        <v>759</v>
      </c>
      <c r="N312" s="89" t="n">
        <v>5</v>
      </c>
      <c r="O312" s="135"/>
      <c r="P312" s="136"/>
      <c r="Q312" s="112"/>
      <c r="R312" s="85"/>
      <c r="S312" s="85" t="n">
        <v>1324</v>
      </c>
    </row>
    <row r="313" customFormat="false" ht="15" hidden="false" customHeight="false" outlineLevel="0" collapsed="false">
      <c r="A313" s="75" t="s">
        <v>1196</v>
      </c>
      <c r="B313" s="76" t="s">
        <v>1197</v>
      </c>
      <c r="C313" s="86"/>
      <c r="D313" s="87"/>
      <c r="E313" s="98" t="s">
        <v>1198</v>
      </c>
      <c r="F313" s="109" t="s">
        <v>1199</v>
      </c>
      <c r="G313" s="109" t="s">
        <v>1200</v>
      </c>
      <c r="H313" s="109"/>
      <c r="I313" s="109"/>
      <c r="J313" s="109"/>
      <c r="K313" s="109"/>
      <c r="L313" s="109"/>
      <c r="M313" s="88" t="s">
        <v>759</v>
      </c>
      <c r="N313" s="89" t="n">
        <v>5</v>
      </c>
      <c r="O313" s="88"/>
      <c r="P313" s="90"/>
      <c r="Q313" s="84"/>
      <c r="R313" s="85"/>
      <c r="S313" s="85" t="n">
        <v>1975</v>
      </c>
    </row>
    <row r="314" customFormat="false" ht="15" hidden="false" customHeight="false" outlineLevel="0" collapsed="false">
      <c r="A314" s="75" t="s">
        <v>1201</v>
      </c>
      <c r="B314" s="76" t="s">
        <v>1202</v>
      </c>
      <c r="C314" s="86"/>
      <c r="D314" s="87"/>
      <c r="E314" s="113" t="s">
        <v>1203</v>
      </c>
      <c r="F314" s="109" t="s">
        <v>1204</v>
      </c>
      <c r="G314" s="109" t="s">
        <v>1205</v>
      </c>
      <c r="H314" s="109" t="s">
        <v>1206</v>
      </c>
      <c r="I314" s="109" t="s">
        <v>1207</v>
      </c>
      <c r="J314" s="109"/>
      <c r="K314" s="109"/>
      <c r="L314" s="109"/>
      <c r="M314" s="88" t="s">
        <v>759</v>
      </c>
      <c r="N314" s="89" t="n">
        <v>5</v>
      </c>
      <c r="O314" s="88"/>
      <c r="P314" s="90"/>
      <c r="Q314" s="84"/>
      <c r="R314" s="85"/>
      <c r="S314" s="85" t="n">
        <v>1976</v>
      </c>
    </row>
    <row r="315" customFormat="false" ht="15" hidden="false" customHeight="false" outlineLevel="0" collapsed="false">
      <c r="A315" s="75" t="s">
        <v>1208</v>
      </c>
      <c r="B315" s="76" t="s">
        <v>1209</v>
      </c>
      <c r="C315" s="86" t="n">
        <v>20</v>
      </c>
      <c r="D315" s="87" t="n">
        <v>3</v>
      </c>
      <c r="E315" s="113" t="s">
        <v>1210</v>
      </c>
      <c r="F315" s="114" t="s">
        <v>1211</v>
      </c>
      <c r="G315" s="109" t="s">
        <v>1212</v>
      </c>
      <c r="H315" s="109" t="s">
        <v>1213</v>
      </c>
      <c r="I315" s="109" t="s">
        <v>1214</v>
      </c>
      <c r="J315" s="106"/>
      <c r="K315" s="110"/>
      <c r="L315" s="109"/>
      <c r="M315" s="88" t="s">
        <v>759</v>
      </c>
      <c r="N315" s="89" t="n">
        <v>5</v>
      </c>
      <c r="O315" s="88"/>
      <c r="P315" s="90" t="s">
        <v>40</v>
      </c>
      <c r="Q315" s="84"/>
      <c r="R315" s="85"/>
      <c r="S315" s="85" t="n">
        <v>127</v>
      </c>
    </row>
    <row r="316" customFormat="false" ht="15" hidden="false" customHeight="false" outlineLevel="0" collapsed="false">
      <c r="A316" s="75" t="s">
        <v>1215</v>
      </c>
      <c r="B316" s="76" t="s">
        <v>1216</v>
      </c>
      <c r="C316" s="86"/>
      <c r="D316" s="87"/>
      <c r="E316" s="98" t="s">
        <v>1217</v>
      </c>
      <c r="F316" s="109" t="s">
        <v>1218</v>
      </c>
      <c r="G316" s="114" t="s">
        <v>1219</v>
      </c>
      <c r="H316" s="109"/>
      <c r="I316" s="109"/>
      <c r="J316" s="109"/>
      <c r="K316" s="109"/>
      <c r="L316" s="109"/>
      <c r="M316" s="88" t="s">
        <v>759</v>
      </c>
      <c r="N316" s="89" t="n">
        <v>5</v>
      </c>
      <c r="O316" s="88"/>
      <c r="P316" s="90"/>
      <c r="Q316" s="84"/>
      <c r="R316" s="85"/>
      <c r="S316" s="85" t="n">
        <v>1977</v>
      </c>
    </row>
    <row r="317" customFormat="false" ht="15" hidden="false" customHeight="false" outlineLevel="0" collapsed="false">
      <c r="A317" s="75" t="s">
        <v>1220</v>
      </c>
      <c r="B317" s="76" t="s">
        <v>1221</v>
      </c>
      <c r="C317" s="86"/>
      <c r="D317" s="87"/>
      <c r="E317" s="98" t="s">
        <v>1222</v>
      </c>
      <c r="F317" s="109"/>
      <c r="G317" s="109"/>
      <c r="H317" s="109"/>
      <c r="I317" s="109"/>
      <c r="J317" s="109"/>
      <c r="K317" s="109"/>
      <c r="L317" s="109"/>
      <c r="M317" s="88" t="s">
        <v>759</v>
      </c>
      <c r="N317" s="89" t="n">
        <v>5</v>
      </c>
      <c r="O317" s="88"/>
      <c r="P317" s="90"/>
      <c r="Q317" s="84"/>
      <c r="R317" s="85"/>
      <c r="S317" s="85" t="n">
        <v>1978</v>
      </c>
    </row>
    <row r="318" customFormat="false" ht="15" hidden="false" customHeight="false" outlineLevel="0" collapsed="false">
      <c r="A318" s="75" t="s">
        <v>1223</v>
      </c>
      <c r="B318" s="76" t="s">
        <v>1224</v>
      </c>
      <c r="C318" s="86"/>
      <c r="D318" s="87"/>
      <c r="E318" s="98" t="s">
        <v>1225</v>
      </c>
      <c r="F318" s="109" t="s">
        <v>1226</v>
      </c>
      <c r="G318" s="109" t="s">
        <v>1227</v>
      </c>
      <c r="H318" s="109"/>
      <c r="I318" s="109"/>
      <c r="J318" s="109"/>
      <c r="K318" s="109"/>
      <c r="L318" s="109"/>
      <c r="M318" s="88" t="s">
        <v>759</v>
      </c>
      <c r="N318" s="89" t="n">
        <v>5</v>
      </c>
      <c r="O318" s="88"/>
      <c r="P318" s="90"/>
      <c r="Q318" s="84"/>
      <c r="R318" s="85"/>
      <c r="S318" s="85" t="n">
        <v>1979</v>
      </c>
    </row>
    <row r="319" customFormat="false" ht="15" hidden="false" customHeight="false" outlineLevel="0" collapsed="false">
      <c r="A319" s="75" t="s">
        <v>1228</v>
      </c>
      <c r="B319" s="76" t="s">
        <v>1229</v>
      </c>
      <c r="C319" s="86" t="n">
        <v>20</v>
      </c>
      <c r="D319" s="87" t="n">
        <v>3</v>
      </c>
      <c r="E319" s="113" t="s">
        <v>93</v>
      </c>
      <c r="F319" s="110"/>
      <c r="G319" s="109"/>
      <c r="H319" s="109"/>
      <c r="I319" s="109"/>
      <c r="J319" s="109"/>
      <c r="K319" s="109"/>
      <c r="L319" s="109"/>
      <c r="M319" s="88" t="s">
        <v>759</v>
      </c>
      <c r="N319" s="89" t="n">
        <v>5</v>
      </c>
      <c r="O319" s="88"/>
      <c r="P319" s="90" t="s">
        <v>40</v>
      </c>
      <c r="Q319" s="84"/>
      <c r="R319" s="85"/>
      <c r="S319" s="85" t="n">
        <v>1377</v>
      </c>
    </row>
    <row r="320" customFormat="false" ht="15" hidden="false" customHeight="false" outlineLevel="0" collapsed="false">
      <c r="A320" s="75" t="s">
        <v>1230</v>
      </c>
      <c r="B320" s="76" t="s">
        <v>1231</v>
      </c>
      <c r="C320" s="86"/>
      <c r="D320" s="87"/>
      <c r="E320" s="98" t="s">
        <v>1232</v>
      </c>
      <c r="F320" s="109" t="s">
        <v>1233</v>
      </c>
      <c r="G320" s="109"/>
      <c r="H320" s="109"/>
      <c r="I320" s="109"/>
      <c r="J320" s="109"/>
      <c r="K320" s="109"/>
      <c r="L320" s="109"/>
      <c r="M320" s="88" t="s">
        <v>759</v>
      </c>
      <c r="N320" s="89" t="n">
        <v>5</v>
      </c>
      <c r="O320" s="88"/>
      <c r="P320" s="90"/>
      <c r="Q320" s="84"/>
      <c r="R320" s="85"/>
      <c r="S320" s="85" t="n">
        <v>1971</v>
      </c>
    </row>
    <row r="321" customFormat="false" ht="15" hidden="false" customHeight="false" outlineLevel="0" collapsed="false">
      <c r="A321" s="75" t="s">
        <v>1234</v>
      </c>
      <c r="B321" s="76" t="s">
        <v>1235</v>
      </c>
      <c r="C321" s="86"/>
      <c r="D321" s="87"/>
      <c r="E321" s="98" t="s">
        <v>93</v>
      </c>
      <c r="F321" s="124"/>
      <c r="G321" s="124"/>
      <c r="H321" s="124"/>
      <c r="I321" s="124"/>
      <c r="J321" s="124"/>
      <c r="K321" s="109"/>
      <c r="L321" s="109"/>
      <c r="M321" s="88" t="s">
        <v>759</v>
      </c>
      <c r="N321" s="89" t="n">
        <v>5</v>
      </c>
      <c r="O321" s="88"/>
      <c r="P321" s="90"/>
      <c r="Q321" s="84"/>
      <c r="R321" s="85"/>
      <c r="S321" s="85" t="n">
        <v>1374</v>
      </c>
    </row>
    <row r="322" customFormat="false" ht="15" hidden="false" customHeight="false" outlineLevel="0" collapsed="false">
      <c r="A322" s="75" t="s">
        <v>1236</v>
      </c>
      <c r="B322" s="76" t="s">
        <v>1237</v>
      </c>
      <c r="C322" s="86"/>
      <c r="D322" s="87"/>
      <c r="E322" s="113" t="s">
        <v>529</v>
      </c>
      <c r="F322" s="109"/>
      <c r="G322" s="109"/>
      <c r="H322" s="109"/>
      <c r="I322" s="109"/>
      <c r="J322" s="109"/>
      <c r="K322" s="124"/>
      <c r="L322" s="124"/>
      <c r="M322" s="88" t="s">
        <v>759</v>
      </c>
      <c r="N322" s="89" t="n">
        <v>5</v>
      </c>
      <c r="O322" s="88"/>
      <c r="P322" s="90"/>
      <c r="Q322" s="84"/>
      <c r="R322" s="85"/>
      <c r="S322" s="85" t="n">
        <v>19711</v>
      </c>
    </row>
    <row r="323" customFormat="false" ht="15" hidden="false" customHeight="false" outlineLevel="0" collapsed="false">
      <c r="A323" s="75" t="s">
        <v>1238</v>
      </c>
      <c r="B323" s="76" t="s">
        <v>1239</v>
      </c>
      <c r="C323" s="86" t="n">
        <v>15</v>
      </c>
      <c r="D323" s="87" t="n">
        <v>2</v>
      </c>
      <c r="E323" s="98" t="s">
        <v>1240</v>
      </c>
      <c r="F323" s="109" t="s">
        <v>1241</v>
      </c>
      <c r="G323" s="109" t="s">
        <v>1242</v>
      </c>
      <c r="H323" s="110"/>
      <c r="I323" s="110"/>
      <c r="J323" s="110"/>
      <c r="K323" s="109"/>
      <c r="L323" s="109"/>
      <c r="M323" s="88" t="s">
        <v>759</v>
      </c>
      <c r="N323" s="89" t="n">
        <v>5</v>
      </c>
      <c r="O323" s="88"/>
      <c r="P323" s="90" t="s">
        <v>40</v>
      </c>
      <c r="Q323" s="84"/>
      <c r="R323" s="85"/>
      <c r="S323" s="85" t="n">
        <v>1344</v>
      </c>
    </row>
    <row r="324" customFormat="false" ht="15" hidden="false" customHeight="false" outlineLevel="0" collapsed="false">
      <c r="A324" s="75" t="s">
        <v>1243</v>
      </c>
      <c r="B324" s="76" t="s">
        <v>1244</v>
      </c>
      <c r="C324" s="86"/>
      <c r="D324" s="87"/>
      <c r="E324" s="98" t="s">
        <v>1245</v>
      </c>
      <c r="F324" s="109" t="s">
        <v>1246</v>
      </c>
      <c r="G324" s="124"/>
      <c r="H324" s="124"/>
      <c r="I324" s="109"/>
      <c r="J324" s="109"/>
      <c r="K324" s="109"/>
      <c r="L324" s="109"/>
      <c r="M324" s="88" t="s">
        <v>759</v>
      </c>
      <c r="N324" s="89" t="n">
        <v>5</v>
      </c>
      <c r="O324" s="88"/>
      <c r="P324" s="90"/>
      <c r="Q324" s="84"/>
      <c r="R324" s="85"/>
      <c r="S324" s="85" t="n">
        <v>1369</v>
      </c>
    </row>
    <row r="325" customFormat="false" ht="15" hidden="false" customHeight="false" outlineLevel="0" collapsed="false">
      <c r="A325" s="75" t="s">
        <v>1247</v>
      </c>
      <c r="B325" s="76" t="s">
        <v>1248</v>
      </c>
      <c r="C325" s="86"/>
      <c r="D325" s="87"/>
      <c r="E325" s="91" t="s">
        <v>1249</v>
      </c>
      <c r="F325" s="80"/>
      <c r="G325" s="80"/>
      <c r="H325" s="80"/>
      <c r="I325" s="80"/>
      <c r="J325" s="80"/>
      <c r="K325" s="80"/>
      <c r="L325" s="80"/>
      <c r="M325" s="88" t="s">
        <v>1250</v>
      </c>
      <c r="N325" s="89" t="n">
        <v>6</v>
      </c>
      <c r="O325" s="88"/>
      <c r="P325" s="90"/>
      <c r="Q325" s="84"/>
      <c r="R325" s="85"/>
      <c r="S325" s="85" t="n">
        <v>146</v>
      </c>
    </row>
    <row r="326" customFormat="false" ht="15" hidden="false" customHeight="false" outlineLevel="0" collapsed="false">
      <c r="A326" s="75" t="s">
        <v>1251</v>
      </c>
      <c r="B326" s="76" t="s">
        <v>1252</v>
      </c>
      <c r="C326" s="86"/>
      <c r="D326" s="87"/>
      <c r="E326" s="91" t="s">
        <v>1253</v>
      </c>
      <c r="F326" s="80"/>
      <c r="G326" s="80"/>
      <c r="H326" s="80"/>
      <c r="I326" s="80"/>
      <c r="J326" s="80"/>
      <c r="K326" s="80"/>
      <c r="L326" s="80"/>
      <c r="M326" s="88" t="s">
        <v>1250</v>
      </c>
      <c r="N326" s="89" t="n">
        <v>6</v>
      </c>
      <c r="O326" s="88"/>
      <c r="P326" s="90"/>
      <c r="Q326" s="84"/>
      <c r="R326" s="85"/>
      <c r="S326" s="85" t="n">
        <v>1412</v>
      </c>
    </row>
    <row r="327" customFormat="false" ht="15" hidden="false" customHeight="false" outlineLevel="0" collapsed="false">
      <c r="A327" s="75" t="s">
        <v>1254</v>
      </c>
      <c r="B327" s="76" t="s">
        <v>1255</v>
      </c>
      <c r="C327" s="86"/>
      <c r="D327" s="87"/>
      <c r="E327" s="91" t="s">
        <v>45</v>
      </c>
      <c r="F327" s="80"/>
      <c r="G327" s="80"/>
      <c r="H327" s="80"/>
      <c r="I327" s="80"/>
      <c r="J327" s="80"/>
      <c r="K327" s="80"/>
      <c r="L327" s="80"/>
      <c r="M327" s="88" t="s">
        <v>1250</v>
      </c>
      <c r="N327" s="89" t="n">
        <v>6</v>
      </c>
      <c r="O327" s="88"/>
      <c r="P327" s="90"/>
      <c r="Q327" s="84"/>
      <c r="R327" s="85"/>
      <c r="S327" s="85" t="n">
        <v>1438</v>
      </c>
    </row>
    <row r="328" customFormat="false" ht="15" hidden="false" customHeight="false" outlineLevel="0" collapsed="false">
      <c r="A328" s="99" t="s">
        <v>1256</v>
      </c>
      <c r="B328" s="76" t="s">
        <v>1257</v>
      </c>
      <c r="C328" s="86" t="n">
        <v>6</v>
      </c>
      <c r="D328" s="87" t="n">
        <v>3</v>
      </c>
      <c r="E328" s="79" t="s">
        <v>1258</v>
      </c>
      <c r="F328" s="80"/>
      <c r="G328" s="80"/>
      <c r="H328" s="80"/>
      <c r="I328" s="80"/>
      <c r="J328" s="80"/>
      <c r="K328" s="80"/>
      <c r="L328" s="80"/>
      <c r="M328" s="88" t="s">
        <v>1250</v>
      </c>
      <c r="N328" s="89" t="n">
        <v>6</v>
      </c>
      <c r="O328" s="88"/>
      <c r="P328" s="90" t="s">
        <v>40</v>
      </c>
      <c r="Q328" s="84"/>
      <c r="R328" s="85"/>
      <c r="S328" s="85" t="n">
        <v>1439</v>
      </c>
    </row>
    <row r="329" customFormat="false" ht="15" hidden="false" customHeight="false" outlineLevel="0" collapsed="false">
      <c r="A329" s="75" t="s">
        <v>1259</v>
      </c>
      <c r="B329" s="76" t="s">
        <v>1260</v>
      </c>
      <c r="C329" s="86"/>
      <c r="D329" s="87"/>
      <c r="E329" s="91" t="s">
        <v>45</v>
      </c>
      <c r="F329" s="80"/>
      <c r="G329" s="80"/>
      <c r="H329" s="80"/>
      <c r="I329" s="80"/>
      <c r="J329" s="80"/>
      <c r="K329" s="80"/>
      <c r="L329" s="80"/>
      <c r="M329" s="88" t="s">
        <v>1250</v>
      </c>
      <c r="N329" s="89" t="n">
        <v>6</v>
      </c>
      <c r="O329" s="88"/>
      <c r="P329" s="90"/>
      <c r="Q329" s="84"/>
      <c r="R329" s="85"/>
      <c r="S329" s="85" t="n">
        <v>1437</v>
      </c>
    </row>
    <row r="330" customFormat="false" ht="15" hidden="false" customHeight="false" outlineLevel="0" collapsed="false">
      <c r="A330" s="75" t="s">
        <v>1261</v>
      </c>
      <c r="B330" s="76" t="s">
        <v>1262</v>
      </c>
      <c r="C330" s="86"/>
      <c r="D330" s="87"/>
      <c r="E330" s="91" t="s">
        <v>1253</v>
      </c>
      <c r="F330" s="80"/>
      <c r="G330" s="80"/>
      <c r="H330" s="80"/>
      <c r="I330" s="80"/>
      <c r="J330" s="80"/>
      <c r="K330" s="80"/>
      <c r="L330" s="80"/>
      <c r="M330" s="88" t="s">
        <v>1250</v>
      </c>
      <c r="N330" s="89" t="n">
        <v>6</v>
      </c>
      <c r="O330" s="88"/>
      <c r="P330" s="90"/>
      <c r="Q330" s="84"/>
      <c r="R330" s="85"/>
      <c r="S330" s="85" t="n">
        <v>1414</v>
      </c>
    </row>
    <row r="331" customFormat="false" ht="15" hidden="false" customHeight="false" outlineLevel="0" collapsed="false">
      <c r="A331" s="75" t="s">
        <v>1263</v>
      </c>
      <c r="B331" s="76" t="s">
        <v>1264</v>
      </c>
      <c r="C331" s="86"/>
      <c r="D331" s="87"/>
      <c r="E331" s="91" t="s">
        <v>45</v>
      </c>
      <c r="F331" s="80"/>
      <c r="G331" s="80"/>
      <c r="H331" s="80"/>
      <c r="I331" s="80"/>
      <c r="J331" s="80"/>
      <c r="K331" s="80"/>
      <c r="L331" s="80"/>
      <c r="M331" s="88" t="s">
        <v>1250</v>
      </c>
      <c r="N331" s="89" t="n">
        <v>6</v>
      </c>
      <c r="O331" s="88"/>
      <c r="P331" s="90"/>
      <c r="Q331" s="84"/>
      <c r="R331" s="85"/>
      <c r="S331" s="85" t="n">
        <v>19584</v>
      </c>
    </row>
    <row r="332" customFormat="false" ht="15" hidden="false" customHeight="false" outlineLevel="0" collapsed="false">
      <c r="A332" s="75" t="s">
        <v>1265</v>
      </c>
      <c r="B332" s="76" t="s">
        <v>1266</v>
      </c>
      <c r="C332" s="86"/>
      <c r="D332" s="87"/>
      <c r="E332" s="91" t="s">
        <v>1267</v>
      </c>
      <c r="F332" s="80"/>
      <c r="G332" s="80"/>
      <c r="H332" s="80"/>
      <c r="I332" s="80"/>
      <c r="J332" s="80"/>
      <c r="K332" s="80"/>
      <c r="L332" s="80"/>
      <c r="M332" s="88" t="s">
        <v>1250</v>
      </c>
      <c r="N332" s="89" t="n">
        <v>6</v>
      </c>
      <c r="O332" s="88"/>
      <c r="P332" s="90"/>
      <c r="Q332" s="84"/>
      <c r="R332" s="85"/>
      <c r="S332" s="85" t="n">
        <v>1418</v>
      </c>
    </row>
    <row r="333" customFormat="false" ht="15" hidden="false" customHeight="false" outlineLevel="0" collapsed="false">
      <c r="A333" s="75" t="s">
        <v>1268</v>
      </c>
      <c r="B333" s="76" t="s">
        <v>1269</v>
      </c>
      <c r="C333" s="86"/>
      <c r="D333" s="87"/>
      <c r="E333" s="91" t="s">
        <v>93</v>
      </c>
      <c r="F333" s="80"/>
      <c r="G333" s="80"/>
      <c r="H333" s="80"/>
      <c r="I333" s="80"/>
      <c r="J333" s="80"/>
      <c r="K333" s="80"/>
      <c r="L333" s="80"/>
      <c r="M333" s="88" t="s">
        <v>1250</v>
      </c>
      <c r="N333" s="89" t="n">
        <v>6</v>
      </c>
      <c r="O333" s="88"/>
      <c r="P333" s="90"/>
      <c r="Q333" s="84"/>
      <c r="R333" s="85"/>
      <c r="S333" s="85" t="n">
        <v>1384</v>
      </c>
    </row>
    <row r="334" customFormat="false" ht="15" hidden="false" customHeight="false" outlineLevel="0" collapsed="false">
      <c r="A334" s="99" t="s">
        <v>1270</v>
      </c>
      <c r="B334" s="76" t="s">
        <v>1271</v>
      </c>
      <c r="C334" s="86" t="n">
        <v>12</v>
      </c>
      <c r="D334" s="87" t="n">
        <v>2</v>
      </c>
      <c r="E334" s="79" t="s">
        <v>93</v>
      </c>
      <c r="F334" s="80" t="s">
        <v>1272</v>
      </c>
      <c r="G334" s="80"/>
      <c r="H334" s="80"/>
      <c r="I334" s="80"/>
      <c r="J334" s="80"/>
      <c r="K334" s="80"/>
      <c r="L334" s="80"/>
      <c r="M334" s="88" t="s">
        <v>1250</v>
      </c>
      <c r="N334" s="89" t="n">
        <v>6</v>
      </c>
      <c r="O334" s="88"/>
      <c r="P334" s="90" t="s">
        <v>40</v>
      </c>
      <c r="Q334" s="84"/>
      <c r="R334" s="85"/>
      <c r="S334" s="85" t="n">
        <v>1385</v>
      </c>
    </row>
    <row r="335" customFormat="false" ht="15" hidden="false" customHeight="false" outlineLevel="0" collapsed="false">
      <c r="A335" s="75" t="s">
        <v>1273</v>
      </c>
      <c r="B335" s="76" t="s">
        <v>1274</v>
      </c>
      <c r="C335" s="86"/>
      <c r="D335" s="87"/>
      <c r="E335" s="91" t="s">
        <v>1275</v>
      </c>
      <c r="F335" s="80"/>
      <c r="G335" s="80"/>
      <c r="H335" s="80"/>
      <c r="I335" s="80"/>
      <c r="J335" s="80"/>
      <c r="K335" s="80"/>
      <c r="L335" s="80"/>
      <c r="M335" s="88" t="s">
        <v>1250</v>
      </c>
      <c r="N335" s="89" t="n">
        <v>6</v>
      </c>
      <c r="O335" s="88"/>
      <c r="P335" s="90"/>
      <c r="Q335" s="84"/>
      <c r="R335" s="85"/>
      <c r="S335" s="85" t="n">
        <v>1386</v>
      </c>
    </row>
    <row r="336" customFormat="false" ht="15" hidden="false" customHeight="false" outlineLevel="0" collapsed="false">
      <c r="A336" s="99" t="s">
        <v>1276</v>
      </c>
      <c r="B336" s="76" t="s">
        <v>1277</v>
      </c>
      <c r="C336" s="86" t="n">
        <v>10</v>
      </c>
      <c r="D336" s="87" t="n">
        <v>1</v>
      </c>
      <c r="E336" s="79" t="s">
        <v>93</v>
      </c>
      <c r="F336" s="80"/>
      <c r="G336" s="80"/>
      <c r="H336" s="80"/>
      <c r="I336" s="80"/>
      <c r="J336" s="80"/>
      <c r="K336" s="80"/>
      <c r="L336" s="80"/>
      <c r="M336" s="88" t="s">
        <v>1250</v>
      </c>
      <c r="N336" s="89" t="n">
        <v>6</v>
      </c>
      <c r="O336" s="88"/>
      <c r="P336" s="90" t="s">
        <v>40</v>
      </c>
      <c r="Q336" s="84"/>
      <c r="R336" s="85"/>
      <c r="S336" s="85" t="n">
        <v>1387</v>
      </c>
    </row>
    <row r="337" customFormat="false" ht="15" hidden="false" customHeight="false" outlineLevel="0" collapsed="false">
      <c r="A337" s="75" t="s">
        <v>1278</v>
      </c>
      <c r="B337" s="76" t="s">
        <v>1279</v>
      </c>
      <c r="C337" s="86"/>
      <c r="D337" s="87"/>
      <c r="E337" s="91" t="s">
        <v>45</v>
      </c>
      <c r="F337" s="80"/>
      <c r="G337" s="80"/>
      <c r="H337" s="80"/>
      <c r="I337" s="80"/>
      <c r="J337" s="80"/>
      <c r="K337" s="80"/>
      <c r="L337" s="80"/>
      <c r="M337" s="88" t="s">
        <v>1250</v>
      </c>
      <c r="N337" s="89" t="n">
        <v>6</v>
      </c>
      <c r="O337" s="88"/>
      <c r="P337" s="90"/>
      <c r="Q337" s="84"/>
      <c r="R337" s="85"/>
      <c r="S337" s="85" t="n">
        <v>19645</v>
      </c>
    </row>
    <row r="338" customFormat="false" ht="15" hidden="false" customHeight="false" outlineLevel="0" collapsed="false">
      <c r="A338" s="75" t="s">
        <v>1280</v>
      </c>
      <c r="B338" s="76" t="s">
        <v>1281</v>
      </c>
      <c r="C338" s="86"/>
      <c r="D338" s="87"/>
      <c r="E338" s="91" t="s">
        <v>45</v>
      </c>
      <c r="F338" s="80"/>
      <c r="G338" s="80"/>
      <c r="H338" s="80"/>
      <c r="I338" s="80"/>
      <c r="J338" s="80"/>
      <c r="K338" s="80"/>
      <c r="L338" s="80"/>
      <c r="M338" s="88" t="s">
        <v>1250</v>
      </c>
      <c r="N338" s="89" t="n">
        <v>6</v>
      </c>
      <c r="O338" s="88"/>
      <c r="P338" s="90"/>
      <c r="Q338" s="84"/>
      <c r="R338" s="85"/>
      <c r="S338" s="85" t="n">
        <v>1383</v>
      </c>
    </row>
    <row r="339" customFormat="false" ht="15" hidden="false" customHeight="false" outlineLevel="0" collapsed="false">
      <c r="A339" s="75" t="s">
        <v>1282</v>
      </c>
      <c r="B339" s="76" t="s">
        <v>1283</v>
      </c>
      <c r="C339" s="86"/>
      <c r="D339" s="87"/>
      <c r="E339" s="91" t="s">
        <v>1284</v>
      </c>
      <c r="F339" s="80"/>
      <c r="G339" s="80"/>
      <c r="H339" s="80"/>
      <c r="I339" s="80"/>
      <c r="J339" s="80"/>
      <c r="K339" s="80"/>
      <c r="L339" s="80"/>
      <c r="M339" s="88" t="s">
        <v>1250</v>
      </c>
      <c r="N339" s="89" t="n">
        <v>6</v>
      </c>
      <c r="O339" s="88"/>
      <c r="P339" s="90"/>
      <c r="Q339" s="84"/>
      <c r="R339" s="85"/>
      <c r="S339" s="85" t="n">
        <v>19647</v>
      </c>
    </row>
    <row r="340" customFormat="false" ht="15" hidden="false" customHeight="false" outlineLevel="0" collapsed="false">
      <c r="A340" s="75" t="s">
        <v>1285</v>
      </c>
      <c r="B340" s="76" t="s">
        <v>1286</v>
      </c>
      <c r="C340" s="86"/>
      <c r="D340" s="87"/>
      <c r="E340" s="91" t="s">
        <v>45</v>
      </c>
      <c r="F340" s="80"/>
      <c r="G340" s="80"/>
      <c r="H340" s="80"/>
      <c r="I340" s="80"/>
      <c r="J340" s="80"/>
      <c r="K340" s="80"/>
      <c r="L340" s="80"/>
      <c r="M340" s="88" t="s">
        <v>1250</v>
      </c>
      <c r="N340" s="89" t="n">
        <v>6</v>
      </c>
      <c r="O340" s="88"/>
      <c r="P340" s="90"/>
      <c r="Q340" s="84"/>
      <c r="R340" s="85"/>
      <c r="S340" s="85" t="n">
        <v>19799</v>
      </c>
    </row>
    <row r="341" customFormat="false" ht="15" hidden="false" customHeight="false" outlineLevel="0" collapsed="false">
      <c r="A341" s="75" t="s">
        <v>1287</v>
      </c>
      <c r="B341" s="76" t="s">
        <v>1288</v>
      </c>
      <c r="C341" s="86"/>
      <c r="D341" s="87"/>
      <c r="E341" s="91" t="s">
        <v>45</v>
      </c>
      <c r="F341" s="80"/>
      <c r="G341" s="80"/>
      <c r="H341" s="80"/>
      <c r="I341" s="80"/>
      <c r="J341" s="80"/>
      <c r="K341" s="80"/>
      <c r="L341" s="80"/>
      <c r="M341" s="88" t="s">
        <v>1250</v>
      </c>
      <c r="N341" s="89" t="n">
        <v>6</v>
      </c>
      <c r="O341" s="88"/>
      <c r="P341" s="90"/>
      <c r="Q341" s="84"/>
      <c r="R341" s="85"/>
      <c r="S341" s="85" t="n">
        <v>198</v>
      </c>
    </row>
    <row r="342" customFormat="false" ht="15" hidden="false" customHeight="false" outlineLevel="0" collapsed="false">
      <c r="A342" s="75" t="s">
        <v>1289</v>
      </c>
      <c r="B342" s="76" t="s">
        <v>1290</v>
      </c>
      <c r="C342" s="86"/>
      <c r="D342" s="87"/>
      <c r="E342" s="91" t="s">
        <v>45</v>
      </c>
      <c r="F342" s="80"/>
      <c r="G342" s="80"/>
      <c r="H342" s="80"/>
      <c r="I342" s="80"/>
      <c r="J342" s="80"/>
      <c r="K342" s="80"/>
      <c r="L342" s="80"/>
      <c r="M342" s="88" t="s">
        <v>1250</v>
      </c>
      <c r="N342" s="89" t="n">
        <v>6</v>
      </c>
      <c r="O342" s="88"/>
      <c r="P342" s="90"/>
      <c r="Q342" s="84"/>
      <c r="R342" s="85"/>
      <c r="S342" s="85" t="n">
        <v>1981</v>
      </c>
    </row>
    <row r="343" customFormat="false" ht="15" hidden="false" customHeight="false" outlineLevel="0" collapsed="false">
      <c r="A343" s="75" t="s">
        <v>1291</v>
      </c>
      <c r="B343" s="76" t="s">
        <v>1292</v>
      </c>
      <c r="C343" s="86"/>
      <c r="D343" s="87"/>
      <c r="E343" s="91" t="s">
        <v>1293</v>
      </c>
      <c r="F343" s="80"/>
      <c r="G343" s="80"/>
      <c r="H343" s="80"/>
      <c r="I343" s="80"/>
      <c r="J343" s="80"/>
      <c r="K343" s="80"/>
      <c r="L343" s="80"/>
      <c r="M343" s="88" t="s">
        <v>1250</v>
      </c>
      <c r="N343" s="89" t="n">
        <v>6</v>
      </c>
      <c r="O343" s="88"/>
      <c r="P343" s="90"/>
      <c r="Q343" s="84"/>
      <c r="R343" s="85"/>
      <c r="S343" s="85" t="n">
        <v>1982</v>
      </c>
    </row>
    <row r="344" customFormat="false" ht="15" hidden="false" customHeight="false" outlineLevel="0" collapsed="false">
      <c r="A344" s="75" t="s">
        <v>1294</v>
      </c>
      <c r="B344" s="76" t="s">
        <v>1295</v>
      </c>
      <c r="C344" s="86"/>
      <c r="D344" s="87"/>
      <c r="E344" s="91" t="s">
        <v>93</v>
      </c>
      <c r="F344" s="80"/>
      <c r="G344" s="80"/>
      <c r="H344" s="80"/>
      <c r="I344" s="80"/>
      <c r="J344" s="80"/>
      <c r="K344" s="80"/>
      <c r="L344" s="80"/>
      <c r="M344" s="88" t="s">
        <v>1250</v>
      </c>
      <c r="N344" s="89" t="n">
        <v>6</v>
      </c>
      <c r="O344" s="88"/>
      <c r="P344" s="90"/>
      <c r="Q344" s="84"/>
      <c r="R344" s="85"/>
      <c r="S344" s="85" t="n">
        <v>1983</v>
      </c>
    </row>
    <row r="345" customFormat="false" ht="15" hidden="false" customHeight="false" outlineLevel="0" collapsed="false">
      <c r="A345" s="75" t="s">
        <v>1296</v>
      </c>
      <c r="B345" s="76" t="s">
        <v>1297</v>
      </c>
      <c r="C345" s="86"/>
      <c r="D345" s="87"/>
      <c r="E345" s="91" t="s">
        <v>45</v>
      </c>
      <c r="F345" s="80"/>
      <c r="G345" s="80"/>
      <c r="H345" s="80"/>
      <c r="I345" s="80"/>
      <c r="J345" s="80"/>
      <c r="K345" s="80"/>
      <c r="L345" s="80"/>
      <c r="M345" s="88" t="s">
        <v>1250</v>
      </c>
      <c r="N345" s="89" t="n">
        <v>6</v>
      </c>
      <c r="O345" s="88"/>
      <c r="P345" s="90"/>
      <c r="Q345" s="84"/>
      <c r="R345" s="85"/>
      <c r="S345" s="85" t="n">
        <v>1984</v>
      </c>
    </row>
    <row r="346" customFormat="false" ht="15" hidden="false" customHeight="false" outlineLevel="0" collapsed="false">
      <c r="A346" s="75" t="s">
        <v>1298</v>
      </c>
      <c r="B346" s="76" t="s">
        <v>1299</v>
      </c>
      <c r="C346" s="86"/>
      <c r="D346" s="87"/>
      <c r="E346" s="91" t="s">
        <v>45</v>
      </c>
      <c r="F346" s="80"/>
      <c r="G346" s="80"/>
      <c r="H346" s="80"/>
      <c r="I346" s="80"/>
      <c r="J346" s="80"/>
      <c r="K346" s="80"/>
      <c r="L346" s="80"/>
      <c r="M346" s="88" t="s">
        <v>1250</v>
      </c>
      <c r="N346" s="89" t="n">
        <v>6</v>
      </c>
      <c r="O346" s="88"/>
      <c r="P346" s="90"/>
      <c r="Q346" s="84"/>
      <c r="R346" s="85"/>
      <c r="S346" s="85" t="n">
        <v>1985</v>
      </c>
    </row>
    <row r="347" customFormat="false" ht="15" hidden="false" customHeight="false" outlineLevel="0" collapsed="false">
      <c r="A347" s="75" t="s">
        <v>1300</v>
      </c>
      <c r="B347" s="76" t="s">
        <v>1301</v>
      </c>
      <c r="C347" s="86"/>
      <c r="D347" s="87"/>
      <c r="E347" s="91" t="s">
        <v>45</v>
      </c>
      <c r="F347" s="80"/>
      <c r="G347" s="80"/>
      <c r="H347" s="80"/>
      <c r="I347" s="80"/>
      <c r="J347" s="80"/>
      <c r="K347" s="80"/>
      <c r="L347" s="80"/>
      <c r="M347" s="88" t="s">
        <v>1250</v>
      </c>
      <c r="N347" s="89" t="n">
        <v>6</v>
      </c>
      <c r="O347" s="88"/>
      <c r="P347" s="90"/>
      <c r="Q347" s="84"/>
      <c r="R347" s="85"/>
      <c r="S347" s="85" t="n">
        <v>1986</v>
      </c>
    </row>
    <row r="348" customFormat="false" ht="15" hidden="false" customHeight="false" outlineLevel="0" collapsed="false">
      <c r="A348" s="75" t="s">
        <v>1302</v>
      </c>
      <c r="B348" s="76" t="s">
        <v>1303</v>
      </c>
      <c r="C348" s="86"/>
      <c r="D348" s="87"/>
      <c r="E348" s="91" t="s">
        <v>45</v>
      </c>
      <c r="F348" s="80"/>
      <c r="G348" s="80"/>
      <c r="H348" s="80"/>
      <c r="I348" s="80"/>
      <c r="J348" s="80"/>
      <c r="K348" s="80"/>
      <c r="L348" s="80"/>
      <c r="M348" s="88" t="s">
        <v>1250</v>
      </c>
      <c r="N348" s="89" t="n">
        <v>6</v>
      </c>
      <c r="O348" s="88"/>
      <c r="P348" s="90"/>
      <c r="Q348" s="84"/>
      <c r="R348" s="85"/>
      <c r="S348" s="85" t="n">
        <v>1987</v>
      </c>
    </row>
    <row r="349" customFormat="false" ht="15" hidden="false" customHeight="false" outlineLevel="0" collapsed="false">
      <c r="A349" s="75" t="s">
        <v>1304</v>
      </c>
      <c r="B349" s="76" t="s">
        <v>1305</v>
      </c>
      <c r="C349" s="86"/>
      <c r="D349" s="87"/>
      <c r="E349" s="91" t="s">
        <v>45</v>
      </c>
      <c r="F349" s="80"/>
      <c r="G349" s="80"/>
      <c r="H349" s="80"/>
      <c r="I349" s="80"/>
      <c r="J349" s="80"/>
      <c r="K349" s="80"/>
      <c r="L349" s="80"/>
      <c r="M349" s="88" t="s">
        <v>1250</v>
      </c>
      <c r="N349" s="89" t="n">
        <v>6</v>
      </c>
      <c r="O349" s="88"/>
      <c r="P349" s="90"/>
      <c r="Q349" s="84"/>
      <c r="R349" s="85"/>
      <c r="S349" s="85" t="n">
        <v>1988</v>
      </c>
    </row>
    <row r="350" customFormat="false" ht="15" hidden="false" customHeight="false" outlineLevel="0" collapsed="false">
      <c r="A350" s="75" t="s">
        <v>1306</v>
      </c>
      <c r="B350" s="76" t="s">
        <v>1307</v>
      </c>
      <c r="C350" s="86"/>
      <c r="D350" s="87"/>
      <c r="E350" s="91" t="s">
        <v>45</v>
      </c>
      <c r="F350" s="80"/>
      <c r="G350" s="80"/>
      <c r="H350" s="80"/>
      <c r="I350" s="80"/>
      <c r="J350" s="80"/>
      <c r="K350" s="80"/>
      <c r="L350" s="80"/>
      <c r="M350" s="88" t="s">
        <v>1250</v>
      </c>
      <c r="N350" s="89" t="n">
        <v>6</v>
      </c>
      <c r="O350" s="88"/>
      <c r="P350" s="90"/>
      <c r="Q350" s="84"/>
      <c r="R350" s="85"/>
      <c r="S350" s="85" t="n">
        <v>1989</v>
      </c>
    </row>
    <row r="351" customFormat="false" ht="15" hidden="false" customHeight="false" outlineLevel="0" collapsed="false">
      <c r="A351" s="75" t="s">
        <v>1308</v>
      </c>
      <c r="B351" s="76" t="s">
        <v>1309</v>
      </c>
      <c r="C351" s="86"/>
      <c r="D351" s="87"/>
      <c r="E351" s="91" t="s">
        <v>45</v>
      </c>
      <c r="F351" s="80"/>
      <c r="G351" s="80"/>
      <c r="H351" s="80"/>
      <c r="I351" s="80"/>
      <c r="J351" s="80"/>
      <c r="K351" s="80"/>
      <c r="L351" s="80"/>
      <c r="M351" s="88" t="s">
        <v>1250</v>
      </c>
      <c r="N351" s="89" t="n">
        <v>6</v>
      </c>
      <c r="O351" s="88"/>
      <c r="P351" s="90"/>
      <c r="Q351" s="84"/>
      <c r="R351" s="85"/>
      <c r="S351" s="85" t="n">
        <v>1981</v>
      </c>
    </row>
    <row r="352" customFormat="false" ht="15" hidden="false" customHeight="false" outlineLevel="0" collapsed="false">
      <c r="A352" s="75" t="s">
        <v>1310</v>
      </c>
      <c r="B352" s="76" t="s">
        <v>1311</v>
      </c>
      <c r="C352" s="86"/>
      <c r="D352" s="87"/>
      <c r="E352" s="91" t="s">
        <v>45</v>
      </c>
      <c r="F352" s="80"/>
      <c r="G352" s="80"/>
      <c r="H352" s="80"/>
      <c r="I352" s="80"/>
      <c r="J352" s="80"/>
      <c r="K352" s="80"/>
      <c r="L352" s="80"/>
      <c r="M352" s="88" t="s">
        <v>1250</v>
      </c>
      <c r="N352" s="89" t="n">
        <v>6</v>
      </c>
      <c r="O352" s="88"/>
      <c r="P352" s="90"/>
      <c r="Q352" s="84"/>
      <c r="R352" s="85"/>
      <c r="S352" s="85" t="n">
        <v>19811</v>
      </c>
    </row>
    <row r="353" customFormat="false" ht="15" hidden="false" customHeight="false" outlineLevel="0" collapsed="false">
      <c r="A353" s="75" t="s">
        <v>1312</v>
      </c>
      <c r="B353" s="76" t="s">
        <v>1313</v>
      </c>
      <c r="C353" s="86"/>
      <c r="D353" s="87"/>
      <c r="E353" s="91" t="s">
        <v>45</v>
      </c>
      <c r="F353" s="80"/>
      <c r="G353" s="80"/>
      <c r="H353" s="80"/>
      <c r="I353" s="80"/>
      <c r="J353" s="80"/>
      <c r="K353" s="80"/>
      <c r="L353" s="80"/>
      <c r="M353" s="88" t="s">
        <v>1250</v>
      </c>
      <c r="N353" s="89" t="n">
        <v>6</v>
      </c>
      <c r="O353" s="88"/>
      <c r="P353" s="90"/>
      <c r="Q353" s="84"/>
      <c r="R353" s="85"/>
      <c r="S353" s="85" t="n">
        <v>143</v>
      </c>
    </row>
    <row r="354" customFormat="false" ht="15" hidden="false" customHeight="false" outlineLevel="0" collapsed="false">
      <c r="A354" s="75" t="s">
        <v>1314</v>
      </c>
      <c r="B354" s="76" t="s">
        <v>1315</v>
      </c>
      <c r="C354" s="86"/>
      <c r="D354" s="87"/>
      <c r="E354" s="91" t="s">
        <v>93</v>
      </c>
      <c r="F354" s="80"/>
      <c r="G354" s="80"/>
      <c r="H354" s="80"/>
      <c r="I354" s="80"/>
      <c r="J354" s="80"/>
      <c r="K354" s="80"/>
      <c r="L354" s="80"/>
      <c r="M354" s="88" t="s">
        <v>1250</v>
      </c>
      <c r="N354" s="89" t="n">
        <v>6</v>
      </c>
      <c r="O354" s="88"/>
      <c r="P354" s="90"/>
      <c r="Q354" s="84"/>
      <c r="R354" s="85"/>
      <c r="S354" s="85" t="n">
        <v>1395</v>
      </c>
    </row>
    <row r="355" customFormat="false" ht="15" hidden="false" customHeight="false" outlineLevel="0" collapsed="false">
      <c r="A355" s="75" t="s">
        <v>1316</v>
      </c>
      <c r="B355" s="76" t="s">
        <v>1317</v>
      </c>
      <c r="C355" s="86"/>
      <c r="D355" s="87"/>
      <c r="E355" s="91" t="s">
        <v>45</v>
      </c>
      <c r="F355" s="80"/>
      <c r="G355" s="80"/>
      <c r="H355" s="80"/>
      <c r="I355" s="80"/>
      <c r="J355" s="80"/>
      <c r="K355" s="80"/>
      <c r="L355" s="80"/>
      <c r="M355" s="88" t="s">
        <v>1250</v>
      </c>
      <c r="N355" s="89" t="n">
        <v>6</v>
      </c>
      <c r="O355" s="88"/>
      <c r="P355" s="90"/>
      <c r="Q355" s="84"/>
      <c r="R355" s="85"/>
      <c r="S355" s="85" t="n">
        <v>19912</v>
      </c>
    </row>
    <row r="356" customFormat="false" ht="15" hidden="false" customHeight="false" outlineLevel="0" collapsed="false">
      <c r="A356" s="75" t="s">
        <v>1318</v>
      </c>
      <c r="B356" s="76" t="s">
        <v>1319</v>
      </c>
      <c r="C356" s="86"/>
      <c r="D356" s="87"/>
      <c r="E356" s="91" t="s">
        <v>1320</v>
      </c>
      <c r="F356" s="80"/>
      <c r="G356" s="80"/>
      <c r="H356" s="80"/>
      <c r="I356" s="80"/>
      <c r="J356" s="80"/>
      <c r="K356" s="80"/>
      <c r="L356" s="80"/>
      <c r="M356" s="88" t="s">
        <v>1250</v>
      </c>
      <c r="N356" s="89" t="n">
        <v>6</v>
      </c>
      <c r="O356" s="88"/>
      <c r="P356" s="90"/>
      <c r="Q356" s="84"/>
      <c r="R356" s="85"/>
      <c r="S356" s="85" t="n">
        <v>1441</v>
      </c>
    </row>
    <row r="357" customFormat="false" ht="15" hidden="false" customHeight="false" outlineLevel="0" collapsed="false">
      <c r="A357" s="75" t="s">
        <v>1321</v>
      </c>
      <c r="B357" s="76" t="s">
        <v>1322</v>
      </c>
      <c r="C357" s="86"/>
      <c r="D357" s="87"/>
      <c r="E357" s="91" t="s">
        <v>45</v>
      </c>
      <c r="F357" s="80"/>
      <c r="G357" s="80"/>
      <c r="H357" s="80"/>
      <c r="I357" s="80"/>
      <c r="J357" s="80"/>
      <c r="K357" s="80"/>
      <c r="L357" s="80"/>
      <c r="M357" s="88" t="s">
        <v>1250</v>
      </c>
      <c r="N357" s="89" t="n">
        <v>6</v>
      </c>
      <c r="O357" s="90"/>
      <c r="P357" s="90"/>
      <c r="Q357" s="84"/>
      <c r="R357" s="85"/>
      <c r="S357" s="85" t="n">
        <v>1435</v>
      </c>
    </row>
    <row r="358" customFormat="false" ht="15" hidden="false" customHeight="false" outlineLevel="0" collapsed="false">
      <c r="A358" s="75" t="s">
        <v>1323</v>
      </c>
      <c r="B358" s="76" t="s">
        <v>1324</v>
      </c>
      <c r="C358" s="86"/>
      <c r="D358" s="87"/>
      <c r="E358" s="91" t="s">
        <v>45</v>
      </c>
      <c r="F358" s="80"/>
      <c r="G358" s="80"/>
      <c r="H358" s="80"/>
      <c r="I358" s="80"/>
      <c r="J358" s="80"/>
      <c r="K358" s="80"/>
      <c r="L358" s="80"/>
      <c r="M358" s="88" t="s">
        <v>1325</v>
      </c>
      <c r="N358" s="89" t="n">
        <v>7</v>
      </c>
      <c r="O358" s="88" t="s">
        <v>1326</v>
      </c>
      <c r="P358" s="90"/>
      <c r="Q358" s="84" t="s">
        <v>69</v>
      </c>
      <c r="R358" s="85"/>
      <c r="S358" s="85" t="n">
        <v>19752</v>
      </c>
    </row>
    <row r="359" customFormat="false" ht="15" hidden="false" customHeight="false" outlineLevel="0" collapsed="false">
      <c r="A359" s="75" t="s">
        <v>1327</v>
      </c>
      <c r="B359" s="76" t="s">
        <v>1328</v>
      </c>
      <c r="C359" s="86"/>
      <c r="D359" s="87"/>
      <c r="E359" s="91" t="s">
        <v>45</v>
      </c>
      <c r="F359" s="80"/>
      <c r="G359" s="80"/>
      <c r="H359" s="80"/>
      <c r="I359" s="80"/>
      <c r="J359" s="80"/>
      <c r="K359" s="80"/>
      <c r="L359" s="80"/>
      <c r="M359" s="88" t="s">
        <v>1325</v>
      </c>
      <c r="N359" s="89" t="n">
        <v>7</v>
      </c>
      <c r="O359" s="88" t="s">
        <v>1326</v>
      </c>
      <c r="P359" s="90"/>
      <c r="Q359" s="84" t="s">
        <v>52</v>
      </c>
      <c r="R359" s="85"/>
      <c r="S359" s="85" t="n">
        <v>19756</v>
      </c>
    </row>
    <row r="360" customFormat="false" ht="15" hidden="false" customHeight="false" outlineLevel="0" collapsed="false">
      <c r="A360" s="75" t="s">
        <v>1329</v>
      </c>
      <c r="B360" s="76" t="s">
        <v>1330</v>
      </c>
      <c r="C360" s="86"/>
      <c r="D360" s="87"/>
      <c r="E360" s="91" t="s">
        <v>45</v>
      </c>
      <c r="F360" s="80"/>
      <c r="G360" s="80"/>
      <c r="H360" s="80"/>
      <c r="I360" s="80"/>
      <c r="J360" s="80"/>
      <c r="K360" s="80"/>
      <c r="L360" s="80"/>
      <c r="M360" s="88" t="s">
        <v>1325</v>
      </c>
      <c r="N360" s="89" t="n">
        <v>7</v>
      </c>
      <c r="O360" s="88" t="s">
        <v>1326</v>
      </c>
      <c r="P360" s="90"/>
      <c r="Q360" s="84" t="s">
        <v>52</v>
      </c>
      <c r="R360" s="85"/>
      <c r="S360" s="85" t="n">
        <v>19757</v>
      </c>
    </row>
    <row r="361" customFormat="false" ht="15" hidden="false" customHeight="false" outlineLevel="0" collapsed="false">
      <c r="A361" s="99" t="s">
        <v>1331</v>
      </c>
      <c r="B361" s="76" t="s">
        <v>1332</v>
      </c>
      <c r="C361" s="86" t="n">
        <v>17</v>
      </c>
      <c r="D361" s="87" t="n">
        <v>3</v>
      </c>
      <c r="E361" s="79" t="s">
        <v>93</v>
      </c>
      <c r="F361" s="80" t="s">
        <v>1333</v>
      </c>
      <c r="G361" s="80"/>
      <c r="H361" s="80"/>
      <c r="I361" s="80"/>
      <c r="J361" s="80"/>
      <c r="K361" s="80"/>
      <c r="L361" s="80"/>
      <c r="M361" s="88" t="s">
        <v>1325</v>
      </c>
      <c r="N361" s="89" t="n">
        <v>7</v>
      </c>
      <c r="O361" s="88" t="s">
        <v>1326</v>
      </c>
      <c r="P361" s="90" t="s">
        <v>40</v>
      </c>
      <c r="Q361" s="84" t="s">
        <v>69</v>
      </c>
      <c r="R361" s="85"/>
      <c r="S361" s="85" t="n">
        <v>1973</v>
      </c>
    </row>
    <row r="362" customFormat="false" ht="15" hidden="false" customHeight="false" outlineLevel="0" collapsed="false">
      <c r="A362" s="99" t="s">
        <v>1334</v>
      </c>
      <c r="B362" s="76" t="s">
        <v>1335</v>
      </c>
      <c r="C362" s="86" t="n">
        <v>10</v>
      </c>
      <c r="D362" s="87" t="n">
        <v>1</v>
      </c>
      <c r="E362" s="79" t="s">
        <v>1336</v>
      </c>
      <c r="F362" s="80" t="s">
        <v>1337</v>
      </c>
      <c r="G362" s="80" t="s">
        <v>1338</v>
      </c>
      <c r="H362" s="80"/>
      <c r="I362" s="80"/>
      <c r="J362" s="80"/>
      <c r="K362" s="80"/>
      <c r="L362" s="80"/>
      <c r="M362" s="88" t="s">
        <v>1325</v>
      </c>
      <c r="N362" s="89" t="n">
        <v>7</v>
      </c>
      <c r="O362" s="88" t="s">
        <v>1326</v>
      </c>
      <c r="P362" s="90" t="s">
        <v>40</v>
      </c>
      <c r="Q362" s="84" t="s">
        <v>69</v>
      </c>
      <c r="R362" s="85"/>
      <c r="S362" s="85" t="n">
        <v>1974</v>
      </c>
    </row>
    <row r="363" customFormat="false" ht="15" hidden="false" customHeight="false" outlineLevel="0" collapsed="false">
      <c r="A363" s="75" t="s">
        <v>1339</v>
      </c>
      <c r="B363" s="76" t="s">
        <v>1340</v>
      </c>
      <c r="C363" s="86"/>
      <c r="D363" s="87"/>
      <c r="E363" s="91" t="s">
        <v>45</v>
      </c>
      <c r="F363" s="80"/>
      <c r="G363" s="80"/>
      <c r="H363" s="80"/>
      <c r="I363" s="80"/>
      <c r="J363" s="80"/>
      <c r="K363" s="80"/>
      <c r="L363" s="80"/>
      <c r="M363" s="88" t="s">
        <v>1325</v>
      </c>
      <c r="N363" s="89" t="n">
        <v>7</v>
      </c>
      <c r="O363" s="88" t="s">
        <v>1326</v>
      </c>
      <c r="P363" s="90"/>
      <c r="Q363" s="84" t="s">
        <v>52</v>
      </c>
      <c r="R363" s="85"/>
      <c r="S363" s="85" t="n">
        <v>1456</v>
      </c>
    </row>
    <row r="364" customFormat="false" ht="15" hidden="false" customHeight="false" outlineLevel="0" collapsed="false">
      <c r="A364" s="75" t="s">
        <v>1341</v>
      </c>
      <c r="B364" s="76" t="s">
        <v>1342</v>
      </c>
      <c r="C364" s="86"/>
      <c r="D364" s="87"/>
      <c r="E364" s="91" t="s">
        <v>1343</v>
      </c>
      <c r="F364" s="80"/>
      <c r="G364" s="80"/>
      <c r="H364" s="80"/>
      <c r="I364" s="80"/>
      <c r="J364" s="80"/>
      <c r="K364" s="80"/>
      <c r="L364" s="80"/>
      <c r="M364" s="88" t="s">
        <v>1325</v>
      </c>
      <c r="N364" s="89" t="n">
        <v>7</v>
      </c>
      <c r="O364" s="88" t="s">
        <v>1326</v>
      </c>
      <c r="P364" s="90"/>
      <c r="Q364" s="84" t="s">
        <v>69</v>
      </c>
      <c r="R364" s="85"/>
      <c r="S364" s="85" t="n">
        <v>19544</v>
      </c>
    </row>
    <row r="365" customFormat="false" ht="15" hidden="false" customHeight="false" outlineLevel="0" collapsed="false">
      <c r="A365" s="75" t="s">
        <v>1344</v>
      </c>
      <c r="B365" s="76" t="s">
        <v>1345</v>
      </c>
      <c r="C365" s="86"/>
      <c r="D365" s="87"/>
      <c r="E365" s="91" t="s">
        <v>45</v>
      </c>
      <c r="F365" s="80"/>
      <c r="G365" s="80"/>
      <c r="H365" s="80"/>
      <c r="I365" s="80"/>
      <c r="J365" s="80"/>
      <c r="K365" s="80"/>
      <c r="L365" s="80"/>
      <c r="M365" s="88" t="s">
        <v>1325</v>
      </c>
      <c r="N365" s="89" t="n">
        <v>7</v>
      </c>
      <c r="O365" s="88" t="s">
        <v>1326</v>
      </c>
      <c r="P365" s="90"/>
      <c r="Q365" s="84" t="s">
        <v>52</v>
      </c>
      <c r="R365" s="85"/>
      <c r="S365" s="85" t="n">
        <v>19546</v>
      </c>
    </row>
    <row r="366" customFormat="false" ht="15" hidden="false" customHeight="false" outlineLevel="0" collapsed="false">
      <c r="A366" s="75" t="s">
        <v>1346</v>
      </c>
      <c r="B366" s="76" t="s">
        <v>1347</v>
      </c>
      <c r="C366" s="86"/>
      <c r="D366" s="87"/>
      <c r="E366" s="91" t="s">
        <v>1348</v>
      </c>
      <c r="F366" s="80"/>
      <c r="G366" s="80"/>
      <c r="H366" s="80"/>
      <c r="I366" s="80"/>
      <c r="J366" s="80"/>
      <c r="K366" s="80"/>
      <c r="L366" s="80"/>
      <c r="M366" s="88" t="s">
        <v>1325</v>
      </c>
      <c r="N366" s="89" t="n">
        <v>7</v>
      </c>
      <c r="O366" s="88" t="s">
        <v>1326</v>
      </c>
      <c r="P366" s="90"/>
      <c r="Q366" s="84" t="s">
        <v>69</v>
      </c>
      <c r="R366" s="85"/>
      <c r="S366" s="85" t="n">
        <v>1697</v>
      </c>
    </row>
    <row r="367" customFormat="false" ht="15" hidden="false" customHeight="false" outlineLevel="0" collapsed="false">
      <c r="A367" s="75" t="s">
        <v>1349</v>
      </c>
      <c r="B367" s="76" t="s">
        <v>1350</v>
      </c>
      <c r="C367" s="86"/>
      <c r="D367" s="87"/>
      <c r="E367" s="91" t="s">
        <v>1351</v>
      </c>
      <c r="F367" s="80"/>
      <c r="G367" s="80"/>
      <c r="H367" s="80"/>
      <c r="I367" s="80"/>
      <c r="J367" s="80"/>
      <c r="K367" s="80"/>
      <c r="L367" s="80"/>
      <c r="M367" s="88" t="s">
        <v>1325</v>
      </c>
      <c r="N367" s="89" t="n">
        <v>7</v>
      </c>
      <c r="O367" s="88" t="s">
        <v>1326</v>
      </c>
      <c r="P367" s="90"/>
      <c r="Q367" s="84" t="s">
        <v>69</v>
      </c>
      <c r="R367" s="85"/>
      <c r="S367" s="85" t="n">
        <v>19549</v>
      </c>
    </row>
    <row r="368" customFormat="false" ht="15" hidden="false" customHeight="false" outlineLevel="0" collapsed="false">
      <c r="A368" s="75" t="s">
        <v>1352</v>
      </c>
      <c r="B368" s="76" t="s">
        <v>1353</v>
      </c>
      <c r="C368" s="86"/>
      <c r="D368" s="87"/>
      <c r="E368" s="91" t="s">
        <v>45</v>
      </c>
      <c r="F368" s="80"/>
      <c r="G368" s="80"/>
      <c r="H368" s="80"/>
      <c r="I368" s="80"/>
      <c r="J368" s="80"/>
      <c r="K368" s="80"/>
      <c r="L368" s="80"/>
      <c r="M368" s="88" t="s">
        <v>1325</v>
      </c>
      <c r="N368" s="89" t="n">
        <v>7</v>
      </c>
      <c r="O368" s="88" t="s">
        <v>1326</v>
      </c>
      <c r="P368" s="90"/>
      <c r="Q368" s="84" t="s">
        <v>69</v>
      </c>
      <c r="R368" s="85"/>
      <c r="S368" s="85" t="n">
        <v>1955</v>
      </c>
    </row>
    <row r="369" customFormat="false" ht="15" hidden="false" customHeight="false" outlineLevel="0" collapsed="false">
      <c r="A369" s="99" t="s">
        <v>1354</v>
      </c>
      <c r="B369" s="76" t="s">
        <v>1355</v>
      </c>
      <c r="C369" s="86" t="n">
        <v>12</v>
      </c>
      <c r="D369" s="87" t="n">
        <v>1</v>
      </c>
      <c r="E369" s="79" t="s">
        <v>1356</v>
      </c>
      <c r="F369" s="80" t="s">
        <v>1357</v>
      </c>
      <c r="G369" s="80"/>
      <c r="H369" s="80"/>
      <c r="I369" s="80"/>
      <c r="J369" s="80"/>
      <c r="K369" s="80"/>
      <c r="L369" s="80"/>
      <c r="M369" s="88" t="s">
        <v>1325</v>
      </c>
      <c r="N369" s="89" t="n">
        <v>7</v>
      </c>
      <c r="O369" s="88" t="s">
        <v>1326</v>
      </c>
      <c r="P369" s="90" t="s">
        <v>40</v>
      </c>
      <c r="Q369" s="84" t="s">
        <v>69</v>
      </c>
      <c r="R369" s="85"/>
      <c r="S369" s="85" t="n">
        <v>1698</v>
      </c>
    </row>
    <row r="370" customFormat="false" ht="15" hidden="false" customHeight="false" outlineLevel="0" collapsed="false">
      <c r="A370" s="75" t="s">
        <v>1358</v>
      </c>
      <c r="B370" s="76" t="s">
        <v>1359</v>
      </c>
      <c r="C370" s="86"/>
      <c r="D370" s="87"/>
      <c r="E370" s="91" t="s">
        <v>93</v>
      </c>
      <c r="F370" s="80"/>
      <c r="G370" s="80"/>
      <c r="H370" s="80"/>
      <c r="I370" s="80"/>
      <c r="J370" s="80"/>
      <c r="K370" s="80"/>
      <c r="L370" s="80"/>
      <c r="M370" s="88" t="s">
        <v>1325</v>
      </c>
      <c r="N370" s="89" t="n">
        <v>7</v>
      </c>
      <c r="O370" s="88" t="s">
        <v>1326</v>
      </c>
      <c r="P370" s="90"/>
      <c r="Q370" s="84" t="s">
        <v>69</v>
      </c>
      <c r="R370" s="85"/>
      <c r="S370" s="85" t="n">
        <v>19551</v>
      </c>
    </row>
    <row r="371" customFormat="false" ht="15" hidden="false" customHeight="false" outlineLevel="0" collapsed="false">
      <c r="A371" s="75" t="s">
        <v>1360</v>
      </c>
      <c r="B371" s="103" t="s">
        <v>1361</v>
      </c>
      <c r="C371" s="86"/>
      <c r="D371" s="87"/>
      <c r="E371" s="91" t="s">
        <v>45</v>
      </c>
      <c r="F371" s="80"/>
      <c r="G371" s="80"/>
      <c r="H371" s="80"/>
      <c r="I371" s="80"/>
      <c r="J371" s="80"/>
      <c r="K371" s="80"/>
      <c r="L371" s="80"/>
      <c r="M371" s="88" t="s">
        <v>1325</v>
      </c>
      <c r="N371" s="89" t="n">
        <v>7</v>
      </c>
      <c r="O371" s="88" t="s">
        <v>1326</v>
      </c>
      <c r="P371" s="90"/>
      <c r="Q371" s="84" t="s">
        <v>69</v>
      </c>
      <c r="R371" s="85"/>
      <c r="S371" s="85" t="n">
        <v>19553</v>
      </c>
    </row>
    <row r="372" customFormat="false" ht="15" hidden="false" customHeight="false" outlineLevel="0" collapsed="false">
      <c r="A372" s="75" t="s">
        <v>1362</v>
      </c>
      <c r="B372" s="103" t="s">
        <v>1363</v>
      </c>
      <c r="C372" s="86"/>
      <c r="D372" s="87"/>
      <c r="E372" s="91" t="s">
        <v>45</v>
      </c>
      <c r="F372" s="80"/>
      <c r="G372" s="80"/>
      <c r="H372" s="80"/>
      <c r="I372" s="80"/>
      <c r="J372" s="80"/>
      <c r="K372" s="80"/>
      <c r="L372" s="80"/>
      <c r="M372" s="88" t="s">
        <v>1325</v>
      </c>
      <c r="N372" s="89" t="n">
        <v>7</v>
      </c>
      <c r="O372" s="88" t="s">
        <v>1326</v>
      </c>
      <c r="P372" s="90"/>
      <c r="Q372" s="84" t="s">
        <v>69</v>
      </c>
      <c r="R372" s="85"/>
      <c r="S372" s="85" t="n">
        <v>19552</v>
      </c>
    </row>
    <row r="373" customFormat="false" ht="15" hidden="false" customHeight="false" outlineLevel="0" collapsed="false">
      <c r="A373" s="75" t="s">
        <v>1364</v>
      </c>
      <c r="B373" s="76" t="s">
        <v>1365</v>
      </c>
      <c r="C373" s="86"/>
      <c r="D373" s="87"/>
      <c r="E373" s="91" t="s">
        <v>45</v>
      </c>
      <c r="F373" s="80"/>
      <c r="G373" s="80"/>
      <c r="H373" s="80"/>
      <c r="I373" s="80"/>
      <c r="J373" s="80"/>
      <c r="K373" s="80"/>
      <c r="L373" s="80"/>
      <c r="M373" s="88" t="s">
        <v>1325</v>
      </c>
      <c r="N373" s="89" t="n">
        <v>7</v>
      </c>
      <c r="O373" s="88" t="s">
        <v>1326</v>
      </c>
      <c r="P373" s="90"/>
      <c r="Q373" s="84" t="s">
        <v>69</v>
      </c>
      <c r="R373" s="85"/>
      <c r="S373" s="85" t="n">
        <v>19554</v>
      </c>
    </row>
    <row r="374" customFormat="false" ht="15" hidden="false" customHeight="false" outlineLevel="0" collapsed="false">
      <c r="A374" s="75" t="s">
        <v>1366</v>
      </c>
      <c r="B374" s="76" t="s">
        <v>1367</v>
      </c>
      <c r="C374" s="86"/>
      <c r="D374" s="87"/>
      <c r="E374" s="91" t="s">
        <v>45</v>
      </c>
      <c r="F374" s="80"/>
      <c r="G374" s="80"/>
      <c r="H374" s="80"/>
      <c r="I374" s="80"/>
      <c r="J374" s="80"/>
      <c r="K374" s="80"/>
      <c r="L374" s="80"/>
      <c r="M374" s="88" t="s">
        <v>1325</v>
      </c>
      <c r="N374" s="89" t="n">
        <v>7</v>
      </c>
      <c r="O374" s="88" t="s">
        <v>1326</v>
      </c>
      <c r="P374" s="90"/>
      <c r="Q374" s="84" t="s">
        <v>69</v>
      </c>
      <c r="R374" s="85"/>
      <c r="S374" s="85" t="n">
        <v>19555</v>
      </c>
    </row>
    <row r="375" customFormat="false" ht="15" hidden="false" customHeight="false" outlineLevel="0" collapsed="false">
      <c r="A375" s="99" t="s">
        <v>1368</v>
      </c>
      <c r="B375" s="76" t="s">
        <v>1369</v>
      </c>
      <c r="C375" s="86" t="n">
        <v>8</v>
      </c>
      <c r="D375" s="87" t="n">
        <v>2</v>
      </c>
      <c r="E375" s="79" t="s">
        <v>1370</v>
      </c>
      <c r="F375" s="80"/>
      <c r="G375" s="80"/>
      <c r="H375" s="80"/>
      <c r="I375" s="80"/>
      <c r="J375" s="80"/>
      <c r="K375" s="80"/>
      <c r="L375" s="80"/>
      <c r="M375" s="88" t="s">
        <v>1325</v>
      </c>
      <c r="N375" s="89" t="n">
        <v>7</v>
      </c>
      <c r="O375" s="88" t="s">
        <v>1326</v>
      </c>
      <c r="P375" s="90" t="s">
        <v>40</v>
      </c>
      <c r="Q375" s="84" t="s">
        <v>69</v>
      </c>
      <c r="R375" s="85"/>
      <c r="S375" s="85" t="n">
        <v>17</v>
      </c>
    </row>
    <row r="376" customFormat="false" ht="15" hidden="false" customHeight="false" outlineLevel="0" collapsed="false">
      <c r="A376" s="75" t="s">
        <v>1371</v>
      </c>
      <c r="B376" s="76" t="s">
        <v>1372</v>
      </c>
      <c r="C376" s="86"/>
      <c r="D376" s="87"/>
      <c r="E376" s="91" t="s">
        <v>93</v>
      </c>
      <c r="F376" s="80"/>
      <c r="G376" s="80"/>
      <c r="H376" s="80"/>
      <c r="I376" s="80"/>
      <c r="J376" s="80"/>
      <c r="K376" s="80"/>
      <c r="L376" s="80"/>
      <c r="M376" s="88" t="s">
        <v>1325</v>
      </c>
      <c r="N376" s="89" t="n">
        <v>7</v>
      </c>
      <c r="O376" s="88" t="s">
        <v>1326</v>
      </c>
      <c r="P376" s="90"/>
      <c r="Q376" s="84" t="s">
        <v>69</v>
      </c>
      <c r="R376" s="85"/>
      <c r="S376" s="85" t="n">
        <v>171</v>
      </c>
    </row>
    <row r="377" customFormat="false" ht="15" hidden="false" customHeight="false" outlineLevel="0" collapsed="false">
      <c r="A377" s="99" t="s">
        <v>1373</v>
      </c>
      <c r="B377" s="76" t="s">
        <v>1374</v>
      </c>
      <c r="C377" s="86" t="n">
        <v>10</v>
      </c>
      <c r="D377" s="87" t="n">
        <v>1</v>
      </c>
      <c r="E377" s="79" t="s">
        <v>204</v>
      </c>
      <c r="F377" s="80"/>
      <c r="G377" s="80"/>
      <c r="H377" s="80"/>
      <c r="I377" s="80"/>
      <c r="J377" s="80"/>
      <c r="K377" s="80"/>
      <c r="L377" s="80"/>
      <c r="M377" s="88" t="s">
        <v>1325</v>
      </c>
      <c r="N377" s="89" t="n">
        <v>7</v>
      </c>
      <c r="O377" s="88" t="s">
        <v>1326</v>
      </c>
      <c r="P377" s="90" t="s">
        <v>40</v>
      </c>
      <c r="Q377" s="84" t="s">
        <v>69</v>
      </c>
      <c r="R377" s="85"/>
      <c r="S377" s="85" t="n">
        <v>172</v>
      </c>
    </row>
    <row r="378" customFormat="false" ht="15" hidden="false" customHeight="false" outlineLevel="0" collapsed="false">
      <c r="A378" s="75" t="s">
        <v>1375</v>
      </c>
      <c r="B378" s="76" t="s">
        <v>1376</v>
      </c>
      <c r="C378" s="86"/>
      <c r="D378" s="87"/>
      <c r="E378" s="91" t="s">
        <v>45</v>
      </c>
      <c r="F378" s="80"/>
      <c r="G378" s="80"/>
      <c r="H378" s="80"/>
      <c r="I378" s="80"/>
      <c r="J378" s="80"/>
      <c r="K378" s="80"/>
      <c r="L378" s="80"/>
      <c r="M378" s="88" t="s">
        <v>1325</v>
      </c>
      <c r="N378" s="89" t="n">
        <v>7</v>
      </c>
      <c r="O378" s="88" t="s">
        <v>1326</v>
      </c>
      <c r="P378" s="90"/>
      <c r="Q378" s="84" t="s">
        <v>69</v>
      </c>
      <c r="R378" s="85"/>
      <c r="S378" s="85" t="n">
        <v>19556</v>
      </c>
    </row>
    <row r="379" customFormat="false" ht="15" hidden="false" customHeight="false" outlineLevel="0" collapsed="false">
      <c r="A379" s="75" t="s">
        <v>1377</v>
      </c>
      <c r="B379" s="76" t="s">
        <v>1378</v>
      </c>
      <c r="C379" s="86"/>
      <c r="D379" s="87"/>
      <c r="E379" s="91" t="s">
        <v>45</v>
      </c>
      <c r="F379" s="80"/>
      <c r="G379" s="80"/>
      <c r="H379" s="80"/>
      <c r="I379" s="80"/>
      <c r="J379" s="80"/>
      <c r="K379" s="80"/>
      <c r="L379" s="80"/>
      <c r="M379" s="88" t="s">
        <v>1325</v>
      </c>
      <c r="N379" s="89" t="n">
        <v>7</v>
      </c>
      <c r="O379" s="88" t="s">
        <v>1326</v>
      </c>
      <c r="P379" s="90"/>
      <c r="Q379" s="84" t="s">
        <v>69</v>
      </c>
      <c r="R379" s="85"/>
      <c r="S379" s="85" t="n">
        <v>19557</v>
      </c>
    </row>
    <row r="380" customFormat="false" ht="15" hidden="false" customHeight="false" outlineLevel="0" collapsed="false">
      <c r="A380" s="75" t="s">
        <v>1379</v>
      </c>
      <c r="B380" s="76" t="s">
        <v>1380</v>
      </c>
      <c r="C380" s="86"/>
      <c r="D380" s="87"/>
      <c r="E380" s="91" t="s">
        <v>45</v>
      </c>
      <c r="F380" s="80"/>
      <c r="G380" s="80"/>
      <c r="H380" s="80"/>
      <c r="I380" s="80"/>
      <c r="J380" s="80"/>
      <c r="K380" s="80"/>
      <c r="L380" s="80"/>
      <c r="M380" s="88" t="s">
        <v>1325</v>
      </c>
      <c r="N380" s="89" t="n">
        <v>7</v>
      </c>
      <c r="O380" s="88" t="s">
        <v>1326</v>
      </c>
      <c r="P380" s="90"/>
      <c r="Q380" s="84" t="s">
        <v>69</v>
      </c>
      <c r="R380" s="85"/>
      <c r="S380" s="85" t="n">
        <v>1696</v>
      </c>
    </row>
    <row r="381" customFormat="false" ht="15" hidden="false" customHeight="false" outlineLevel="0" collapsed="false">
      <c r="A381" s="99" t="s">
        <v>1381</v>
      </c>
      <c r="B381" s="76" t="s">
        <v>1382</v>
      </c>
      <c r="C381" s="86" t="n">
        <v>12</v>
      </c>
      <c r="D381" s="87" t="n">
        <v>2</v>
      </c>
      <c r="E381" s="79" t="s">
        <v>1383</v>
      </c>
      <c r="F381" s="80"/>
      <c r="G381" s="80"/>
      <c r="H381" s="80"/>
      <c r="I381" s="80"/>
      <c r="J381" s="80"/>
      <c r="K381" s="80"/>
      <c r="L381" s="80"/>
      <c r="M381" s="88" t="s">
        <v>1325</v>
      </c>
      <c r="N381" s="89" t="n">
        <v>7</v>
      </c>
      <c r="O381" s="88" t="s">
        <v>1326</v>
      </c>
      <c r="P381" s="90" t="s">
        <v>40</v>
      </c>
      <c r="Q381" s="84" t="s">
        <v>69</v>
      </c>
      <c r="R381" s="85"/>
      <c r="S381" s="85" t="n">
        <v>173</v>
      </c>
    </row>
    <row r="382" customFormat="false" ht="15" hidden="false" customHeight="false" outlineLevel="0" collapsed="false">
      <c r="A382" s="75" t="s">
        <v>1384</v>
      </c>
      <c r="B382" s="76" t="s">
        <v>1385</v>
      </c>
      <c r="C382" s="86"/>
      <c r="D382" s="87"/>
      <c r="E382" s="91" t="s">
        <v>45</v>
      </c>
      <c r="F382" s="80"/>
      <c r="G382" s="80"/>
      <c r="H382" s="80"/>
      <c r="I382" s="80"/>
      <c r="J382" s="80"/>
      <c r="K382" s="80"/>
      <c r="L382" s="80"/>
      <c r="M382" s="88" t="s">
        <v>1325</v>
      </c>
      <c r="N382" s="89" t="n">
        <v>7</v>
      </c>
      <c r="O382" s="88" t="s">
        <v>1326</v>
      </c>
      <c r="P382" s="90"/>
      <c r="Q382" s="84" t="s">
        <v>69</v>
      </c>
      <c r="R382" s="85"/>
      <c r="S382" s="85" t="n">
        <v>19558</v>
      </c>
    </row>
    <row r="383" customFormat="false" ht="15" hidden="false" customHeight="false" outlineLevel="0" collapsed="false">
      <c r="A383" s="99" t="s">
        <v>1386</v>
      </c>
      <c r="B383" s="76" t="s">
        <v>1387</v>
      </c>
      <c r="C383" s="86" t="n">
        <v>10</v>
      </c>
      <c r="D383" s="87" t="n">
        <v>2</v>
      </c>
      <c r="E383" s="79" t="s">
        <v>45</v>
      </c>
      <c r="F383" s="80" t="s">
        <v>1388</v>
      </c>
      <c r="G383" s="80"/>
      <c r="H383" s="80"/>
      <c r="I383" s="80"/>
      <c r="J383" s="80"/>
      <c r="K383" s="80"/>
      <c r="L383" s="80"/>
      <c r="M383" s="88" t="s">
        <v>1325</v>
      </c>
      <c r="N383" s="89" t="n">
        <v>7</v>
      </c>
      <c r="O383" s="88" t="s">
        <v>1326</v>
      </c>
      <c r="P383" s="90" t="s">
        <v>40</v>
      </c>
      <c r="Q383" s="84" t="s">
        <v>69</v>
      </c>
      <c r="R383" s="85"/>
      <c r="S383" s="85" t="n">
        <v>19559</v>
      </c>
    </row>
    <row r="384" customFormat="false" ht="15" hidden="false" customHeight="false" outlineLevel="0" collapsed="false">
      <c r="A384" s="75" t="s">
        <v>1389</v>
      </c>
      <c r="B384" s="76" t="s">
        <v>1390</v>
      </c>
      <c r="C384" s="86"/>
      <c r="D384" s="87"/>
      <c r="E384" s="91" t="s">
        <v>45</v>
      </c>
      <c r="F384" s="80"/>
      <c r="G384" s="80"/>
      <c r="H384" s="80"/>
      <c r="I384" s="80"/>
      <c r="J384" s="80"/>
      <c r="K384" s="80"/>
      <c r="L384" s="80"/>
      <c r="M384" s="88" t="s">
        <v>1325</v>
      </c>
      <c r="N384" s="89" t="n">
        <v>7</v>
      </c>
      <c r="O384" s="88" t="s">
        <v>1326</v>
      </c>
      <c r="P384" s="90"/>
      <c r="Q384" s="84" t="s">
        <v>69</v>
      </c>
      <c r="R384" s="85"/>
      <c r="S384" s="85" t="n">
        <v>1956</v>
      </c>
    </row>
    <row r="385" customFormat="false" ht="15" hidden="false" customHeight="false" outlineLevel="0" collapsed="false">
      <c r="A385" s="99" t="s">
        <v>1391</v>
      </c>
      <c r="B385" s="76" t="s">
        <v>1392</v>
      </c>
      <c r="C385" s="86" t="n">
        <v>5</v>
      </c>
      <c r="D385" s="87" t="n">
        <v>2</v>
      </c>
      <c r="E385" s="79" t="s">
        <v>93</v>
      </c>
      <c r="F385" s="80"/>
      <c r="G385" s="80"/>
      <c r="H385" s="80"/>
      <c r="I385" s="80"/>
      <c r="J385" s="80"/>
      <c r="K385" s="80"/>
      <c r="L385" s="80"/>
      <c r="M385" s="88" t="s">
        <v>1325</v>
      </c>
      <c r="N385" s="89" t="n">
        <v>7</v>
      </c>
      <c r="O385" s="88" t="s">
        <v>1326</v>
      </c>
      <c r="P385" s="90" t="s">
        <v>40</v>
      </c>
      <c r="Q385" s="84" t="s">
        <v>69</v>
      </c>
      <c r="R385" s="85"/>
      <c r="S385" s="85" t="n">
        <v>1717</v>
      </c>
    </row>
    <row r="386" customFormat="false" ht="15" hidden="false" customHeight="false" outlineLevel="0" collapsed="false">
      <c r="A386" s="75" t="s">
        <v>1393</v>
      </c>
      <c r="B386" s="76" t="s">
        <v>1394</v>
      </c>
      <c r="C386" s="86"/>
      <c r="D386" s="87"/>
      <c r="E386" s="91" t="s">
        <v>45</v>
      </c>
      <c r="F386" s="80"/>
      <c r="G386" s="80"/>
      <c r="H386" s="80"/>
      <c r="I386" s="80"/>
      <c r="J386" s="80"/>
      <c r="K386" s="80"/>
      <c r="L386" s="80"/>
      <c r="M386" s="88" t="s">
        <v>1325</v>
      </c>
      <c r="N386" s="89" t="n">
        <v>7</v>
      </c>
      <c r="O386" s="88" t="s">
        <v>1326</v>
      </c>
      <c r="P386" s="90"/>
      <c r="Q386" s="84" t="s">
        <v>69</v>
      </c>
      <c r="R386" s="85"/>
      <c r="S386" s="85" t="n">
        <v>19582</v>
      </c>
    </row>
    <row r="387" customFormat="false" ht="15" hidden="false" customHeight="false" outlineLevel="0" collapsed="false">
      <c r="A387" s="75" t="s">
        <v>1395</v>
      </c>
      <c r="B387" s="76" t="s">
        <v>1396</v>
      </c>
      <c r="C387" s="86"/>
      <c r="D387" s="87"/>
      <c r="E387" s="91" t="s">
        <v>45</v>
      </c>
      <c r="F387" s="80"/>
      <c r="G387" s="80"/>
      <c r="H387" s="80"/>
      <c r="I387" s="80"/>
      <c r="J387" s="80"/>
      <c r="K387" s="80"/>
      <c r="L387" s="80"/>
      <c r="M387" s="88" t="s">
        <v>1325</v>
      </c>
      <c r="N387" s="89" t="n">
        <v>7</v>
      </c>
      <c r="O387" s="88" t="s">
        <v>1326</v>
      </c>
      <c r="P387" s="90"/>
      <c r="Q387" s="84" t="s">
        <v>69</v>
      </c>
      <c r="R387" s="85"/>
      <c r="S387" s="85" t="s">
        <v>1397</v>
      </c>
    </row>
    <row r="388" customFormat="false" ht="15" hidden="false" customHeight="false" outlineLevel="0" collapsed="false">
      <c r="A388" s="75" t="s">
        <v>1398</v>
      </c>
      <c r="B388" s="76" t="s">
        <v>1399</v>
      </c>
      <c r="C388" s="86"/>
      <c r="D388" s="87"/>
      <c r="E388" s="91" t="s">
        <v>45</v>
      </c>
      <c r="F388" s="80"/>
      <c r="G388" s="80"/>
      <c r="H388" s="80"/>
      <c r="I388" s="80"/>
      <c r="J388" s="80"/>
      <c r="K388" s="80"/>
      <c r="L388" s="80"/>
      <c r="M388" s="88" t="s">
        <v>1325</v>
      </c>
      <c r="N388" s="89" t="n">
        <v>7</v>
      </c>
      <c r="O388" s="88" t="s">
        <v>1326</v>
      </c>
      <c r="P388" s="90"/>
      <c r="Q388" s="84" t="s">
        <v>69</v>
      </c>
      <c r="R388" s="85"/>
      <c r="S388" s="85" t="s">
        <v>1397</v>
      </c>
    </row>
    <row r="389" customFormat="false" ht="15" hidden="false" customHeight="false" outlineLevel="0" collapsed="false">
      <c r="A389" s="75" t="s">
        <v>1400</v>
      </c>
      <c r="B389" s="76" t="s">
        <v>1401</v>
      </c>
      <c r="C389" s="86"/>
      <c r="D389" s="87"/>
      <c r="E389" s="91" t="s">
        <v>45</v>
      </c>
      <c r="F389" s="80"/>
      <c r="G389" s="80"/>
      <c r="H389" s="80"/>
      <c r="I389" s="80"/>
      <c r="J389" s="80"/>
      <c r="K389" s="80"/>
      <c r="L389" s="80"/>
      <c r="M389" s="88" t="s">
        <v>1325</v>
      </c>
      <c r="N389" s="89" t="n">
        <v>7</v>
      </c>
      <c r="O389" s="88" t="s">
        <v>1326</v>
      </c>
      <c r="P389" s="90"/>
      <c r="Q389" s="84" t="s">
        <v>69</v>
      </c>
      <c r="R389" s="85"/>
      <c r="S389" s="85" t="n">
        <v>19583</v>
      </c>
    </row>
    <row r="390" customFormat="false" ht="15" hidden="false" customHeight="false" outlineLevel="0" collapsed="false">
      <c r="A390" s="75" t="s">
        <v>1402</v>
      </c>
      <c r="B390" s="76" t="s">
        <v>1403</v>
      </c>
      <c r="C390" s="86"/>
      <c r="D390" s="87"/>
      <c r="E390" s="91" t="s">
        <v>45</v>
      </c>
      <c r="F390" s="80"/>
      <c r="G390" s="80"/>
      <c r="H390" s="80"/>
      <c r="I390" s="80"/>
      <c r="J390" s="80"/>
      <c r="K390" s="80"/>
      <c r="L390" s="80"/>
      <c r="M390" s="88" t="s">
        <v>1325</v>
      </c>
      <c r="N390" s="89" t="n">
        <v>7</v>
      </c>
      <c r="O390" s="88" t="s">
        <v>1326</v>
      </c>
      <c r="P390" s="90"/>
      <c r="Q390" s="84" t="s">
        <v>69</v>
      </c>
      <c r="R390" s="85"/>
      <c r="S390" s="85" t="n">
        <v>1716</v>
      </c>
    </row>
    <row r="391" customFormat="false" ht="15" hidden="false" customHeight="false" outlineLevel="0" collapsed="false">
      <c r="A391" s="99" t="s">
        <v>1404</v>
      </c>
      <c r="B391" s="76" t="s">
        <v>1405</v>
      </c>
      <c r="C391" s="86" t="n">
        <v>20</v>
      </c>
      <c r="D391" s="87" t="n">
        <v>3</v>
      </c>
      <c r="E391" s="79" t="s">
        <v>93</v>
      </c>
      <c r="F391" s="80"/>
      <c r="G391" s="80"/>
      <c r="H391" s="80"/>
      <c r="I391" s="80"/>
      <c r="J391" s="80"/>
      <c r="K391" s="80"/>
      <c r="L391" s="80"/>
      <c r="M391" s="88" t="s">
        <v>1325</v>
      </c>
      <c r="N391" s="89" t="n">
        <v>7</v>
      </c>
      <c r="O391" s="88" t="s">
        <v>1326</v>
      </c>
      <c r="P391" s="90" t="s">
        <v>40</v>
      </c>
      <c r="Q391" s="84" t="s">
        <v>69</v>
      </c>
      <c r="R391" s="85"/>
      <c r="S391" s="85" t="n">
        <v>1718</v>
      </c>
    </row>
    <row r="392" customFormat="false" ht="15" hidden="false" customHeight="false" outlineLevel="0" collapsed="false">
      <c r="A392" s="75" t="s">
        <v>1406</v>
      </c>
      <c r="B392" s="76" t="s">
        <v>1407</v>
      </c>
      <c r="C392" s="86"/>
      <c r="D392" s="87"/>
      <c r="E392" s="91" t="s">
        <v>1408</v>
      </c>
      <c r="F392" s="80"/>
      <c r="G392" s="80"/>
      <c r="H392" s="80"/>
      <c r="I392" s="80"/>
      <c r="J392" s="80"/>
      <c r="K392" s="80"/>
      <c r="L392" s="80"/>
      <c r="M392" s="88" t="s">
        <v>1325</v>
      </c>
      <c r="N392" s="89" t="n">
        <v>7</v>
      </c>
      <c r="O392" s="88" t="s">
        <v>1326</v>
      </c>
      <c r="P392" s="90"/>
      <c r="Q392" s="84" t="s">
        <v>52</v>
      </c>
      <c r="R392" s="85"/>
      <c r="S392" s="85" t="n">
        <v>19626</v>
      </c>
    </row>
    <row r="393" customFormat="false" ht="15" hidden="false" customHeight="false" outlineLevel="0" collapsed="false">
      <c r="A393" s="75" t="s">
        <v>1409</v>
      </c>
      <c r="B393" s="76" t="s">
        <v>1410</v>
      </c>
      <c r="C393" s="86"/>
      <c r="D393" s="87"/>
      <c r="E393" s="91" t="s">
        <v>45</v>
      </c>
      <c r="F393" s="80"/>
      <c r="G393" s="80"/>
      <c r="H393" s="80"/>
      <c r="I393" s="80"/>
      <c r="J393" s="80"/>
      <c r="K393" s="80"/>
      <c r="L393" s="80"/>
      <c r="M393" s="88" t="s">
        <v>1325</v>
      </c>
      <c r="N393" s="89" t="n">
        <v>7</v>
      </c>
      <c r="O393" s="88" t="s">
        <v>1326</v>
      </c>
      <c r="P393" s="90"/>
      <c r="Q393" s="84" t="s">
        <v>52</v>
      </c>
      <c r="R393" s="85"/>
      <c r="S393" s="85" t="n">
        <v>19627</v>
      </c>
    </row>
    <row r="394" customFormat="false" ht="15" hidden="false" customHeight="false" outlineLevel="0" collapsed="false">
      <c r="A394" s="75" t="s">
        <v>1411</v>
      </c>
      <c r="B394" s="76" t="s">
        <v>1412</v>
      </c>
      <c r="C394" s="86"/>
      <c r="D394" s="87"/>
      <c r="E394" s="91" t="s">
        <v>45</v>
      </c>
      <c r="F394" s="80"/>
      <c r="G394" s="80"/>
      <c r="H394" s="80"/>
      <c r="I394" s="80"/>
      <c r="J394" s="80"/>
      <c r="K394" s="80"/>
      <c r="L394" s="80"/>
      <c r="M394" s="88" t="s">
        <v>1325</v>
      </c>
      <c r="N394" s="89" t="n">
        <v>7</v>
      </c>
      <c r="O394" s="88" t="s">
        <v>1326</v>
      </c>
      <c r="P394" s="90"/>
      <c r="Q394" s="84" t="s">
        <v>52</v>
      </c>
      <c r="R394" s="85"/>
      <c r="S394" s="85" t="n">
        <v>19628</v>
      </c>
    </row>
    <row r="395" customFormat="false" ht="15" hidden="false" customHeight="false" outlineLevel="0" collapsed="false">
      <c r="A395" s="75" t="s">
        <v>1413</v>
      </c>
      <c r="B395" s="76" t="s">
        <v>1414</v>
      </c>
      <c r="C395" s="86"/>
      <c r="D395" s="87"/>
      <c r="E395" s="91" t="s">
        <v>45</v>
      </c>
      <c r="F395" s="80"/>
      <c r="G395" s="80"/>
      <c r="H395" s="80"/>
      <c r="I395" s="80"/>
      <c r="J395" s="80"/>
      <c r="K395" s="80"/>
      <c r="L395" s="80"/>
      <c r="M395" s="88" t="s">
        <v>1325</v>
      </c>
      <c r="N395" s="89" t="n">
        <v>7</v>
      </c>
      <c r="O395" s="88" t="s">
        <v>1326</v>
      </c>
      <c r="P395" s="90"/>
      <c r="Q395" s="84" t="s">
        <v>52</v>
      </c>
      <c r="R395" s="85"/>
      <c r="S395" s="85" t="n">
        <v>19642</v>
      </c>
    </row>
    <row r="396" customFormat="false" ht="15" hidden="false" customHeight="false" outlineLevel="0" collapsed="false">
      <c r="A396" s="99" t="s">
        <v>1415</v>
      </c>
      <c r="B396" s="76" t="s">
        <v>1416</v>
      </c>
      <c r="C396" s="86" t="n">
        <v>10</v>
      </c>
      <c r="D396" s="87" t="n">
        <v>2</v>
      </c>
      <c r="E396" s="79" t="s">
        <v>1417</v>
      </c>
      <c r="F396" s="80"/>
      <c r="G396" s="80"/>
      <c r="H396" s="80"/>
      <c r="I396" s="80"/>
      <c r="J396" s="80"/>
      <c r="K396" s="80"/>
      <c r="L396" s="80"/>
      <c r="M396" s="88" t="s">
        <v>1325</v>
      </c>
      <c r="N396" s="89" t="n">
        <v>7</v>
      </c>
      <c r="O396" s="88" t="s">
        <v>1326</v>
      </c>
      <c r="P396" s="90" t="s">
        <v>40</v>
      </c>
      <c r="Q396" s="84" t="s">
        <v>52</v>
      </c>
      <c r="R396" s="85"/>
      <c r="S396" s="85" t="n">
        <v>1586</v>
      </c>
    </row>
    <row r="397" customFormat="false" ht="15" hidden="false" customHeight="false" outlineLevel="0" collapsed="false">
      <c r="A397" s="75" t="s">
        <v>1418</v>
      </c>
      <c r="B397" s="76" t="s">
        <v>1419</v>
      </c>
      <c r="C397" s="86"/>
      <c r="D397" s="87"/>
      <c r="E397" s="91" t="s">
        <v>45</v>
      </c>
      <c r="F397" s="80"/>
      <c r="G397" s="80"/>
      <c r="H397" s="80"/>
      <c r="I397" s="80"/>
      <c r="J397" s="80"/>
      <c r="K397" s="80"/>
      <c r="L397" s="80"/>
      <c r="M397" s="88" t="s">
        <v>1325</v>
      </c>
      <c r="N397" s="89" t="n">
        <v>7</v>
      </c>
      <c r="O397" s="88" t="s">
        <v>1326</v>
      </c>
      <c r="P397" s="90"/>
      <c r="Q397" s="84" t="s">
        <v>52</v>
      </c>
      <c r="R397" s="85"/>
      <c r="S397" s="85" t="s">
        <v>1397</v>
      </c>
    </row>
    <row r="398" customFormat="false" ht="15" hidden="false" customHeight="false" outlineLevel="0" collapsed="false">
      <c r="A398" s="99" t="s">
        <v>1420</v>
      </c>
      <c r="B398" s="76" t="s">
        <v>1421</v>
      </c>
      <c r="C398" s="86" t="n">
        <v>8</v>
      </c>
      <c r="D398" s="87" t="n">
        <v>2</v>
      </c>
      <c r="E398" s="79" t="s">
        <v>1422</v>
      </c>
      <c r="F398" s="80"/>
      <c r="G398" s="80"/>
      <c r="H398" s="80"/>
      <c r="I398" s="80"/>
      <c r="J398" s="80"/>
      <c r="K398" s="80"/>
      <c r="L398" s="80"/>
      <c r="M398" s="88" t="s">
        <v>1325</v>
      </c>
      <c r="N398" s="89" t="n">
        <v>7</v>
      </c>
      <c r="O398" s="88" t="s">
        <v>1326</v>
      </c>
      <c r="P398" s="90" t="s">
        <v>40</v>
      </c>
      <c r="Q398" s="84" t="s">
        <v>52</v>
      </c>
      <c r="R398" s="85"/>
      <c r="S398" s="85" t="n">
        <v>1588</v>
      </c>
    </row>
    <row r="399" customFormat="false" ht="15" hidden="false" customHeight="false" outlineLevel="0" collapsed="false">
      <c r="A399" s="75" t="s">
        <v>1423</v>
      </c>
      <c r="B399" s="76" t="s">
        <v>1424</v>
      </c>
      <c r="C399" s="86"/>
      <c r="D399" s="87"/>
      <c r="E399" s="91" t="s">
        <v>45</v>
      </c>
      <c r="F399" s="80"/>
      <c r="G399" s="80"/>
      <c r="H399" s="80"/>
      <c r="I399" s="80"/>
      <c r="J399" s="80"/>
      <c r="K399" s="80"/>
      <c r="L399" s="80"/>
      <c r="M399" s="88" t="s">
        <v>1325</v>
      </c>
      <c r="N399" s="89" t="n">
        <v>7</v>
      </c>
      <c r="O399" s="88" t="s">
        <v>1326</v>
      </c>
      <c r="P399" s="90"/>
      <c r="Q399" s="84" t="s">
        <v>52</v>
      </c>
      <c r="R399" s="85"/>
      <c r="S399" s="85" t="n">
        <v>1585</v>
      </c>
    </row>
    <row r="400" customFormat="false" ht="15" hidden="false" customHeight="false" outlineLevel="0" collapsed="false">
      <c r="A400" s="99" t="s">
        <v>1425</v>
      </c>
      <c r="B400" s="76" t="s">
        <v>1426</v>
      </c>
      <c r="C400" s="86" t="n">
        <v>11</v>
      </c>
      <c r="D400" s="87" t="n">
        <v>2</v>
      </c>
      <c r="E400" s="79" t="s">
        <v>1427</v>
      </c>
      <c r="F400" s="80" t="s">
        <v>1428</v>
      </c>
      <c r="G400" s="80"/>
      <c r="H400" s="80"/>
      <c r="I400" s="80"/>
      <c r="J400" s="80"/>
      <c r="K400" s="80"/>
      <c r="L400" s="80"/>
      <c r="M400" s="88" t="s">
        <v>1325</v>
      </c>
      <c r="N400" s="89" t="n">
        <v>7</v>
      </c>
      <c r="O400" s="88" t="s">
        <v>1326</v>
      </c>
      <c r="P400" s="90" t="s">
        <v>40</v>
      </c>
      <c r="Q400" s="84" t="s">
        <v>52</v>
      </c>
      <c r="R400" s="85"/>
      <c r="S400" s="85" t="n">
        <v>1638</v>
      </c>
    </row>
    <row r="401" customFormat="false" ht="15" hidden="false" customHeight="false" outlineLevel="0" collapsed="false">
      <c r="A401" s="75" t="s">
        <v>1429</v>
      </c>
      <c r="B401" s="76" t="s">
        <v>1430</v>
      </c>
      <c r="C401" s="86"/>
      <c r="D401" s="87"/>
      <c r="E401" s="91" t="s">
        <v>45</v>
      </c>
      <c r="F401" s="80"/>
      <c r="G401" s="80"/>
      <c r="H401" s="80"/>
      <c r="I401" s="80"/>
      <c r="J401" s="80"/>
      <c r="K401" s="80"/>
      <c r="L401" s="80"/>
      <c r="M401" s="88" t="s">
        <v>1325</v>
      </c>
      <c r="N401" s="89" t="n">
        <v>7</v>
      </c>
      <c r="O401" s="88" t="s">
        <v>1326</v>
      </c>
      <c r="P401" s="90"/>
      <c r="Q401" s="84" t="s">
        <v>69</v>
      </c>
      <c r="R401" s="85"/>
      <c r="S401" s="85" t="n">
        <v>19778</v>
      </c>
    </row>
    <row r="402" customFormat="false" ht="15" hidden="false" customHeight="false" outlineLevel="0" collapsed="false">
      <c r="A402" s="75" t="s">
        <v>1431</v>
      </c>
      <c r="B402" s="76" t="s">
        <v>1432</v>
      </c>
      <c r="C402" s="86"/>
      <c r="D402" s="87"/>
      <c r="E402" s="91" t="s">
        <v>45</v>
      </c>
      <c r="F402" s="80"/>
      <c r="G402" s="80"/>
      <c r="H402" s="80"/>
      <c r="I402" s="80"/>
      <c r="J402" s="80"/>
      <c r="K402" s="80"/>
      <c r="L402" s="80"/>
      <c r="M402" s="88" t="s">
        <v>1325</v>
      </c>
      <c r="N402" s="89" t="n">
        <v>7</v>
      </c>
      <c r="O402" s="88" t="s">
        <v>1326</v>
      </c>
      <c r="P402" s="90"/>
      <c r="Q402" s="84" t="s">
        <v>69</v>
      </c>
      <c r="R402" s="85"/>
      <c r="S402" s="85" t="n">
        <v>1781</v>
      </c>
    </row>
    <row r="403" customFormat="false" ht="15" hidden="false" customHeight="false" outlineLevel="0" collapsed="false">
      <c r="A403" s="99" t="s">
        <v>1433</v>
      </c>
      <c r="B403" s="76" t="s">
        <v>1434</v>
      </c>
      <c r="C403" s="86" t="n">
        <v>12</v>
      </c>
      <c r="D403" s="87" t="n">
        <v>2</v>
      </c>
      <c r="E403" s="79" t="s">
        <v>93</v>
      </c>
      <c r="F403" s="80"/>
      <c r="G403" s="80"/>
      <c r="H403" s="80"/>
      <c r="I403" s="80"/>
      <c r="J403" s="80"/>
      <c r="K403" s="80"/>
      <c r="L403" s="80"/>
      <c r="M403" s="88" t="s">
        <v>1325</v>
      </c>
      <c r="N403" s="89" t="n">
        <v>7</v>
      </c>
      <c r="O403" s="88" t="s">
        <v>1326</v>
      </c>
      <c r="P403" s="90" t="s">
        <v>40</v>
      </c>
      <c r="Q403" s="84" t="s">
        <v>69</v>
      </c>
      <c r="R403" s="85"/>
      <c r="S403" s="85" t="n">
        <v>1782</v>
      </c>
    </row>
    <row r="404" customFormat="false" ht="15" hidden="false" customHeight="false" outlineLevel="0" collapsed="false">
      <c r="A404" s="99" t="s">
        <v>1435</v>
      </c>
      <c r="B404" s="76" t="s">
        <v>1436</v>
      </c>
      <c r="C404" s="86" t="n">
        <v>12</v>
      </c>
      <c r="D404" s="87" t="n">
        <v>2</v>
      </c>
      <c r="E404" s="79" t="s">
        <v>93</v>
      </c>
      <c r="F404" s="80"/>
      <c r="G404" s="80"/>
      <c r="H404" s="80"/>
      <c r="I404" s="80"/>
      <c r="J404" s="80"/>
      <c r="K404" s="80"/>
      <c r="L404" s="80"/>
      <c r="M404" s="88" t="s">
        <v>1325</v>
      </c>
      <c r="N404" s="89" t="n">
        <v>7</v>
      </c>
      <c r="O404" s="88" t="s">
        <v>1326</v>
      </c>
      <c r="P404" s="90" t="s">
        <v>40</v>
      </c>
      <c r="Q404" s="84" t="s">
        <v>69</v>
      </c>
      <c r="R404" s="85"/>
      <c r="S404" s="85" t="n">
        <v>1882</v>
      </c>
    </row>
    <row r="405" customFormat="false" ht="15" hidden="false" customHeight="false" outlineLevel="0" collapsed="false">
      <c r="A405" s="75" t="s">
        <v>1437</v>
      </c>
      <c r="B405" s="76" t="s">
        <v>1438</v>
      </c>
      <c r="C405" s="86"/>
      <c r="D405" s="87"/>
      <c r="E405" s="91" t="s">
        <v>45</v>
      </c>
      <c r="F405" s="80"/>
      <c r="G405" s="80"/>
      <c r="H405" s="80"/>
      <c r="I405" s="80"/>
      <c r="J405" s="80"/>
      <c r="K405" s="80"/>
      <c r="L405" s="80"/>
      <c r="M405" s="88" t="s">
        <v>1325</v>
      </c>
      <c r="N405" s="89" t="n">
        <v>7</v>
      </c>
      <c r="O405" s="88" t="s">
        <v>1326</v>
      </c>
      <c r="P405" s="90"/>
      <c r="Q405" s="84" t="s">
        <v>69</v>
      </c>
      <c r="R405" s="85"/>
      <c r="S405" s="85" t="n">
        <v>19784</v>
      </c>
    </row>
    <row r="406" customFormat="false" ht="15" hidden="false" customHeight="false" outlineLevel="0" collapsed="false">
      <c r="A406" s="99" t="s">
        <v>1439</v>
      </c>
      <c r="B406" s="76" t="s">
        <v>1440</v>
      </c>
      <c r="C406" s="86" t="n">
        <v>11</v>
      </c>
      <c r="D406" s="87" t="n">
        <v>3</v>
      </c>
      <c r="E406" s="79" t="s">
        <v>93</v>
      </c>
      <c r="F406" s="80"/>
      <c r="G406" s="80"/>
      <c r="H406" s="80"/>
      <c r="I406" s="80"/>
      <c r="J406" s="80"/>
      <c r="K406" s="80"/>
      <c r="L406" s="80"/>
      <c r="M406" s="88" t="s">
        <v>1325</v>
      </c>
      <c r="N406" s="89" t="n">
        <v>7</v>
      </c>
      <c r="O406" s="88" t="s">
        <v>1326</v>
      </c>
      <c r="P406" s="90" t="s">
        <v>40</v>
      </c>
      <c r="Q406" s="84" t="s">
        <v>52</v>
      </c>
      <c r="R406" s="85"/>
      <c r="S406" s="85" t="n">
        <v>159</v>
      </c>
    </row>
    <row r="407" customFormat="false" ht="15" hidden="false" customHeight="false" outlineLevel="0" collapsed="false">
      <c r="A407" s="75" t="s">
        <v>1441</v>
      </c>
      <c r="B407" s="76" t="s">
        <v>1442</v>
      </c>
      <c r="C407" s="86"/>
      <c r="D407" s="87"/>
      <c r="E407" s="91" t="s">
        <v>45</v>
      </c>
      <c r="F407" s="80"/>
      <c r="G407" s="80"/>
      <c r="H407" s="80"/>
      <c r="I407" s="80"/>
      <c r="J407" s="80"/>
      <c r="K407" s="80"/>
      <c r="L407" s="80"/>
      <c r="M407" s="88" t="s">
        <v>1325</v>
      </c>
      <c r="N407" s="89" t="n">
        <v>7</v>
      </c>
      <c r="O407" s="88" t="s">
        <v>1326</v>
      </c>
      <c r="P407" s="90"/>
      <c r="Q407" s="84" t="s">
        <v>52</v>
      </c>
      <c r="R407" s="85"/>
      <c r="S407" s="85" t="n">
        <v>19785</v>
      </c>
    </row>
    <row r="408" customFormat="false" ht="15" hidden="false" customHeight="false" outlineLevel="0" collapsed="false">
      <c r="A408" s="99" t="s">
        <v>1443</v>
      </c>
      <c r="B408" s="76" t="s">
        <v>1444</v>
      </c>
      <c r="C408" s="86" t="n">
        <v>16</v>
      </c>
      <c r="D408" s="87" t="n">
        <v>3</v>
      </c>
      <c r="E408" s="79" t="s">
        <v>93</v>
      </c>
      <c r="F408" s="80"/>
      <c r="G408" s="80"/>
      <c r="H408" s="80"/>
      <c r="I408" s="80"/>
      <c r="J408" s="80"/>
      <c r="K408" s="80"/>
      <c r="L408" s="80"/>
      <c r="M408" s="88" t="s">
        <v>1325</v>
      </c>
      <c r="N408" s="89" t="n">
        <v>7</v>
      </c>
      <c r="O408" s="88" t="s">
        <v>1326</v>
      </c>
      <c r="P408" s="90" t="s">
        <v>40</v>
      </c>
      <c r="Q408" s="84" t="s">
        <v>52</v>
      </c>
      <c r="R408" s="85"/>
      <c r="S408" s="85" t="n">
        <v>1611</v>
      </c>
    </row>
    <row r="409" customFormat="false" ht="15" hidden="false" customHeight="false" outlineLevel="0" collapsed="false">
      <c r="A409" s="75" t="s">
        <v>1445</v>
      </c>
      <c r="B409" s="76" t="s">
        <v>1446</v>
      </c>
      <c r="C409" s="86"/>
      <c r="D409" s="87"/>
      <c r="E409" s="91" t="s">
        <v>1447</v>
      </c>
      <c r="F409" s="80"/>
      <c r="G409" s="80"/>
      <c r="H409" s="80"/>
      <c r="I409" s="80"/>
      <c r="J409" s="80"/>
      <c r="K409" s="80"/>
      <c r="L409" s="80"/>
      <c r="M409" s="88" t="s">
        <v>1325</v>
      </c>
      <c r="N409" s="89" t="n">
        <v>7</v>
      </c>
      <c r="O409" s="88" t="s">
        <v>1326</v>
      </c>
      <c r="P409" s="90"/>
      <c r="Q409" s="84" t="s">
        <v>52</v>
      </c>
      <c r="R409" s="85"/>
      <c r="S409" s="85" t="n">
        <v>1592</v>
      </c>
    </row>
    <row r="410" customFormat="false" ht="15" hidden="false" customHeight="false" outlineLevel="0" collapsed="false">
      <c r="A410" s="75" t="s">
        <v>1448</v>
      </c>
      <c r="B410" s="76" t="s">
        <v>1449</v>
      </c>
      <c r="C410" s="86"/>
      <c r="D410" s="87"/>
      <c r="E410" s="91" t="s">
        <v>45</v>
      </c>
      <c r="F410" s="80"/>
      <c r="G410" s="80"/>
      <c r="H410" s="80"/>
      <c r="I410" s="80"/>
      <c r="J410" s="80"/>
      <c r="K410" s="80"/>
      <c r="L410" s="80"/>
      <c r="M410" s="88" t="s">
        <v>1325</v>
      </c>
      <c r="N410" s="89" t="n">
        <v>7</v>
      </c>
      <c r="O410" s="88" t="s">
        <v>1326</v>
      </c>
      <c r="P410" s="90"/>
      <c r="Q410" s="84" t="s">
        <v>52</v>
      </c>
      <c r="R410" s="85"/>
      <c r="S410" s="85" t="n">
        <v>1983</v>
      </c>
    </row>
    <row r="411" customFormat="false" ht="15" hidden="false" customHeight="false" outlineLevel="0" collapsed="false">
      <c r="A411" s="75" t="s">
        <v>1450</v>
      </c>
      <c r="B411" s="76" t="s">
        <v>1451</v>
      </c>
      <c r="C411" s="86"/>
      <c r="D411" s="87"/>
      <c r="E411" s="91" t="s">
        <v>45</v>
      </c>
      <c r="F411" s="80"/>
      <c r="G411" s="80"/>
      <c r="H411" s="80"/>
      <c r="I411" s="80"/>
      <c r="J411" s="80"/>
      <c r="K411" s="80"/>
      <c r="L411" s="80"/>
      <c r="M411" s="88" t="s">
        <v>1325</v>
      </c>
      <c r="N411" s="89" t="n">
        <v>7</v>
      </c>
      <c r="O411" s="88" t="s">
        <v>1326</v>
      </c>
      <c r="P411" s="90"/>
      <c r="Q411" s="84" t="s">
        <v>52</v>
      </c>
      <c r="R411" s="85"/>
      <c r="S411" s="85" t="n">
        <v>19832</v>
      </c>
    </row>
    <row r="412" customFormat="false" ht="15" hidden="false" customHeight="false" outlineLevel="0" collapsed="false">
      <c r="A412" s="99" t="s">
        <v>1452</v>
      </c>
      <c r="B412" s="76" t="s">
        <v>1453</v>
      </c>
      <c r="C412" s="86" t="n">
        <v>5</v>
      </c>
      <c r="D412" s="87" t="n">
        <v>3</v>
      </c>
      <c r="E412" s="79" t="s">
        <v>93</v>
      </c>
      <c r="F412" s="80"/>
      <c r="G412" s="80"/>
      <c r="H412" s="80"/>
      <c r="I412" s="80"/>
      <c r="J412" s="80"/>
      <c r="K412" s="80"/>
      <c r="L412" s="80"/>
      <c r="M412" s="88" t="s">
        <v>1325</v>
      </c>
      <c r="N412" s="89" t="n">
        <v>7</v>
      </c>
      <c r="O412" s="88" t="s">
        <v>1326</v>
      </c>
      <c r="P412" s="90" t="s">
        <v>40</v>
      </c>
      <c r="Q412" s="84" t="s">
        <v>52</v>
      </c>
      <c r="R412" s="85"/>
      <c r="S412" s="85" t="n">
        <v>1625</v>
      </c>
    </row>
    <row r="413" customFormat="false" ht="15" hidden="false" customHeight="false" outlineLevel="0" collapsed="false">
      <c r="A413" s="99" t="s">
        <v>1454</v>
      </c>
      <c r="B413" s="76" t="s">
        <v>1455</v>
      </c>
      <c r="C413" s="86" t="n">
        <v>10</v>
      </c>
      <c r="D413" s="87" t="n">
        <v>1</v>
      </c>
      <c r="E413" s="79" t="s">
        <v>93</v>
      </c>
      <c r="F413" s="80"/>
      <c r="G413" s="80"/>
      <c r="H413" s="80"/>
      <c r="I413" s="80"/>
      <c r="J413" s="80"/>
      <c r="K413" s="80"/>
      <c r="L413" s="80"/>
      <c r="M413" s="88" t="s">
        <v>1325</v>
      </c>
      <c r="N413" s="89" t="n">
        <v>7</v>
      </c>
      <c r="O413" s="88" t="s">
        <v>1326</v>
      </c>
      <c r="P413" s="90" t="s">
        <v>40</v>
      </c>
      <c r="Q413" s="84" t="s">
        <v>52</v>
      </c>
      <c r="R413" s="85"/>
      <c r="S413" s="85" t="n">
        <v>1626</v>
      </c>
    </row>
    <row r="414" customFormat="false" ht="15" hidden="false" customHeight="false" outlineLevel="0" collapsed="false">
      <c r="A414" s="75" t="s">
        <v>1456</v>
      </c>
      <c r="B414" s="76" t="s">
        <v>1457</v>
      </c>
      <c r="C414" s="86"/>
      <c r="D414" s="87"/>
      <c r="E414" s="91" t="s">
        <v>45</v>
      </c>
      <c r="F414" s="80" t="s">
        <v>1458</v>
      </c>
      <c r="G414" s="80"/>
      <c r="H414" s="80"/>
      <c r="I414" s="80"/>
      <c r="J414" s="80"/>
      <c r="K414" s="80"/>
      <c r="L414" s="80"/>
      <c r="M414" s="88" t="s">
        <v>1325</v>
      </c>
      <c r="N414" s="89" t="n">
        <v>7</v>
      </c>
      <c r="O414" s="88" t="s">
        <v>1326</v>
      </c>
      <c r="P414" s="90"/>
      <c r="Q414" s="84" t="s">
        <v>52</v>
      </c>
      <c r="R414" s="85"/>
      <c r="S414" s="85" t="n">
        <v>1627</v>
      </c>
    </row>
    <row r="415" customFormat="false" ht="15" hidden="false" customHeight="false" outlineLevel="0" collapsed="false">
      <c r="A415" s="75" t="s">
        <v>1459</v>
      </c>
      <c r="B415" s="76" t="s">
        <v>1460</v>
      </c>
      <c r="C415" s="86"/>
      <c r="D415" s="87"/>
      <c r="E415" s="91" t="s">
        <v>45</v>
      </c>
      <c r="F415" s="80"/>
      <c r="G415" s="80"/>
      <c r="H415" s="80"/>
      <c r="I415" s="80"/>
      <c r="J415" s="80"/>
      <c r="K415" s="80"/>
      <c r="L415" s="80"/>
      <c r="M415" s="88" t="s">
        <v>1325</v>
      </c>
      <c r="N415" s="89" t="n">
        <v>7</v>
      </c>
      <c r="O415" s="88" t="s">
        <v>1326</v>
      </c>
      <c r="P415" s="90"/>
      <c r="Q415" s="84" t="s">
        <v>52</v>
      </c>
      <c r="R415" s="85"/>
      <c r="S415" s="85" t="n">
        <v>1624</v>
      </c>
    </row>
    <row r="416" customFormat="false" ht="15" hidden="false" customHeight="false" outlineLevel="0" collapsed="false">
      <c r="A416" s="99" t="s">
        <v>1461</v>
      </c>
      <c r="B416" s="76" t="s">
        <v>1462</v>
      </c>
      <c r="C416" s="86" t="n">
        <v>12</v>
      </c>
      <c r="D416" s="87" t="n">
        <v>2</v>
      </c>
      <c r="E416" s="79" t="s">
        <v>93</v>
      </c>
      <c r="F416" s="80"/>
      <c r="G416" s="80"/>
      <c r="H416" s="80"/>
      <c r="I416" s="80"/>
      <c r="J416" s="80"/>
      <c r="K416" s="80"/>
      <c r="L416" s="80"/>
      <c r="M416" s="88" t="s">
        <v>1325</v>
      </c>
      <c r="N416" s="89" t="n">
        <v>7</v>
      </c>
      <c r="O416" s="88" t="s">
        <v>1326</v>
      </c>
      <c r="P416" s="90" t="s">
        <v>40</v>
      </c>
      <c r="Q416" s="84" t="s">
        <v>52</v>
      </c>
      <c r="R416" s="85"/>
      <c r="S416" s="85" t="n">
        <v>1628</v>
      </c>
    </row>
    <row r="417" customFormat="false" ht="15" hidden="false" customHeight="false" outlineLevel="0" collapsed="false">
      <c r="A417" s="75" t="s">
        <v>1463</v>
      </c>
      <c r="B417" s="76" t="s">
        <v>1464</v>
      </c>
      <c r="C417" s="86"/>
      <c r="D417" s="87"/>
      <c r="E417" s="91" t="s">
        <v>1465</v>
      </c>
      <c r="F417" s="80"/>
      <c r="G417" s="80"/>
      <c r="H417" s="80"/>
      <c r="I417" s="80"/>
      <c r="J417" s="80"/>
      <c r="K417" s="80"/>
      <c r="L417" s="80"/>
      <c r="M417" s="88" t="s">
        <v>1325</v>
      </c>
      <c r="N417" s="89" t="n">
        <v>7</v>
      </c>
      <c r="O417" s="88" t="s">
        <v>1326</v>
      </c>
      <c r="P417" s="90"/>
      <c r="Q417" s="84" t="s">
        <v>52</v>
      </c>
      <c r="R417" s="85"/>
      <c r="S417" s="85" t="n">
        <v>19833</v>
      </c>
    </row>
    <row r="418" customFormat="false" ht="15" hidden="false" customHeight="false" outlineLevel="0" collapsed="false">
      <c r="A418" s="99" t="s">
        <v>1466</v>
      </c>
      <c r="B418" s="76" t="s">
        <v>1467</v>
      </c>
      <c r="C418" s="86" t="n">
        <v>15</v>
      </c>
      <c r="D418" s="87" t="n">
        <v>3</v>
      </c>
      <c r="E418" s="79" t="s">
        <v>1468</v>
      </c>
      <c r="F418" s="80"/>
      <c r="G418" s="80"/>
      <c r="H418" s="80"/>
      <c r="I418" s="80"/>
      <c r="J418" s="80"/>
      <c r="K418" s="80"/>
      <c r="L418" s="80"/>
      <c r="M418" s="88" t="s">
        <v>1325</v>
      </c>
      <c r="N418" s="89" t="n">
        <v>7</v>
      </c>
      <c r="O418" s="88" t="s">
        <v>1326</v>
      </c>
      <c r="P418" s="90" t="s">
        <v>40</v>
      </c>
      <c r="Q418" s="84" t="s">
        <v>69</v>
      </c>
      <c r="R418" s="85"/>
      <c r="S418" s="85" t="n">
        <v>1861</v>
      </c>
    </row>
    <row r="419" customFormat="false" ht="15" hidden="false" customHeight="false" outlineLevel="0" collapsed="false">
      <c r="A419" s="75" t="s">
        <v>1469</v>
      </c>
      <c r="B419" s="76" t="s">
        <v>1470</v>
      </c>
      <c r="C419" s="86"/>
      <c r="D419" s="87"/>
      <c r="E419" s="91" t="s">
        <v>93</v>
      </c>
      <c r="F419" s="80"/>
      <c r="G419" s="80"/>
      <c r="H419" s="80"/>
      <c r="I419" s="80"/>
      <c r="J419" s="80"/>
      <c r="K419" s="80"/>
      <c r="L419" s="80"/>
      <c r="M419" s="88" t="s">
        <v>1325</v>
      </c>
      <c r="N419" s="89" t="n">
        <v>7</v>
      </c>
      <c r="O419" s="88" t="s">
        <v>1326</v>
      </c>
      <c r="P419" s="90"/>
      <c r="Q419" s="84" t="s">
        <v>69</v>
      </c>
      <c r="R419" s="85"/>
      <c r="S419" s="85" t="n">
        <v>1635</v>
      </c>
    </row>
    <row r="420" customFormat="false" ht="15" hidden="false" customHeight="false" outlineLevel="0" collapsed="false">
      <c r="A420" s="99" t="s">
        <v>1471</v>
      </c>
      <c r="B420" s="76" t="s">
        <v>1472</v>
      </c>
      <c r="C420" s="86" t="n">
        <v>14</v>
      </c>
      <c r="D420" s="87" t="n">
        <v>3</v>
      </c>
      <c r="E420" s="79" t="s">
        <v>1473</v>
      </c>
      <c r="F420" s="80" t="s">
        <v>1474</v>
      </c>
      <c r="G420" s="80"/>
      <c r="H420" s="80"/>
      <c r="I420" s="80"/>
      <c r="J420" s="80"/>
      <c r="K420" s="80"/>
      <c r="L420" s="80"/>
      <c r="M420" s="88" t="s">
        <v>1325</v>
      </c>
      <c r="N420" s="89" t="n">
        <v>7</v>
      </c>
      <c r="O420" s="88" t="s">
        <v>1326</v>
      </c>
      <c r="P420" s="90" t="s">
        <v>40</v>
      </c>
      <c r="Q420" s="84" t="s">
        <v>52</v>
      </c>
      <c r="R420" s="85"/>
      <c r="S420" s="85" t="n">
        <v>1451</v>
      </c>
    </row>
    <row r="421" customFormat="false" ht="15" hidden="false" customHeight="false" outlineLevel="0" collapsed="false">
      <c r="A421" s="75" t="s">
        <v>1475</v>
      </c>
      <c r="B421" s="76" t="s">
        <v>1476</v>
      </c>
      <c r="C421" s="86"/>
      <c r="D421" s="87"/>
      <c r="E421" s="91" t="s">
        <v>45</v>
      </c>
      <c r="F421" s="80"/>
      <c r="G421" s="80"/>
      <c r="H421" s="80"/>
      <c r="I421" s="80"/>
      <c r="J421" s="80"/>
      <c r="K421" s="80"/>
      <c r="L421" s="80"/>
      <c r="M421" s="88" t="s">
        <v>1325</v>
      </c>
      <c r="N421" s="89" t="n">
        <v>7</v>
      </c>
      <c r="O421" s="88" t="s">
        <v>1326</v>
      </c>
      <c r="P421" s="90"/>
      <c r="Q421" s="84" t="s">
        <v>52</v>
      </c>
      <c r="R421" s="85"/>
      <c r="S421" s="85" t="n">
        <v>19851</v>
      </c>
    </row>
    <row r="422" customFormat="false" ht="15" hidden="false" customHeight="false" outlineLevel="0" collapsed="false">
      <c r="A422" s="75" t="s">
        <v>1477</v>
      </c>
      <c r="B422" s="76" t="s">
        <v>1478</v>
      </c>
      <c r="C422" s="86"/>
      <c r="D422" s="87"/>
      <c r="E422" s="91" t="s">
        <v>45</v>
      </c>
      <c r="F422" s="80"/>
      <c r="G422" s="80"/>
      <c r="H422" s="80"/>
      <c r="I422" s="80"/>
      <c r="J422" s="80"/>
      <c r="K422" s="80"/>
      <c r="L422" s="80"/>
      <c r="M422" s="88" t="s">
        <v>1325</v>
      </c>
      <c r="N422" s="89" t="n">
        <v>7</v>
      </c>
      <c r="O422" s="88" t="s">
        <v>1326</v>
      </c>
      <c r="P422" s="90"/>
      <c r="Q422" s="84" t="s">
        <v>52</v>
      </c>
      <c r="R422" s="85"/>
      <c r="S422" s="85" t="n">
        <v>19852</v>
      </c>
    </row>
    <row r="423" customFormat="false" ht="15" hidden="false" customHeight="false" outlineLevel="0" collapsed="false">
      <c r="A423" s="75" t="s">
        <v>1479</v>
      </c>
      <c r="B423" s="76" t="s">
        <v>1480</v>
      </c>
      <c r="C423" s="86"/>
      <c r="D423" s="87"/>
      <c r="E423" s="91" t="s">
        <v>93</v>
      </c>
      <c r="F423" s="80"/>
      <c r="G423" s="80"/>
      <c r="H423" s="80"/>
      <c r="I423" s="80"/>
      <c r="J423" s="80"/>
      <c r="K423" s="80"/>
      <c r="L423" s="80"/>
      <c r="M423" s="88" t="s">
        <v>1325</v>
      </c>
      <c r="N423" s="89" t="n">
        <v>7</v>
      </c>
      <c r="O423" s="88" t="s">
        <v>1326</v>
      </c>
      <c r="P423" s="90"/>
      <c r="Q423" s="84" t="s">
        <v>52</v>
      </c>
      <c r="R423" s="85"/>
      <c r="S423" s="85" t="n">
        <v>1393</v>
      </c>
    </row>
    <row r="424" customFormat="false" ht="15" hidden="false" customHeight="false" outlineLevel="0" collapsed="false">
      <c r="A424" s="75" t="s">
        <v>1481</v>
      </c>
      <c r="B424" s="76" t="s">
        <v>1482</v>
      </c>
      <c r="C424" s="86"/>
      <c r="D424" s="87"/>
      <c r="E424" s="91" t="s">
        <v>45</v>
      </c>
      <c r="F424" s="80"/>
      <c r="G424" s="80"/>
      <c r="H424" s="80"/>
      <c r="I424" s="80"/>
      <c r="J424" s="80"/>
      <c r="K424" s="80"/>
      <c r="L424" s="80"/>
      <c r="M424" s="88" t="s">
        <v>1325</v>
      </c>
      <c r="N424" s="89" t="n">
        <v>7</v>
      </c>
      <c r="O424" s="88" t="s">
        <v>1326</v>
      </c>
      <c r="P424" s="90"/>
      <c r="Q424" s="84" t="s">
        <v>52</v>
      </c>
      <c r="R424" s="85"/>
      <c r="S424" s="85" t="n">
        <v>19853</v>
      </c>
    </row>
    <row r="425" customFormat="false" ht="15" hidden="false" customHeight="false" outlineLevel="0" collapsed="false">
      <c r="A425" s="99" t="s">
        <v>1483</v>
      </c>
      <c r="B425" s="76" t="s">
        <v>1484</v>
      </c>
      <c r="C425" s="86" t="n">
        <v>13</v>
      </c>
      <c r="D425" s="87" t="n">
        <v>2</v>
      </c>
      <c r="E425" s="79" t="s">
        <v>1485</v>
      </c>
      <c r="F425" s="80"/>
      <c r="G425" s="80"/>
      <c r="H425" s="80"/>
      <c r="I425" s="80"/>
      <c r="J425" s="80"/>
      <c r="K425" s="80"/>
      <c r="L425" s="80"/>
      <c r="M425" s="88" t="s">
        <v>1325</v>
      </c>
      <c r="N425" s="89" t="n">
        <v>7</v>
      </c>
      <c r="O425" s="88" t="s">
        <v>1326</v>
      </c>
      <c r="P425" s="90" t="s">
        <v>40</v>
      </c>
      <c r="Q425" s="84" t="s">
        <v>69</v>
      </c>
      <c r="R425" s="85"/>
      <c r="S425" s="85" t="n">
        <v>1776</v>
      </c>
    </row>
    <row r="426" customFormat="false" ht="15" hidden="false" customHeight="false" outlineLevel="0" collapsed="false">
      <c r="A426" s="75" t="s">
        <v>1486</v>
      </c>
      <c r="B426" s="76" t="s">
        <v>1487</v>
      </c>
      <c r="C426" s="86"/>
      <c r="D426" s="87"/>
      <c r="E426" s="91" t="s">
        <v>45</v>
      </c>
      <c r="F426" s="80"/>
      <c r="G426" s="80"/>
      <c r="H426" s="80"/>
      <c r="I426" s="80"/>
      <c r="J426" s="80"/>
      <c r="K426" s="80"/>
      <c r="L426" s="80"/>
      <c r="M426" s="88" t="s">
        <v>1325</v>
      </c>
      <c r="N426" s="89" t="n">
        <v>7</v>
      </c>
      <c r="O426" s="88" t="s">
        <v>1326</v>
      </c>
      <c r="P426" s="90"/>
      <c r="Q426" s="84" t="s">
        <v>69</v>
      </c>
      <c r="R426" s="85"/>
      <c r="S426" s="85" t="n">
        <v>19872</v>
      </c>
    </row>
    <row r="427" customFormat="false" ht="15" hidden="false" customHeight="false" outlineLevel="0" collapsed="false">
      <c r="A427" s="75" t="s">
        <v>1488</v>
      </c>
      <c r="B427" s="76" t="s">
        <v>1489</v>
      </c>
      <c r="C427" s="86"/>
      <c r="D427" s="87"/>
      <c r="E427" s="91" t="s">
        <v>45</v>
      </c>
      <c r="F427" s="80"/>
      <c r="G427" s="80"/>
      <c r="H427" s="80"/>
      <c r="I427" s="80"/>
      <c r="J427" s="80"/>
      <c r="K427" s="80"/>
      <c r="L427" s="80"/>
      <c r="M427" s="88" t="s">
        <v>1325</v>
      </c>
      <c r="N427" s="89" t="n">
        <v>7</v>
      </c>
      <c r="O427" s="88" t="s">
        <v>1326</v>
      </c>
      <c r="P427" s="90"/>
      <c r="Q427" s="84" t="s">
        <v>69</v>
      </c>
      <c r="R427" s="85"/>
      <c r="S427" s="85" t="n">
        <v>19873</v>
      </c>
    </row>
    <row r="428" customFormat="false" ht="15" hidden="false" customHeight="false" outlineLevel="0" collapsed="false">
      <c r="A428" s="75" t="s">
        <v>1490</v>
      </c>
      <c r="B428" s="76" t="s">
        <v>1491</v>
      </c>
      <c r="C428" s="86"/>
      <c r="D428" s="87"/>
      <c r="E428" s="91" t="s">
        <v>45</v>
      </c>
      <c r="F428" s="80"/>
      <c r="G428" s="80"/>
      <c r="H428" s="80"/>
      <c r="I428" s="80"/>
      <c r="J428" s="80"/>
      <c r="K428" s="80"/>
      <c r="L428" s="80"/>
      <c r="M428" s="88" t="s">
        <v>1325</v>
      </c>
      <c r="N428" s="89" t="n">
        <v>7</v>
      </c>
      <c r="O428" s="88" t="s">
        <v>1326</v>
      </c>
      <c r="P428" s="90"/>
      <c r="Q428" s="84" t="s">
        <v>69</v>
      </c>
      <c r="R428" s="85"/>
      <c r="S428" s="85" t="n">
        <v>1775</v>
      </c>
    </row>
    <row r="429" customFormat="false" ht="15" hidden="false" customHeight="false" outlineLevel="0" collapsed="false">
      <c r="A429" s="99" t="s">
        <v>1492</v>
      </c>
      <c r="B429" s="76" t="s">
        <v>1493</v>
      </c>
      <c r="C429" s="86" t="n">
        <v>8</v>
      </c>
      <c r="D429" s="87" t="n">
        <v>2</v>
      </c>
      <c r="E429" s="79" t="s">
        <v>93</v>
      </c>
      <c r="F429" s="80"/>
      <c r="G429" s="80"/>
      <c r="H429" s="80"/>
      <c r="I429" s="80"/>
      <c r="J429" s="80"/>
      <c r="K429" s="80"/>
      <c r="L429" s="80"/>
      <c r="M429" s="88" t="s">
        <v>1325</v>
      </c>
      <c r="N429" s="89" t="n">
        <v>7</v>
      </c>
      <c r="O429" s="88" t="s">
        <v>1326</v>
      </c>
      <c r="P429" s="90" t="s">
        <v>40</v>
      </c>
      <c r="Q429" s="84" t="s">
        <v>69</v>
      </c>
      <c r="R429" s="85"/>
      <c r="S429" s="85" t="n">
        <v>1778</v>
      </c>
    </row>
    <row r="430" customFormat="false" ht="15" hidden="false" customHeight="false" outlineLevel="0" collapsed="false">
      <c r="A430" s="75" t="s">
        <v>1494</v>
      </c>
      <c r="B430" s="76" t="s">
        <v>1495</v>
      </c>
      <c r="C430" s="86"/>
      <c r="D430" s="87"/>
      <c r="E430" s="91" t="s">
        <v>45</v>
      </c>
      <c r="F430" s="80"/>
      <c r="G430" s="80"/>
      <c r="H430" s="80"/>
      <c r="I430" s="80"/>
      <c r="J430" s="80"/>
      <c r="K430" s="80"/>
      <c r="L430" s="80"/>
      <c r="M430" s="88" t="s">
        <v>1325</v>
      </c>
      <c r="N430" s="89" t="n">
        <v>7</v>
      </c>
      <c r="O430" s="88" t="s">
        <v>1326</v>
      </c>
      <c r="P430" s="90"/>
      <c r="Q430" s="84" t="s">
        <v>69</v>
      </c>
      <c r="R430" s="85"/>
      <c r="S430" s="85" t="n">
        <v>19874</v>
      </c>
    </row>
    <row r="431" customFormat="false" ht="15" hidden="false" customHeight="false" outlineLevel="0" collapsed="false">
      <c r="A431" s="99" t="s">
        <v>1496</v>
      </c>
      <c r="B431" s="76" t="s">
        <v>1497</v>
      </c>
      <c r="C431" s="86" t="n">
        <v>12</v>
      </c>
      <c r="D431" s="87" t="n">
        <v>3</v>
      </c>
      <c r="E431" s="79" t="s">
        <v>93</v>
      </c>
      <c r="F431" s="80"/>
      <c r="G431" s="80"/>
      <c r="H431" s="80"/>
      <c r="I431" s="80"/>
      <c r="J431" s="80"/>
      <c r="K431" s="80"/>
      <c r="L431" s="80"/>
      <c r="M431" s="88" t="s">
        <v>1325</v>
      </c>
      <c r="N431" s="89" t="n">
        <v>7</v>
      </c>
      <c r="O431" s="88" t="s">
        <v>1326</v>
      </c>
      <c r="P431" s="90" t="s">
        <v>40</v>
      </c>
      <c r="Q431" s="84" t="s">
        <v>69</v>
      </c>
      <c r="R431" s="85"/>
      <c r="S431" s="85" t="n">
        <v>1779</v>
      </c>
    </row>
    <row r="432" customFormat="false" ht="15" hidden="false" customHeight="false" outlineLevel="0" collapsed="false">
      <c r="A432" s="75" t="s">
        <v>1498</v>
      </c>
      <c r="B432" s="76" t="s">
        <v>1499</v>
      </c>
      <c r="C432" s="86"/>
      <c r="D432" s="87"/>
      <c r="E432" s="91" t="s">
        <v>45</v>
      </c>
      <c r="F432" s="80"/>
      <c r="G432" s="80"/>
      <c r="H432" s="80"/>
      <c r="I432" s="80"/>
      <c r="J432" s="80"/>
      <c r="K432" s="80"/>
      <c r="L432" s="80"/>
      <c r="M432" s="88" t="s">
        <v>1325</v>
      </c>
      <c r="N432" s="89" t="n">
        <v>7</v>
      </c>
      <c r="O432" s="88" t="s">
        <v>1326</v>
      </c>
      <c r="P432" s="90"/>
      <c r="Q432" s="84" t="s">
        <v>52</v>
      </c>
      <c r="R432" s="85"/>
      <c r="S432" s="85" t="n">
        <v>19875</v>
      </c>
    </row>
    <row r="433" customFormat="false" ht="15" hidden="false" customHeight="false" outlineLevel="0" collapsed="false">
      <c r="A433" s="75" t="s">
        <v>1500</v>
      </c>
      <c r="B433" s="76" t="s">
        <v>1501</v>
      </c>
      <c r="C433" s="86"/>
      <c r="D433" s="87"/>
      <c r="E433" s="91" t="s">
        <v>45</v>
      </c>
      <c r="F433" s="80"/>
      <c r="G433" s="80"/>
      <c r="H433" s="80"/>
      <c r="I433" s="80"/>
      <c r="J433" s="80"/>
      <c r="K433" s="80"/>
      <c r="L433" s="80"/>
      <c r="M433" s="88" t="s">
        <v>1325</v>
      </c>
      <c r="N433" s="89" t="n">
        <v>7</v>
      </c>
      <c r="O433" s="88" t="s">
        <v>1326</v>
      </c>
      <c r="P433" s="90"/>
      <c r="Q433" s="84" t="s">
        <v>52</v>
      </c>
      <c r="R433" s="85"/>
      <c r="S433" s="85" t="n">
        <v>19876</v>
      </c>
    </row>
    <row r="434" customFormat="false" ht="15" hidden="false" customHeight="false" outlineLevel="0" collapsed="false">
      <c r="A434" s="75" t="s">
        <v>1502</v>
      </c>
      <c r="B434" s="76" t="s">
        <v>1503</v>
      </c>
      <c r="C434" s="86"/>
      <c r="D434" s="87"/>
      <c r="E434" s="91" t="s">
        <v>45</v>
      </c>
      <c r="F434" s="80"/>
      <c r="G434" s="80"/>
      <c r="H434" s="80"/>
      <c r="I434" s="80"/>
      <c r="J434" s="80"/>
      <c r="K434" s="80"/>
      <c r="L434" s="80"/>
      <c r="M434" s="88" t="s">
        <v>1325</v>
      </c>
      <c r="N434" s="89" t="n">
        <v>7</v>
      </c>
      <c r="O434" s="88" t="s">
        <v>1326</v>
      </c>
      <c r="P434" s="90"/>
      <c r="Q434" s="84" t="s">
        <v>52</v>
      </c>
      <c r="R434" s="85"/>
      <c r="S434" s="85" t="n">
        <v>19877</v>
      </c>
    </row>
    <row r="435" customFormat="false" ht="15" hidden="false" customHeight="false" outlineLevel="0" collapsed="false">
      <c r="A435" s="99" t="s">
        <v>1504</v>
      </c>
      <c r="B435" s="76" t="s">
        <v>1505</v>
      </c>
      <c r="C435" s="86" t="n">
        <v>5</v>
      </c>
      <c r="D435" s="87" t="n">
        <v>3</v>
      </c>
      <c r="E435" s="79" t="s">
        <v>93</v>
      </c>
      <c r="F435" s="80" t="s">
        <v>1506</v>
      </c>
      <c r="G435" s="80"/>
      <c r="H435" s="80"/>
      <c r="I435" s="80"/>
      <c r="J435" s="80"/>
      <c r="K435" s="80"/>
      <c r="L435" s="80"/>
      <c r="M435" s="88" t="s">
        <v>1325</v>
      </c>
      <c r="N435" s="89" t="n">
        <v>7</v>
      </c>
      <c r="O435" s="88" t="s">
        <v>1326</v>
      </c>
      <c r="P435" s="90" t="s">
        <v>40</v>
      </c>
      <c r="Q435" s="84" t="s">
        <v>52</v>
      </c>
      <c r="R435" s="85"/>
      <c r="S435" s="85" t="n">
        <v>1835</v>
      </c>
    </row>
    <row r="436" customFormat="false" ht="15" hidden="false" customHeight="false" outlineLevel="0" collapsed="false">
      <c r="A436" s="75" t="s">
        <v>1507</v>
      </c>
      <c r="B436" s="76" t="s">
        <v>1508</v>
      </c>
      <c r="C436" s="86" t="n">
        <v>5</v>
      </c>
      <c r="D436" s="87" t="n">
        <v>3</v>
      </c>
      <c r="E436" s="91" t="s">
        <v>45</v>
      </c>
      <c r="F436" s="80"/>
      <c r="G436" s="80"/>
      <c r="H436" s="80"/>
      <c r="I436" s="80"/>
      <c r="J436" s="80"/>
      <c r="K436" s="80"/>
      <c r="L436" s="80"/>
      <c r="M436" s="88" t="s">
        <v>1325</v>
      </c>
      <c r="N436" s="89" t="n">
        <v>7</v>
      </c>
      <c r="O436" s="88" t="s">
        <v>1326</v>
      </c>
      <c r="P436" s="90"/>
      <c r="Q436" s="84" t="s">
        <v>52</v>
      </c>
      <c r="R436" s="85"/>
      <c r="S436" s="85" t="n">
        <v>19878</v>
      </c>
    </row>
    <row r="437" customFormat="false" ht="15" hidden="false" customHeight="false" outlineLevel="0" collapsed="false">
      <c r="A437" s="75" t="s">
        <v>1509</v>
      </c>
      <c r="B437" s="76" t="s">
        <v>1510</v>
      </c>
      <c r="C437" s="86" t="n">
        <v>5</v>
      </c>
      <c r="D437" s="87" t="n">
        <v>3</v>
      </c>
      <c r="E437" s="91" t="s">
        <v>45</v>
      </c>
      <c r="F437" s="80"/>
      <c r="G437" s="80"/>
      <c r="H437" s="80"/>
      <c r="I437" s="80"/>
      <c r="J437" s="80"/>
      <c r="K437" s="80"/>
      <c r="L437" s="80"/>
      <c r="M437" s="88" t="s">
        <v>1325</v>
      </c>
      <c r="N437" s="89" t="n">
        <v>7</v>
      </c>
      <c r="O437" s="88" t="s">
        <v>1326</v>
      </c>
      <c r="P437" s="90"/>
      <c r="Q437" s="84" t="s">
        <v>52</v>
      </c>
      <c r="R437" s="85"/>
      <c r="S437" s="85" t="n">
        <v>19879</v>
      </c>
    </row>
    <row r="438" customFormat="false" ht="15" hidden="false" customHeight="false" outlineLevel="0" collapsed="false">
      <c r="A438" s="75" t="s">
        <v>1511</v>
      </c>
      <c r="B438" s="76" t="s">
        <v>1512</v>
      </c>
      <c r="C438" s="86" t="n">
        <v>5</v>
      </c>
      <c r="D438" s="87" t="n">
        <v>3</v>
      </c>
      <c r="E438" s="91" t="s">
        <v>93</v>
      </c>
      <c r="F438" s="80"/>
      <c r="G438" s="80"/>
      <c r="H438" s="80"/>
      <c r="I438" s="80"/>
      <c r="J438" s="80"/>
      <c r="K438" s="80"/>
      <c r="L438" s="80"/>
      <c r="M438" s="88" t="s">
        <v>1325</v>
      </c>
      <c r="N438" s="89" t="n">
        <v>7</v>
      </c>
      <c r="O438" s="88" t="s">
        <v>1326</v>
      </c>
      <c r="P438" s="90"/>
      <c r="Q438" s="84" t="s">
        <v>52</v>
      </c>
      <c r="R438" s="85"/>
      <c r="S438" s="85" t="n">
        <v>1988</v>
      </c>
    </row>
    <row r="439" customFormat="false" ht="15" hidden="false" customHeight="false" outlineLevel="0" collapsed="false">
      <c r="A439" s="99" t="s">
        <v>1513</v>
      </c>
      <c r="B439" s="76" t="s">
        <v>1514</v>
      </c>
      <c r="C439" s="86" t="n">
        <v>6</v>
      </c>
      <c r="D439" s="87" t="n">
        <v>3</v>
      </c>
      <c r="E439" s="79" t="s">
        <v>93</v>
      </c>
      <c r="F439" s="80"/>
      <c r="G439" s="80"/>
      <c r="H439" s="80"/>
      <c r="I439" s="80"/>
      <c r="J439" s="80"/>
      <c r="K439" s="80"/>
      <c r="L439" s="80"/>
      <c r="M439" s="88" t="s">
        <v>1325</v>
      </c>
      <c r="N439" s="89" t="n">
        <v>7</v>
      </c>
      <c r="O439" s="88" t="s">
        <v>1326</v>
      </c>
      <c r="P439" s="90" t="s">
        <v>40</v>
      </c>
      <c r="Q439" s="84" t="s">
        <v>52</v>
      </c>
      <c r="R439" s="85"/>
      <c r="S439" s="85" t="n">
        <v>1836</v>
      </c>
    </row>
    <row r="440" customFormat="false" ht="15" hidden="false" customHeight="false" outlineLevel="0" collapsed="false">
      <c r="A440" s="75" t="s">
        <v>1515</v>
      </c>
      <c r="B440" s="76" t="s">
        <v>1516</v>
      </c>
      <c r="C440" s="86"/>
      <c r="D440" s="87"/>
      <c r="E440" s="91" t="s">
        <v>45</v>
      </c>
      <c r="F440" s="80"/>
      <c r="G440" s="80"/>
      <c r="H440" s="80"/>
      <c r="I440" s="80"/>
      <c r="J440" s="80"/>
      <c r="K440" s="80"/>
      <c r="L440" s="80"/>
      <c r="M440" s="88" t="s">
        <v>1325</v>
      </c>
      <c r="N440" s="89" t="n">
        <v>7</v>
      </c>
      <c r="O440" s="88" t="s">
        <v>1326</v>
      </c>
      <c r="P440" s="90"/>
      <c r="Q440" s="84" t="s">
        <v>52</v>
      </c>
      <c r="R440" s="85"/>
      <c r="S440" s="85" t="n">
        <v>19881</v>
      </c>
    </row>
    <row r="441" customFormat="false" ht="15" hidden="false" customHeight="false" outlineLevel="0" collapsed="false">
      <c r="A441" s="75" t="s">
        <v>1517</v>
      </c>
      <c r="B441" s="76" t="s">
        <v>1518</v>
      </c>
      <c r="C441" s="86"/>
      <c r="D441" s="87"/>
      <c r="E441" s="91" t="s">
        <v>45</v>
      </c>
      <c r="F441" s="80"/>
      <c r="G441" s="80"/>
      <c r="H441" s="80"/>
      <c r="I441" s="80"/>
      <c r="J441" s="80"/>
      <c r="K441" s="80"/>
      <c r="L441" s="80"/>
      <c r="M441" s="88" t="s">
        <v>1325</v>
      </c>
      <c r="N441" s="89" t="n">
        <v>7</v>
      </c>
      <c r="O441" s="88" t="s">
        <v>1326</v>
      </c>
      <c r="P441" s="90"/>
      <c r="Q441" s="84" t="s">
        <v>52</v>
      </c>
      <c r="R441" s="85"/>
      <c r="S441" s="85" t="n">
        <v>1834</v>
      </c>
    </row>
    <row r="442" customFormat="false" ht="15" hidden="false" customHeight="false" outlineLevel="0" collapsed="false">
      <c r="A442" s="75" t="s">
        <v>1519</v>
      </c>
      <c r="B442" s="76" t="s">
        <v>1520</v>
      </c>
      <c r="C442" s="86"/>
      <c r="D442" s="87"/>
      <c r="E442" s="91" t="s">
        <v>45</v>
      </c>
      <c r="F442" s="80"/>
      <c r="G442" s="80"/>
      <c r="H442" s="80"/>
      <c r="I442" s="80"/>
      <c r="J442" s="80"/>
      <c r="K442" s="80"/>
      <c r="L442" s="80"/>
      <c r="M442" s="88" t="s">
        <v>1325</v>
      </c>
      <c r="N442" s="89" t="n">
        <v>7</v>
      </c>
      <c r="O442" s="88" t="s">
        <v>1326</v>
      </c>
      <c r="P442" s="90"/>
      <c r="Q442" s="84" t="s">
        <v>52</v>
      </c>
      <c r="R442" s="85"/>
      <c r="S442" s="85" t="n">
        <v>19882</v>
      </c>
    </row>
    <row r="443" customFormat="false" ht="15" hidden="false" customHeight="false" outlineLevel="0" collapsed="false">
      <c r="A443" s="75" t="s">
        <v>1521</v>
      </c>
      <c r="B443" s="76" t="s">
        <v>1522</v>
      </c>
      <c r="C443" s="86"/>
      <c r="D443" s="87"/>
      <c r="E443" s="91" t="s">
        <v>45</v>
      </c>
      <c r="F443" s="80"/>
      <c r="G443" s="80"/>
      <c r="H443" s="80"/>
      <c r="I443" s="80"/>
      <c r="J443" s="80"/>
      <c r="K443" s="80"/>
      <c r="L443" s="80"/>
      <c r="M443" s="88" t="s">
        <v>1325</v>
      </c>
      <c r="N443" s="89" t="n">
        <v>7</v>
      </c>
      <c r="O443" s="88" t="s">
        <v>1326</v>
      </c>
      <c r="P443" s="90"/>
      <c r="Q443" s="84" t="s">
        <v>69</v>
      </c>
      <c r="R443" s="85"/>
      <c r="S443" s="85" t="n">
        <v>19885</v>
      </c>
    </row>
    <row r="444" customFormat="false" ht="15" hidden="false" customHeight="false" outlineLevel="0" collapsed="false">
      <c r="A444" s="75" t="s">
        <v>1523</v>
      </c>
      <c r="B444" s="76" t="s">
        <v>1524</v>
      </c>
      <c r="C444" s="86"/>
      <c r="D444" s="87"/>
      <c r="E444" s="91" t="s">
        <v>45</v>
      </c>
      <c r="F444" s="80"/>
      <c r="G444" s="80"/>
      <c r="H444" s="80"/>
      <c r="I444" s="80"/>
      <c r="J444" s="80"/>
      <c r="K444" s="80"/>
      <c r="L444" s="80"/>
      <c r="M444" s="88" t="s">
        <v>1325</v>
      </c>
      <c r="N444" s="89" t="n">
        <v>7</v>
      </c>
      <c r="O444" s="88" t="s">
        <v>1326</v>
      </c>
      <c r="P444" s="90"/>
      <c r="Q444" s="84" t="s">
        <v>69</v>
      </c>
      <c r="R444" s="85"/>
      <c r="S444" s="85" t="n">
        <v>19891</v>
      </c>
    </row>
    <row r="445" customFormat="false" ht="15" hidden="false" customHeight="false" outlineLevel="0" collapsed="false">
      <c r="A445" s="99" t="s">
        <v>1525</v>
      </c>
      <c r="B445" s="76" t="s">
        <v>1526</v>
      </c>
      <c r="C445" s="86" t="n">
        <v>9</v>
      </c>
      <c r="D445" s="87" t="n">
        <v>1</v>
      </c>
      <c r="E445" s="79" t="s">
        <v>1527</v>
      </c>
      <c r="F445" s="80"/>
      <c r="G445" s="80"/>
      <c r="H445" s="80"/>
      <c r="I445" s="80"/>
      <c r="J445" s="80"/>
      <c r="K445" s="80"/>
      <c r="L445" s="80"/>
      <c r="M445" s="88" t="s">
        <v>1325</v>
      </c>
      <c r="N445" s="89" t="n">
        <v>7</v>
      </c>
      <c r="O445" s="88" t="s">
        <v>1326</v>
      </c>
      <c r="P445" s="90" t="s">
        <v>40</v>
      </c>
      <c r="Q445" s="84" t="s">
        <v>69</v>
      </c>
      <c r="R445" s="85"/>
      <c r="S445" s="85" t="n">
        <v>1839</v>
      </c>
    </row>
    <row r="446" customFormat="false" ht="15" hidden="false" customHeight="false" outlineLevel="0" collapsed="false">
      <c r="A446" s="75" t="s">
        <v>1528</v>
      </c>
      <c r="B446" s="76" t="s">
        <v>1529</v>
      </c>
      <c r="C446" s="86"/>
      <c r="D446" s="87"/>
      <c r="E446" s="91" t="s">
        <v>45</v>
      </c>
      <c r="F446" s="80"/>
      <c r="G446" s="80"/>
      <c r="H446" s="80"/>
      <c r="I446" s="80"/>
      <c r="J446" s="80"/>
      <c r="K446" s="80"/>
      <c r="L446" s="80"/>
      <c r="M446" s="88" t="s">
        <v>1325</v>
      </c>
      <c r="N446" s="89" t="n">
        <v>7</v>
      </c>
      <c r="O446" s="88" t="s">
        <v>1326</v>
      </c>
      <c r="P446" s="90"/>
      <c r="Q446" s="84" t="s">
        <v>69</v>
      </c>
      <c r="R446" s="85"/>
      <c r="S446" s="85" t="n">
        <v>19892</v>
      </c>
    </row>
    <row r="447" customFormat="false" ht="15" hidden="false" customHeight="false" outlineLevel="0" collapsed="false">
      <c r="A447" s="75" t="s">
        <v>1530</v>
      </c>
      <c r="B447" s="76" t="s">
        <v>1531</v>
      </c>
      <c r="C447" s="86"/>
      <c r="D447" s="87"/>
      <c r="E447" s="91" t="s">
        <v>1532</v>
      </c>
      <c r="F447" s="80"/>
      <c r="G447" s="80"/>
      <c r="H447" s="80"/>
      <c r="I447" s="80"/>
      <c r="J447" s="80"/>
      <c r="K447" s="80"/>
      <c r="L447" s="80"/>
      <c r="M447" s="88" t="s">
        <v>1325</v>
      </c>
      <c r="N447" s="89" t="n">
        <v>7</v>
      </c>
      <c r="O447" s="88" t="s">
        <v>1326</v>
      </c>
      <c r="P447" s="90"/>
      <c r="Q447" s="84" t="s">
        <v>69</v>
      </c>
      <c r="R447" s="85"/>
      <c r="S447" s="85" t="n">
        <v>184</v>
      </c>
    </row>
    <row r="448" customFormat="false" ht="15" hidden="false" customHeight="false" outlineLevel="0" collapsed="false">
      <c r="A448" s="75" t="s">
        <v>1533</v>
      </c>
      <c r="B448" s="76" t="s">
        <v>1534</v>
      </c>
      <c r="C448" s="86"/>
      <c r="D448" s="87"/>
      <c r="E448" s="91" t="s">
        <v>45</v>
      </c>
      <c r="F448" s="80"/>
      <c r="G448" s="80"/>
      <c r="H448" s="80"/>
      <c r="I448" s="80"/>
      <c r="J448" s="80"/>
      <c r="K448" s="80"/>
      <c r="L448" s="80"/>
      <c r="M448" s="88" t="s">
        <v>1325</v>
      </c>
      <c r="N448" s="89" t="n">
        <v>7</v>
      </c>
      <c r="O448" s="88" t="s">
        <v>1326</v>
      </c>
      <c r="P448" s="90"/>
      <c r="Q448" s="84" t="s">
        <v>69</v>
      </c>
      <c r="R448" s="85"/>
      <c r="S448" s="85" t="n">
        <v>1838</v>
      </c>
    </row>
    <row r="449" customFormat="false" ht="15" hidden="false" customHeight="false" outlineLevel="0" collapsed="false">
      <c r="A449" s="75" t="s">
        <v>1535</v>
      </c>
      <c r="B449" s="76" t="s">
        <v>1536</v>
      </c>
      <c r="C449" s="86"/>
      <c r="D449" s="87"/>
      <c r="E449" s="91" t="s">
        <v>45</v>
      </c>
      <c r="F449" s="80"/>
      <c r="G449" s="80"/>
      <c r="H449" s="80"/>
      <c r="I449" s="80"/>
      <c r="J449" s="80"/>
      <c r="K449" s="80"/>
      <c r="L449" s="80"/>
      <c r="M449" s="88" t="s">
        <v>1325</v>
      </c>
      <c r="N449" s="89" t="n">
        <v>7</v>
      </c>
      <c r="O449" s="88" t="s">
        <v>1326</v>
      </c>
      <c r="P449" s="90"/>
      <c r="Q449" s="84" t="s">
        <v>69</v>
      </c>
      <c r="R449" s="85"/>
      <c r="S449" s="85" t="n">
        <v>19893</v>
      </c>
    </row>
    <row r="450" customFormat="false" ht="15" hidden="false" customHeight="false" outlineLevel="0" collapsed="false">
      <c r="A450" s="99" t="s">
        <v>1537</v>
      </c>
      <c r="B450" s="76" t="s">
        <v>1538</v>
      </c>
      <c r="C450" s="86" t="n">
        <v>12</v>
      </c>
      <c r="D450" s="87" t="n">
        <v>3</v>
      </c>
      <c r="E450" s="79" t="s">
        <v>93</v>
      </c>
      <c r="F450" s="80"/>
      <c r="G450" s="80"/>
      <c r="H450" s="80"/>
      <c r="I450" s="80"/>
      <c r="J450" s="80"/>
      <c r="K450" s="80"/>
      <c r="L450" s="80"/>
      <c r="M450" s="88" t="s">
        <v>1325</v>
      </c>
      <c r="N450" s="89" t="n">
        <v>7</v>
      </c>
      <c r="O450" s="88" t="s">
        <v>1326</v>
      </c>
      <c r="P450" s="90" t="s">
        <v>40</v>
      </c>
      <c r="Q450" s="84" t="s">
        <v>69</v>
      </c>
      <c r="R450" s="85"/>
      <c r="S450" s="85" t="n">
        <v>1842</v>
      </c>
    </row>
    <row r="451" customFormat="false" ht="15" hidden="false" customHeight="false" outlineLevel="0" collapsed="false">
      <c r="A451" s="75" t="s">
        <v>1539</v>
      </c>
      <c r="B451" s="76" t="s">
        <v>1540</v>
      </c>
      <c r="C451" s="86"/>
      <c r="D451" s="87"/>
      <c r="E451" s="91" t="s">
        <v>45</v>
      </c>
      <c r="F451" s="80"/>
      <c r="G451" s="80"/>
      <c r="H451" s="80"/>
      <c r="I451" s="80"/>
      <c r="J451" s="80"/>
      <c r="K451" s="80"/>
      <c r="L451" s="80"/>
      <c r="M451" s="88" t="s">
        <v>1325</v>
      </c>
      <c r="N451" s="89" t="n">
        <v>7</v>
      </c>
      <c r="O451" s="88" t="s">
        <v>1326</v>
      </c>
      <c r="P451" s="90"/>
      <c r="Q451" s="84" t="s">
        <v>69</v>
      </c>
      <c r="R451" s="85"/>
      <c r="S451" s="85" t="n">
        <v>19894</v>
      </c>
    </row>
    <row r="452" customFormat="false" ht="15" hidden="false" customHeight="false" outlineLevel="0" collapsed="false">
      <c r="A452" s="75" t="s">
        <v>1541</v>
      </c>
      <c r="B452" s="76" t="s">
        <v>1542</v>
      </c>
      <c r="C452" s="86"/>
      <c r="D452" s="87"/>
      <c r="E452" s="91" t="s">
        <v>45</v>
      </c>
      <c r="F452" s="80"/>
      <c r="G452" s="80"/>
      <c r="H452" s="80"/>
      <c r="I452" s="80"/>
      <c r="J452" s="80"/>
      <c r="K452" s="80"/>
      <c r="L452" s="80"/>
      <c r="M452" s="88" t="s">
        <v>1325</v>
      </c>
      <c r="N452" s="89" t="n">
        <v>7</v>
      </c>
      <c r="O452" s="88" t="s">
        <v>1326</v>
      </c>
      <c r="P452" s="90"/>
      <c r="Q452" s="84" t="s">
        <v>69</v>
      </c>
      <c r="R452" s="85"/>
      <c r="S452" s="85" t="n">
        <v>19895</v>
      </c>
    </row>
    <row r="453" customFormat="false" ht="15" hidden="false" customHeight="false" outlineLevel="0" collapsed="false">
      <c r="A453" s="75" t="s">
        <v>1543</v>
      </c>
      <c r="B453" s="76" t="s">
        <v>1544</v>
      </c>
      <c r="C453" s="86"/>
      <c r="D453" s="87"/>
      <c r="E453" s="91" t="s">
        <v>45</v>
      </c>
      <c r="F453" s="80"/>
      <c r="G453" s="80"/>
      <c r="H453" s="80"/>
      <c r="I453" s="80"/>
      <c r="J453" s="80"/>
      <c r="K453" s="80"/>
      <c r="L453" s="80"/>
      <c r="M453" s="88" t="s">
        <v>1325</v>
      </c>
      <c r="N453" s="89" t="n">
        <v>7</v>
      </c>
      <c r="O453" s="88" t="s">
        <v>1326</v>
      </c>
      <c r="P453" s="90"/>
      <c r="Q453" s="84" t="s">
        <v>69</v>
      </c>
      <c r="R453" s="85"/>
      <c r="S453" s="85" t="n">
        <v>19896</v>
      </c>
    </row>
    <row r="454" customFormat="false" ht="15" hidden="false" customHeight="false" outlineLevel="0" collapsed="false">
      <c r="A454" s="75" t="s">
        <v>1545</v>
      </c>
      <c r="B454" s="76" t="s">
        <v>1546</v>
      </c>
      <c r="C454" s="86"/>
      <c r="D454" s="87"/>
      <c r="E454" s="91" t="s">
        <v>45</v>
      </c>
      <c r="F454" s="80"/>
      <c r="G454" s="80"/>
      <c r="H454" s="80"/>
      <c r="I454" s="80"/>
      <c r="J454" s="80"/>
      <c r="K454" s="80"/>
      <c r="L454" s="80"/>
      <c r="M454" s="88" t="s">
        <v>1325</v>
      </c>
      <c r="N454" s="89" t="n">
        <v>7</v>
      </c>
      <c r="O454" s="88" t="s">
        <v>1326</v>
      </c>
      <c r="P454" s="90"/>
      <c r="Q454" s="84" t="s">
        <v>69</v>
      </c>
      <c r="R454" s="85"/>
      <c r="S454" s="85" t="n">
        <v>19897</v>
      </c>
    </row>
    <row r="455" customFormat="false" ht="15" hidden="false" customHeight="false" outlineLevel="0" collapsed="false">
      <c r="A455" s="75" t="s">
        <v>1547</v>
      </c>
      <c r="B455" s="76" t="s">
        <v>1548</v>
      </c>
      <c r="C455" s="86"/>
      <c r="D455" s="87"/>
      <c r="E455" s="91" t="s">
        <v>45</v>
      </c>
      <c r="F455" s="80"/>
      <c r="G455" s="80"/>
      <c r="H455" s="80"/>
      <c r="I455" s="80"/>
      <c r="J455" s="80"/>
      <c r="K455" s="80"/>
      <c r="L455" s="80"/>
      <c r="M455" s="88" t="s">
        <v>1325</v>
      </c>
      <c r="N455" s="89" t="n">
        <v>7</v>
      </c>
      <c r="O455" s="88" t="s">
        <v>1326</v>
      </c>
      <c r="P455" s="90"/>
      <c r="Q455" s="84" t="s">
        <v>69</v>
      </c>
      <c r="R455" s="85"/>
      <c r="S455" s="85" t="n">
        <v>1841</v>
      </c>
    </row>
    <row r="456" customFormat="false" ht="15" hidden="false" customHeight="false" outlineLevel="0" collapsed="false">
      <c r="A456" s="75" t="s">
        <v>1549</v>
      </c>
      <c r="B456" s="76" t="s">
        <v>1550</v>
      </c>
      <c r="C456" s="86"/>
      <c r="D456" s="87"/>
      <c r="E456" s="91" t="s">
        <v>45</v>
      </c>
      <c r="F456" s="80"/>
      <c r="G456" s="80"/>
      <c r="H456" s="80"/>
      <c r="I456" s="80"/>
      <c r="J456" s="80"/>
      <c r="K456" s="80"/>
      <c r="L456" s="80"/>
      <c r="M456" s="88" t="s">
        <v>1325</v>
      </c>
      <c r="N456" s="89" t="n">
        <v>7</v>
      </c>
      <c r="O456" s="88" t="s">
        <v>1326</v>
      </c>
      <c r="P456" s="90"/>
      <c r="Q456" s="84" t="s">
        <v>69</v>
      </c>
      <c r="R456" s="85"/>
      <c r="S456" s="85" t="n">
        <v>19898</v>
      </c>
    </row>
    <row r="457" customFormat="false" ht="15" hidden="false" customHeight="false" outlineLevel="0" collapsed="false">
      <c r="A457" s="99" t="s">
        <v>1551</v>
      </c>
      <c r="B457" s="76" t="s">
        <v>1552</v>
      </c>
      <c r="C457" s="86" t="n">
        <v>10</v>
      </c>
      <c r="D457" s="87" t="n">
        <v>2</v>
      </c>
      <c r="E457" s="79" t="s">
        <v>1553</v>
      </c>
      <c r="F457" s="80"/>
      <c r="G457" s="80"/>
      <c r="H457" s="80"/>
      <c r="I457" s="80"/>
      <c r="J457" s="80"/>
      <c r="K457" s="80"/>
      <c r="L457" s="80"/>
      <c r="M457" s="88" t="s">
        <v>1325</v>
      </c>
      <c r="N457" s="89" t="n">
        <v>7</v>
      </c>
      <c r="O457" s="88" t="s">
        <v>1326</v>
      </c>
      <c r="P457" s="90" t="s">
        <v>40</v>
      </c>
      <c r="Q457" s="84" t="s">
        <v>69</v>
      </c>
      <c r="R457" s="85"/>
      <c r="S457" s="85" t="n">
        <v>1594</v>
      </c>
    </row>
    <row r="458" customFormat="false" ht="15" hidden="false" customHeight="false" outlineLevel="0" collapsed="false">
      <c r="A458" s="75" t="s">
        <v>1554</v>
      </c>
      <c r="B458" s="76" t="s">
        <v>1555</v>
      </c>
      <c r="C458" s="86"/>
      <c r="D458" s="87"/>
      <c r="E458" s="91" t="s">
        <v>93</v>
      </c>
      <c r="F458" s="80"/>
      <c r="G458" s="80"/>
      <c r="H458" s="80"/>
      <c r="I458" s="80"/>
      <c r="J458" s="80"/>
      <c r="K458" s="80"/>
      <c r="L458" s="80"/>
      <c r="M458" s="88" t="s">
        <v>1325</v>
      </c>
      <c r="N458" s="89" t="n">
        <v>7</v>
      </c>
      <c r="O458" s="88" t="s">
        <v>1326</v>
      </c>
      <c r="P458" s="90"/>
      <c r="Q458" s="84" t="s">
        <v>52</v>
      </c>
      <c r="R458" s="85"/>
      <c r="S458" s="85" t="n">
        <v>19913</v>
      </c>
    </row>
    <row r="459" customFormat="false" ht="15" hidden="false" customHeight="false" outlineLevel="0" collapsed="false">
      <c r="A459" s="75" t="s">
        <v>1556</v>
      </c>
      <c r="B459" s="76" t="s">
        <v>1557</v>
      </c>
      <c r="C459" s="86"/>
      <c r="D459" s="87"/>
      <c r="E459" s="91" t="s">
        <v>45</v>
      </c>
      <c r="F459" s="80"/>
      <c r="G459" s="80"/>
      <c r="H459" s="80"/>
      <c r="I459" s="80"/>
      <c r="J459" s="80"/>
      <c r="K459" s="80"/>
      <c r="L459" s="80"/>
      <c r="M459" s="88" t="s">
        <v>1325</v>
      </c>
      <c r="N459" s="89" t="n">
        <v>7</v>
      </c>
      <c r="O459" s="88" t="s">
        <v>1326</v>
      </c>
      <c r="P459" s="90"/>
      <c r="Q459" s="84" t="s">
        <v>52</v>
      </c>
      <c r="R459" s="85"/>
      <c r="S459" s="85" t="n">
        <v>19931</v>
      </c>
    </row>
    <row r="460" customFormat="false" ht="15" hidden="false" customHeight="false" outlineLevel="0" collapsed="false">
      <c r="A460" s="99" t="s">
        <v>1558</v>
      </c>
      <c r="B460" s="76" t="s">
        <v>1559</v>
      </c>
      <c r="C460" s="86" t="n">
        <v>12</v>
      </c>
      <c r="D460" s="87" t="n">
        <v>3</v>
      </c>
      <c r="E460" s="79" t="s">
        <v>346</v>
      </c>
      <c r="F460" s="80"/>
      <c r="G460" s="80"/>
      <c r="H460" s="80"/>
      <c r="I460" s="80"/>
      <c r="J460" s="80"/>
      <c r="K460" s="80"/>
      <c r="L460" s="80"/>
      <c r="M460" s="88" t="s">
        <v>1325</v>
      </c>
      <c r="N460" s="89" t="n">
        <v>7</v>
      </c>
      <c r="O460" s="88" t="s">
        <v>1326</v>
      </c>
      <c r="P460" s="90" t="s">
        <v>40</v>
      </c>
      <c r="Q460" s="84" t="s">
        <v>52</v>
      </c>
      <c r="R460" s="85"/>
      <c r="S460" s="85" t="n">
        <v>164</v>
      </c>
    </row>
    <row r="461" customFormat="false" ht="15" hidden="false" customHeight="false" outlineLevel="0" collapsed="false">
      <c r="A461" s="99" t="s">
        <v>1560</v>
      </c>
      <c r="B461" s="76" t="s">
        <v>1561</v>
      </c>
      <c r="C461" s="86" t="n">
        <v>13</v>
      </c>
      <c r="D461" s="87" t="n">
        <v>2</v>
      </c>
      <c r="E461" s="79" t="s">
        <v>1562</v>
      </c>
      <c r="F461" s="80"/>
      <c r="G461" s="80"/>
      <c r="H461" s="80"/>
      <c r="I461" s="80"/>
      <c r="J461" s="80"/>
      <c r="K461" s="80"/>
      <c r="L461" s="80"/>
      <c r="M461" s="88" t="s">
        <v>1325</v>
      </c>
      <c r="N461" s="89" t="n">
        <v>7</v>
      </c>
      <c r="O461" s="88" t="s">
        <v>1326</v>
      </c>
      <c r="P461" s="90" t="s">
        <v>40</v>
      </c>
      <c r="Q461" s="84" t="s">
        <v>52</v>
      </c>
      <c r="R461" s="85"/>
      <c r="S461" s="85" t="n">
        <v>1641</v>
      </c>
    </row>
    <row r="462" customFormat="false" ht="15" hidden="false" customHeight="false" outlineLevel="0" collapsed="false">
      <c r="A462" s="99" t="s">
        <v>1563</v>
      </c>
      <c r="B462" s="76" t="s">
        <v>1564</v>
      </c>
      <c r="C462" s="86" t="n">
        <v>9</v>
      </c>
      <c r="D462" s="87" t="n">
        <v>2</v>
      </c>
      <c r="E462" s="79" t="s">
        <v>1565</v>
      </c>
      <c r="F462" s="80"/>
      <c r="G462" s="80"/>
      <c r="H462" s="80"/>
      <c r="I462" s="80"/>
      <c r="J462" s="80"/>
      <c r="K462" s="80"/>
      <c r="L462" s="80"/>
      <c r="M462" s="88" t="s">
        <v>1325</v>
      </c>
      <c r="N462" s="89" t="n">
        <v>7</v>
      </c>
      <c r="O462" s="88" t="s">
        <v>1326</v>
      </c>
      <c r="P462" s="90" t="s">
        <v>40</v>
      </c>
      <c r="Q462" s="84" t="s">
        <v>52</v>
      </c>
      <c r="R462" s="85"/>
      <c r="S462" s="85" t="n">
        <v>1642</v>
      </c>
    </row>
    <row r="463" customFormat="false" ht="15" hidden="false" customHeight="false" outlineLevel="0" collapsed="false">
      <c r="A463" s="99" t="s">
        <v>1566</v>
      </c>
      <c r="B463" s="76" t="s">
        <v>1567</v>
      </c>
      <c r="C463" s="86" t="n">
        <v>20</v>
      </c>
      <c r="D463" s="87" t="n">
        <v>3</v>
      </c>
      <c r="E463" s="79" t="s">
        <v>1568</v>
      </c>
      <c r="F463" s="80"/>
      <c r="G463" s="80"/>
      <c r="H463" s="80"/>
      <c r="I463" s="80"/>
      <c r="J463" s="80"/>
      <c r="K463" s="80"/>
      <c r="L463" s="80"/>
      <c r="M463" s="88" t="s">
        <v>1325</v>
      </c>
      <c r="N463" s="89" t="n">
        <v>7</v>
      </c>
      <c r="O463" s="88" t="s">
        <v>1326</v>
      </c>
      <c r="P463" s="90" t="s">
        <v>40</v>
      </c>
      <c r="Q463" s="84" t="s">
        <v>52</v>
      </c>
      <c r="R463" s="85"/>
      <c r="S463" s="85" t="n">
        <v>1643</v>
      </c>
    </row>
    <row r="464" customFormat="false" ht="15" hidden="false" customHeight="false" outlineLevel="0" collapsed="false">
      <c r="A464" s="99" t="s">
        <v>1569</v>
      </c>
      <c r="B464" s="76" t="s">
        <v>1570</v>
      </c>
      <c r="C464" s="86" t="n">
        <v>6</v>
      </c>
      <c r="D464" s="87" t="n">
        <v>3</v>
      </c>
      <c r="E464" s="79" t="s">
        <v>93</v>
      </c>
      <c r="F464" s="80"/>
      <c r="G464" s="80"/>
      <c r="H464" s="80"/>
      <c r="I464" s="80"/>
      <c r="J464" s="80"/>
      <c r="K464" s="80"/>
      <c r="L464" s="80"/>
      <c r="M464" s="88" t="s">
        <v>1325</v>
      </c>
      <c r="N464" s="89" t="n">
        <v>7</v>
      </c>
      <c r="O464" s="88" t="s">
        <v>1326</v>
      </c>
      <c r="P464" s="90" t="s">
        <v>40</v>
      </c>
      <c r="Q464" s="84" t="s">
        <v>52</v>
      </c>
      <c r="R464" s="85"/>
      <c r="S464" s="85" t="n">
        <v>1644</v>
      </c>
    </row>
    <row r="465" customFormat="false" ht="15" hidden="false" customHeight="false" outlineLevel="0" collapsed="false">
      <c r="A465" s="99" t="s">
        <v>1571</v>
      </c>
      <c r="B465" s="76" t="s">
        <v>1572</v>
      </c>
      <c r="C465" s="86" t="n">
        <v>7</v>
      </c>
      <c r="D465" s="87" t="n">
        <v>2</v>
      </c>
      <c r="E465" s="79" t="s">
        <v>93</v>
      </c>
      <c r="F465" s="80"/>
      <c r="G465" s="80"/>
      <c r="H465" s="80"/>
      <c r="I465" s="80"/>
      <c r="J465" s="80"/>
      <c r="K465" s="80"/>
      <c r="L465" s="80"/>
      <c r="M465" s="88" t="s">
        <v>1325</v>
      </c>
      <c r="N465" s="89" t="n">
        <v>7</v>
      </c>
      <c r="O465" s="88" t="s">
        <v>1326</v>
      </c>
      <c r="P465" s="90" t="s">
        <v>40</v>
      </c>
      <c r="Q465" s="84" t="s">
        <v>52</v>
      </c>
      <c r="R465" s="85"/>
      <c r="S465" s="85" t="n">
        <v>1645</v>
      </c>
    </row>
    <row r="466" customFormat="false" ht="15" hidden="false" customHeight="false" outlineLevel="0" collapsed="false">
      <c r="A466" s="75" t="s">
        <v>1573</v>
      </c>
      <c r="B466" s="76" t="s">
        <v>1574</v>
      </c>
      <c r="C466" s="86"/>
      <c r="D466" s="87"/>
      <c r="E466" s="91" t="s">
        <v>45</v>
      </c>
      <c r="F466" s="80"/>
      <c r="G466" s="80"/>
      <c r="H466" s="80"/>
      <c r="I466" s="80"/>
      <c r="J466" s="80"/>
      <c r="K466" s="80"/>
      <c r="L466" s="80"/>
      <c r="M466" s="88" t="s">
        <v>1325</v>
      </c>
      <c r="N466" s="89" t="n">
        <v>7</v>
      </c>
      <c r="O466" s="88" t="s">
        <v>1326</v>
      </c>
      <c r="P466" s="90"/>
      <c r="Q466" s="84" t="s">
        <v>52</v>
      </c>
      <c r="R466" s="85"/>
      <c r="S466" s="85" t="n">
        <v>19933</v>
      </c>
    </row>
    <row r="467" customFormat="false" ht="15" hidden="false" customHeight="false" outlineLevel="0" collapsed="false">
      <c r="A467" s="75" t="s">
        <v>1575</v>
      </c>
      <c r="B467" s="76" t="s">
        <v>1576</v>
      </c>
      <c r="C467" s="86"/>
      <c r="D467" s="87"/>
      <c r="E467" s="91" t="s">
        <v>1577</v>
      </c>
      <c r="F467" s="80"/>
      <c r="G467" s="80"/>
      <c r="H467" s="80"/>
      <c r="I467" s="80"/>
      <c r="J467" s="80"/>
      <c r="K467" s="80"/>
      <c r="L467" s="80"/>
      <c r="M467" s="88" t="s">
        <v>1325</v>
      </c>
      <c r="N467" s="89" t="n">
        <v>7</v>
      </c>
      <c r="O467" s="88" t="s">
        <v>1326</v>
      </c>
      <c r="P467" s="90"/>
      <c r="Q467" s="84" t="s">
        <v>52</v>
      </c>
      <c r="R467" s="85"/>
      <c r="S467" s="85" t="n">
        <v>19934</v>
      </c>
    </row>
    <row r="468" customFormat="false" ht="15" hidden="false" customHeight="false" outlineLevel="0" collapsed="false">
      <c r="A468" s="99" t="s">
        <v>1578</v>
      </c>
      <c r="B468" s="76" t="s">
        <v>1579</v>
      </c>
      <c r="C468" s="86" t="n">
        <v>10</v>
      </c>
      <c r="D468" s="87" t="n">
        <v>1</v>
      </c>
      <c r="E468" s="79" t="s">
        <v>1580</v>
      </c>
      <c r="F468" s="80" t="s">
        <v>1581</v>
      </c>
      <c r="G468" s="80"/>
      <c r="H468" s="80"/>
      <c r="I468" s="80"/>
      <c r="J468" s="80"/>
      <c r="K468" s="80"/>
      <c r="L468" s="80"/>
      <c r="M468" s="88" t="s">
        <v>1325</v>
      </c>
      <c r="N468" s="89" t="n">
        <v>7</v>
      </c>
      <c r="O468" s="88" t="s">
        <v>1326</v>
      </c>
      <c r="P468" s="90" t="s">
        <v>40</v>
      </c>
      <c r="Q468" s="84" t="s">
        <v>52</v>
      </c>
      <c r="R468" s="85"/>
      <c r="S468" s="85" t="n">
        <v>1646</v>
      </c>
    </row>
    <row r="469" customFormat="false" ht="15" hidden="false" customHeight="false" outlineLevel="0" collapsed="false">
      <c r="A469" s="99" t="s">
        <v>1582</v>
      </c>
      <c r="B469" s="76" t="s">
        <v>1583</v>
      </c>
      <c r="C469" s="86" t="n">
        <v>13</v>
      </c>
      <c r="D469" s="87" t="n">
        <v>2</v>
      </c>
      <c r="E469" s="79" t="s">
        <v>93</v>
      </c>
      <c r="F469" s="80"/>
      <c r="G469" s="80"/>
      <c r="H469" s="80"/>
      <c r="I469" s="80"/>
      <c r="J469" s="80"/>
      <c r="K469" s="80"/>
      <c r="L469" s="80"/>
      <c r="M469" s="88" t="s">
        <v>1325</v>
      </c>
      <c r="N469" s="89" t="n">
        <v>7</v>
      </c>
      <c r="O469" s="88" t="s">
        <v>1326</v>
      </c>
      <c r="P469" s="90" t="s">
        <v>40</v>
      </c>
      <c r="Q469" s="84" t="s">
        <v>52</v>
      </c>
      <c r="R469" s="85"/>
      <c r="S469" s="85" t="n">
        <v>1647</v>
      </c>
    </row>
    <row r="470" customFormat="false" ht="15" hidden="false" customHeight="false" outlineLevel="0" collapsed="false">
      <c r="A470" s="75" t="s">
        <v>1584</v>
      </c>
      <c r="B470" s="76" t="s">
        <v>1585</v>
      </c>
      <c r="C470" s="86"/>
      <c r="D470" s="87"/>
      <c r="E470" s="91" t="s">
        <v>1586</v>
      </c>
      <c r="F470" s="80"/>
      <c r="G470" s="80"/>
      <c r="H470" s="80"/>
      <c r="I470" s="80"/>
      <c r="J470" s="80"/>
      <c r="K470" s="80"/>
      <c r="L470" s="80"/>
      <c r="M470" s="88" t="s">
        <v>1325</v>
      </c>
      <c r="N470" s="89" t="n">
        <v>7</v>
      </c>
      <c r="O470" s="88" t="s">
        <v>1326</v>
      </c>
      <c r="P470" s="90"/>
      <c r="Q470" s="84" t="s">
        <v>52</v>
      </c>
      <c r="R470" s="85"/>
      <c r="S470" s="85" t="n">
        <v>1648</v>
      </c>
    </row>
    <row r="471" customFormat="false" ht="15" hidden="false" customHeight="false" outlineLevel="0" collapsed="false">
      <c r="A471" s="99" t="s">
        <v>1587</v>
      </c>
      <c r="B471" s="76" t="s">
        <v>1588</v>
      </c>
      <c r="C471" s="86" t="n">
        <v>7</v>
      </c>
      <c r="D471" s="87" t="n">
        <v>3</v>
      </c>
      <c r="E471" s="79" t="s">
        <v>93</v>
      </c>
      <c r="F471" s="80"/>
      <c r="G471" s="80"/>
      <c r="H471" s="80"/>
      <c r="I471" s="80"/>
      <c r="J471" s="80"/>
      <c r="K471" s="80"/>
      <c r="L471" s="80"/>
      <c r="M471" s="88" t="s">
        <v>1325</v>
      </c>
      <c r="N471" s="89" t="n">
        <v>7</v>
      </c>
      <c r="O471" s="88" t="s">
        <v>1326</v>
      </c>
      <c r="P471" s="90" t="s">
        <v>40</v>
      </c>
      <c r="Q471" s="84" t="s">
        <v>52</v>
      </c>
      <c r="R471" s="85"/>
      <c r="S471" s="85" t="n">
        <v>1649</v>
      </c>
    </row>
    <row r="472" customFormat="false" ht="15" hidden="false" customHeight="false" outlineLevel="0" collapsed="false">
      <c r="A472" s="99" t="s">
        <v>1589</v>
      </c>
      <c r="B472" s="76" t="s">
        <v>1590</v>
      </c>
      <c r="C472" s="86" t="n">
        <v>12</v>
      </c>
      <c r="D472" s="87" t="n">
        <v>1</v>
      </c>
      <c r="E472" s="79" t="s">
        <v>93</v>
      </c>
      <c r="F472" s="80"/>
      <c r="G472" s="80"/>
      <c r="H472" s="80"/>
      <c r="I472" s="80"/>
      <c r="J472" s="80"/>
      <c r="K472" s="80"/>
      <c r="L472" s="80"/>
      <c r="M472" s="88" t="s">
        <v>1325</v>
      </c>
      <c r="N472" s="89" t="n">
        <v>7</v>
      </c>
      <c r="O472" s="88" t="s">
        <v>1326</v>
      </c>
      <c r="P472" s="90" t="s">
        <v>40</v>
      </c>
      <c r="Q472" s="84" t="s">
        <v>52</v>
      </c>
      <c r="R472" s="85"/>
      <c r="S472" s="85" t="n">
        <v>165</v>
      </c>
    </row>
    <row r="473" customFormat="false" ht="15" hidden="false" customHeight="false" outlineLevel="0" collapsed="false">
      <c r="A473" s="75" t="s">
        <v>1591</v>
      </c>
      <c r="B473" s="76" t="s">
        <v>1592</v>
      </c>
      <c r="C473" s="86"/>
      <c r="D473" s="87"/>
      <c r="E473" s="91" t="s">
        <v>1593</v>
      </c>
      <c r="F473" s="80"/>
      <c r="G473" s="80"/>
      <c r="H473" s="80"/>
      <c r="I473" s="80"/>
      <c r="J473" s="80"/>
      <c r="K473" s="80"/>
      <c r="L473" s="80"/>
      <c r="M473" s="88" t="s">
        <v>1325</v>
      </c>
      <c r="N473" s="89" t="n">
        <v>7</v>
      </c>
      <c r="O473" s="88" t="s">
        <v>1326</v>
      </c>
      <c r="P473" s="90"/>
      <c r="Q473" s="84" t="s">
        <v>52</v>
      </c>
      <c r="R473" s="85"/>
      <c r="S473" s="85" t="n">
        <v>19937</v>
      </c>
    </row>
    <row r="474" customFormat="false" ht="15" hidden="false" customHeight="false" outlineLevel="0" collapsed="false">
      <c r="A474" s="99" t="s">
        <v>1594</v>
      </c>
      <c r="B474" s="76" t="s">
        <v>1595</v>
      </c>
      <c r="C474" s="86" t="n">
        <v>4</v>
      </c>
      <c r="D474" s="87" t="n">
        <v>3</v>
      </c>
      <c r="E474" s="79" t="s">
        <v>1596</v>
      </c>
      <c r="F474" s="80" t="s">
        <v>1597</v>
      </c>
      <c r="G474" s="80"/>
      <c r="H474" s="80"/>
      <c r="I474" s="80"/>
      <c r="J474" s="80"/>
      <c r="K474" s="80"/>
      <c r="L474" s="80"/>
      <c r="M474" s="88" t="s">
        <v>1325</v>
      </c>
      <c r="N474" s="89" t="n">
        <v>7</v>
      </c>
      <c r="O474" s="88" t="s">
        <v>1326</v>
      </c>
      <c r="P474" s="90" t="s">
        <v>40</v>
      </c>
      <c r="Q474" s="84" t="s">
        <v>52</v>
      </c>
      <c r="R474" s="85"/>
      <c r="S474" s="85" t="n">
        <v>1652</v>
      </c>
    </row>
    <row r="475" customFormat="false" ht="15" hidden="false" customHeight="false" outlineLevel="0" collapsed="false">
      <c r="A475" s="99" t="s">
        <v>1598</v>
      </c>
      <c r="B475" s="76" t="s">
        <v>1599</v>
      </c>
      <c r="C475" s="86" t="n">
        <v>10</v>
      </c>
      <c r="D475" s="87" t="n">
        <v>2</v>
      </c>
      <c r="E475" s="79" t="s">
        <v>1600</v>
      </c>
      <c r="F475" s="80"/>
      <c r="G475" s="80"/>
      <c r="H475" s="80"/>
      <c r="I475" s="80"/>
      <c r="J475" s="80"/>
      <c r="K475" s="80"/>
      <c r="L475" s="80"/>
      <c r="M475" s="88" t="s">
        <v>1325</v>
      </c>
      <c r="N475" s="89" t="n">
        <v>7</v>
      </c>
      <c r="O475" s="88" t="s">
        <v>1326</v>
      </c>
      <c r="P475" s="90" t="s">
        <v>40</v>
      </c>
      <c r="Q475" s="84" t="s">
        <v>52</v>
      </c>
      <c r="R475" s="85"/>
      <c r="S475" s="85" t="n">
        <v>1653</v>
      </c>
    </row>
    <row r="476" customFormat="false" ht="15" hidden="false" customHeight="false" outlineLevel="0" collapsed="false">
      <c r="A476" s="99" t="s">
        <v>1601</v>
      </c>
      <c r="B476" s="76" t="s">
        <v>1602</v>
      </c>
      <c r="C476" s="86" t="n">
        <v>9</v>
      </c>
      <c r="D476" s="87" t="n">
        <v>2</v>
      </c>
      <c r="E476" s="79" t="s">
        <v>45</v>
      </c>
      <c r="F476" s="80" t="s">
        <v>1603</v>
      </c>
      <c r="G476" s="80"/>
      <c r="H476" s="80"/>
      <c r="I476" s="80"/>
      <c r="J476" s="80"/>
      <c r="K476" s="80"/>
      <c r="L476" s="80"/>
      <c r="M476" s="88" t="s">
        <v>1325</v>
      </c>
      <c r="N476" s="89" t="n">
        <v>7</v>
      </c>
      <c r="O476" s="88" t="s">
        <v>1326</v>
      </c>
      <c r="P476" s="90" t="s">
        <v>40</v>
      </c>
      <c r="Q476" s="84" t="s">
        <v>52</v>
      </c>
      <c r="R476" s="85"/>
      <c r="S476" s="85" t="n">
        <v>1654</v>
      </c>
    </row>
    <row r="477" customFormat="false" ht="15" hidden="false" customHeight="false" outlineLevel="0" collapsed="false">
      <c r="A477" s="99" t="s">
        <v>1604</v>
      </c>
      <c r="B477" s="76" t="s">
        <v>1605</v>
      </c>
      <c r="C477" s="86" t="n">
        <v>2</v>
      </c>
      <c r="D477" s="87" t="n">
        <v>2</v>
      </c>
      <c r="E477" s="79" t="s">
        <v>93</v>
      </c>
      <c r="F477" s="80"/>
      <c r="G477" s="80"/>
      <c r="H477" s="80"/>
      <c r="I477" s="80"/>
      <c r="J477" s="80"/>
      <c r="K477" s="80"/>
      <c r="L477" s="80"/>
      <c r="M477" s="88" t="s">
        <v>1325</v>
      </c>
      <c r="N477" s="89" t="n">
        <v>7</v>
      </c>
      <c r="O477" s="88" t="s">
        <v>1326</v>
      </c>
      <c r="P477" s="90" t="s">
        <v>40</v>
      </c>
      <c r="Q477" s="84" t="s">
        <v>52</v>
      </c>
      <c r="R477" s="85"/>
      <c r="S477" s="85" t="n">
        <v>1655</v>
      </c>
    </row>
    <row r="478" customFormat="false" ht="15" hidden="false" customHeight="false" outlineLevel="0" collapsed="false">
      <c r="A478" s="99" t="s">
        <v>1606</v>
      </c>
      <c r="B478" s="76" t="s">
        <v>1607</v>
      </c>
      <c r="C478" s="86" t="n">
        <v>9</v>
      </c>
      <c r="D478" s="87" t="n">
        <v>2</v>
      </c>
      <c r="E478" s="79" t="s">
        <v>93</v>
      </c>
      <c r="F478" s="80"/>
      <c r="G478" s="80"/>
      <c r="H478" s="80"/>
      <c r="I478" s="80"/>
      <c r="J478" s="80"/>
      <c r="K478" s="80"/>
      <c r="L478" s="80"/>
      <c r="M478" s="88" t="s">
        <v>1325</v>
      </c>
      <c r="N478" s="89" t="n">
        <v>7</v>
      </c>
      <c r="O478" s="88" t="s">
        <v>1326</v>
      </c>
      <c r="P478" s="90" t="s">
        <v>40</v>
      </c>
      <c r="Q478" s="84" t="s">
        <v>52</v>
      </c>
      <c r="R478" s="85"/>
      <c r="S478" s="85" t="n">
        <v>1656</v>
      </c>
    </row>
    <row r="479" customFormat="false" ht="15" hidden="false" customHeight="false" outlineLevel="0" collapsed="false">
      <c r="A479" s="99" t="s">
        <v>1608</v>
      </c>
      <c r="B479" s="76" t="s">
        <v>1609</v>
      </c>
      <c r="C479" s="86" t="n">
        <v>17</v>
      </c>
      <c r="D479" s="87" t="n">
        <v>3</v>
      </c>
      <c r="E479" s="79" t="s">
        <v>1610</v>
      </c>
      <c r="F479" s="80"/>
      <c r="G479" s="80"/>
      <c r="H479" s="80"/>
      <c r="I479" s="80"/>
      <c r="J479" s="80"/>
      <c r="K479" s="80"/>
      <c r="L479" s="80"/>
      <c r="M479" s="88" t="s">
        <v>1325</v>
      </c>
      <c r="N479" s="89" t="n">
        <v>7</v>
      </c>
      <c r="O479" s="88" t="s">
        <v>1326</v>
      </c>
      <c r="P479" s="90" t="s">
        <v>40</v>
      </c>
      <c r="Q479" s="84" t="s">
        <v>52</v>
      </c>
      <c r="R479" s="85"/>
      <c r="S479" s="85" t="n">
        <v>1657</v>
      </c>
    </row>
    <row r="480" customFormat="false" ht="15" hidden="false" customHeight="false" outlineLevel="0" collapsed="false">
      <c r="A480" s="99" t="s">
        <v>1611</v>
      </c>
      <c r="B480" s="76" t="s">
        <v>1612</v>
      </c>
      <c r="C480" s="86" t="n">
        <v>13</v>
      </c>
      <c r="D480" s="87" t="n">
        <v>2</v>
      </c>
      <c r="E480" s="79" t="s">
        <v>1613</v>
      </c>
      <c r="F480" s="80"/>
      <c r="G480" s="80"/>
      <c r="H480" s="80"/>
      <c r="I480" s="80"/>
      <c r="J480" s="80"/>
      <c r="K480" s="80"/>
      <c r="L480" s="80"/>
      <c r="M480" s="88" t="s">
        <v>1325</v>
      </c>
      <c r="N480" s="89" t="n">
        <v>7</v>
      </c>
      <c r="O480" s="88" t="s">
        <v>1326</v>
      </c>
      <c r="P480" s="90" t="s">
        <v>40</v>
      </c>
      <c r="Q480" s="84" t="s">
        <v>52</v>
      </c>
      <c r="R480" s="85"/>
      <c r="S480" s="85" t="n">
        <v>1658</v>
      </c>
    </row>
    <row r="481" customFormat="false" ht="15" hidden="false" customHeight="false" outlineLevel="0" collapsed="false">
      <c r="A481" s="75" t="s">
        <v>1614</v>
      </c>
      <c r="B481" s="76" t="s">
        <v>1615</v>
      </c>
      <c r="C481" s="86"/>
      <c r="D481" s="87"/>
      <c r="E481" s="91" t="s">
        <v>1616</v>
      </c>
      <c r="F481" s="80"/>
      <c r="G481" s="80"/>
      <c r="H481" s="80"/>
      <c r="I481" s="80"/>
      <c r="J481" s="80"/>
      <c r="K481" s="80"/>
      <c r="L481" s="80"/>
      <c r="M481" s="88" t="s">
        <v>1325</v>
      </c>
      <c r="N481" s="89" t="n">
        <v>7</v>
      </c>
      <c r="O481" s="88" t="s">
        <v>1326</v>
      </c>
      <c r="P481" s="90"/>
      <c r="Q481" s="84" t="s">
        <v>52</v>
      </c>
      <c r="R481" s="85"/>
      <c r="S481" s="85" t="n">
        <v>19939</v>
      </c>
    </row>
    <row r="482" customFormat="false" ht="15" hidden="false" customHeight="false" outlineLevel="0" collapsed="false">
      <c r="A482" s="75" t="s">
        <v>1617</v>
      </c>
      <c r="B482" s="76" t="s">
        <v>1618</v>
      </c>
      <c r="C482" s="86"/>
      <c r="D482" s="87"/>
      <c r="E482" s="91" t="s">
        <v>45</v>
      </c>
      <c r="F482" s="80"/>
      <c r="G482" s="80"/>
      <c r="H482" s="80"/>
      <c r="I482" s="80"/>
      <c r="J482" s="80"/>
      <c r="K482" s="80"/>
      <c r="L482" s="80"/>
      <c r="M482" s="88" t="s">
        <v>1325</v>
      </c>
      <c r="N482" s="89" t="n">
        <v>7</v>
      </c>
      <c r="O482" s="88" t="s">
        <v>1326</v>
      </c>
      <c r="P482" s="90"/>
      <c r="Q482" s="84" t="s">
        <v>52</v>
      </c>
      <c r="R482" s="85"/>
      <c r="S482" s="85" t="n">
        <v>1994</v>
      </c>
    </row>
    <row r="483" customFormat="false" ht="15" hidden="false" customHeight="false" outlineLevel="0" collapsed="false">
      <c r="A483" s="75" t="s">
        <v>1619</v>
      </c>
      <c r="B483" s="76" t="s">
        <v>1620</v>
      </c>
      <c r="C483" s="86"/>
      <c r="D483" s="87"/>
      <c r="E483" s="91" t="s">
        <v>45</v>
      </c>
      <c r="F483" s="80"/>
      <c r="G483" s="80"/>
      <c r="H483" s="80"/>
      <c r="I483" s="80"/>
      <c r="J483" s="80"/>
      <c r="K483" s="80"/>
      <c r="L483" s="80"/>
      <c r="M483" s="88" t="s">
        <v>1325</v>
      </c>
      <c r="N483" s="89" t="n">
        <v>7</v>
      </c>
      <c r="O483" s="88" t="s">
        <v>1326</v>
      </c>
      <c r="P483" s="90"/>
      <c r="Q483" s="84" t="s">
        <v>52</v>
      </c>
      <c r="R483" s="85"/>
      <c r="S483" s="85" t="n">
        <v>19941</v>
      </c>
    </row>
    <row r="484" customFormat="false" ht="15" hidden="false" customHeight="false" outlineLevel="0" collapsed="false">
      <c r="A484" s="75" t="s">
        <v>1621</v>
      </c>
      <c r="B484" s="76" t="s">
        <v>1622</v>
      </c>
      <c r="C484" s="86"/>
      <c r="D484" s="87"/>
      <c r="E484" s="91" t="s">
        <v>45</v>
      </c>
      <c r="F484" s="80"/>
      <c r="G484" s="80"/>
      <c r="H484" s="80"/>
      <c r="I484" s="80"/>
      <c r="J484" s="80"/>
      <c r="K484" s="80"/>
      <c r="L484" s="80"/>
      <c r="M484" s="88" t="s">
        <v>1325</v>
      </c>
      <c r="N484" s="89" t="n">
        <v>7</v>
      </c>
      <c r="O484" s="88" t="s">
        <v>1326</v>
      </c>
      <c r="P484" s="90"/>
      <c r="Q484" s="84" t="s">
        <v>52</v>
      </c>
      <c r="R484" s="85"/>
      <c r="S484" s="85" t="n">
        <v>1639</v>
      </c>
    </row>
    <row r="485" customFormat="false" ht="15" hidden="false" customHeight="false" outlineLevel="0" collapsed="false">
      <c r="A485" s="99" t="s">
        <v>1623</v>
      </c>
      <c r="B485" s="76" t="s">
        <v>1624</v>
      </c>
      <c r="C485" s="86" t="n">
        <v>7</v>
      </c>
      <c r="D485" s="87" t="n">
        <v>2</v>
      </c>
      <c r="E485" s="79" t="s">
        <v>1625</v>
      </c>
      <c r="F485" s="80"/>
      <c r="G485" s="80"/>
      <c r="H485" s="80"/>
      <c r="I485" s="80"/>
      <c r="J485" s="80"/>
      <c r="K485" s="80"/>
      <c r="L485" s="80"/>
      <c r="M485" s="88" t="s">
        <v>1325</v>
      </c>
      <c r="N485" s="89" t="n">
        <v>7</v>
      </c>
      <c r="O485" s="88" t="s">
        <v>1326</v>
      </c>
      <c r="P485" s="90" t="s">
        <v>40</v>
      </c>
      <c r="Q485" s="84" t="s">
        <v>52</v>
      </c>
      <c r="R485" s="85"/>
      <c r="S485" s="85" t="n">
        <v>1661</v>
      </c>
    </row>
    <row r="486" customFormat="false" ht="15" hidden="false" customHeight="false" outlineLevel="0" collapsed="false">
      <c r="A486" s="75" t="s">
        <v>1626</v>
      </c>
      <c r="B486" s="76" t="s">
        <v>1627</v>
      </c>
      <c r="C486" s="86"/>
      <c r="D486" s="87"/>
      <c r="E486" s="91" t="s">
        <v>45</v>
      </c>
      <c r="F486" s="80"/>
      <c r="G486" s="80"/>
      <c r="H486" s="80"/>
      <c r="I486" s="80"/>
      <c r="J486" s="80"/>
      <c r="K486" s="80"/>
      <c r="L486" s="80"/>
      <c r="M486" s="88" t="s">
        <v>1325</v>
      </c>
      <c r="N486" s="89" t="n">
        <v>7</v>
      </c>
      <c r="O486" s="88" t="s">
        <v>1326</v>
      </c>
      <c r="P486" s="90"/>
      <c r="Q486" s="84" t="s">
        <v>52</v>
      </c>
      <c r="R486" s="85"/>
      <c r="S486" s="85" t="n">
        <v>19942</v>
      </c>
    </row>
    <row r="487" customFormat="false" ht="15" hidden="false" customHeight="false" outlineLevel="0" collapsed="false">
      <c r="A487" s="75" t="s">
        <v>1628</v>
      </c>
      <c r="B487" s="76" t="s">
        <v>1629</v>
      </c>
      <c r="C487" s="86"/>
      <c r="D487" s="87"/>
      <c r="E487" s="91" t="s">
        <v>1630</v>
      </c>
      <c r="F487" s="80"/>
      <c r="G487" s="80"/>
      <c r="H487" s="80"/>
      <c r="I487" s="80"/>
      <c r="J487" s="80"/>
      <c r="K487" s="80"/>
      <c r="L487" s="80"/>
      <c r="M487" s="88" t="s">
        <v>1325</v>
      </c>
      <c r="N487" s="89" t="n">
        <v>7</v>
      </c>
      <c r="O487" s="88" t="s">
        <v>1326</v>
      </c>
      <c r="P487" s="90"/>
      <c r="Q487" s="84" t="s">
        <v>52</v>
      </c>
      <c r="R487" s="85"/>
      <c r="S487" s="85" t="n">
        <v>19943</v>
      </c>
    </row>
    <row r="488" customFormat="false" ht="15" hidden="false" customHeight="false" outlineLevel="0" collapsed="false">
      <c r="A488" s="75" t="s">
        <v>1631</v>
      </c>
      <c r="B488" s="76" t="s">
        <v>1632</v>
      </c>
      <c r="C488" s="86"/>
      <c r="D488" s="87"/>
      <c r="E488" s="91" t="s">
        <v>45</v>
      </c>
      <c r="F488" s="80"/>
      <c r="G488" s="80"/>
      <c r="H488" s="80"/>
      <c r="I488" s="80"/>
      <c r="J488" s="80"/>
      <c r="K488" s="80"/>
      <c r="L488" s="80"/>
      <c r="M488" s="88" t="s">
        <v>1325</v>
      </c>
      <c r="N488" s="89" t="n">
        <v>7</v>
      </c>
      <c r="O488" s="88" t="s">
        <v>1326</v>
      </c>
      <c r="P488" s="90"/>
      <c r="Q488" s="84" t="s">
        <v>52</v>
      </c>
      <c r="R488" s="85"/>
      <c r="S488" s="85" t="n">
        <v>19944</v>
      </c>
    </row>
    <row r="489" customFormat="false" ht="15" hidden="false" customHeight="false" outlineLevel="0" collapsed="false">
      <c r="A489" s="75" t="s">
        <v>1633</v>
      </c>
      <c r="B489" s="76" t="s">
        <v>1634</v>
      </c>
      <c r="C489" s="86"/>
      <c r="D489" s="87"/>
      <c r="E489" s="91" t="s">
        <v>45</v>
      </c>
      <c r="F489" s="80"/>
      <c r="G489" s="80"/>
      <c r="H489" s="80"/>
      <c r="I489" s="80"/>
      <c r="J489" s="80"/>
      <c r="K489" s="80"/>
      <c r="L489" s="80"/>
      <c r="M489" s="88" t="s">
        <v>1325</v>
      </c>
      <c r="N489" s="89" t="n">
        <v>7</v>
      </c>
      <c r="O489" s="88" t="s">
        <v>1326</v>
      </c>
      <c r="P489" s="90"/>
      <c r="Q489" s="84" t="s">
        <v>52</v>
      </c>
      <c r="R489" s="85"/>
      <c r="S489" s="85" t="n">
        <v>19945</v>
      </c>
    </row>
    <row r="490" customFormat="false" ht="15" hidden="false" customHeight="false" outlineLevel="0" collapsed="false">
      <c r="A490" s="75" t="s">
        <v>1635</v>
      </c>
      <c r="B490" s="76" t="s">
        <v>1636</v>
      </c>
      <c r="C490" s="86"/>
      <c r="D490" s="87"/>
      <c r="E490" s="91" t="s">
        <v>45</v>
      </c>
      <c r="F490" s="80"/>
      <c r="G490" s="80"/>
      <c r="H490" s="80"/>
      <c r="I490" s="80"/>
      <c r="J490" s="80"/>
      <c r="K490" s="80"/>
      <c r="L490" s="80"/>
      <c r="M490" s="88" t="s">
        <v>1325</v>
      </c>
      <c r="N490" s="89" t="n">
        <v>7</v>
      </c>
      <c r="O490" s="88" t="s">
        <v>1326</v>
      </c>
      <c r="P490" s="90"/>
      <c r="Q490" s="84" t="s">
        <v>52</v>
      </c>
      <c r="R490" s="85"/>
      <c r="S490" s="85" t="n">
        <v>19946</v>
      </c>
    </row>
    <row r="491" customFormat="false" ht="15" hidden="false" customHeight="false" outlineLevel="0" collapsed="false">
      <c r="A491" s="75" t="s">
        <v>1637</v>
      </c>
      <c r="B491" s="76" t="s">
        <v>1638</v>
      </c>
      <c r="C491" s="86"/>
      <c r="D491" s="87"/>
      <c r="E491" s="91" t="s">
        <v>45</v>
      </c>
      <c r="F491" s="80"/>
      <c r="G491" s="80"/>
      <c r="H491" s="80"/>
      <c r="I491" s="80"/>
      <c r="J491" s="80"/>
      <c r="K491" s="80"/>
      <c r="L491" s="80"/>
      <c r="M491" s="88" t="s">
        <v>1325</v>
      </c>
      <c r="N491" s="89" t="n">
        <v>7</v>
      </c>
      <c r="O491" s="88" t="s">
        <v>1326</v>
      </c>
      <c r="P491" s="90"/>
      <c r="Q491" s="84" t="s">
        <v>52</v>
      </c>
      <c r="R491" s="85"/>
      <c r="S491" s="85" t="n">
        <v>19947</v>
      </c>
    </row>
    <row r="492" customFormat="false" ht="15" hidden="false" customHeight="false" outlineLevel="0" collapsed="false">
      <c r="A492" s="75" t="s">
        <v>1639</v>
      </c>
      <c r="B492" s="76" t="s">
        <v>1640</v>
      </c>
      <c r="C492" s="86"/>
      <c r="D492" s="87"/>
      <c r="E492" s="91" t="s">
        <v>45</v>
      </c>
      <c r="F492" s="80"/>
      <c r="G492" s="80"/>
      <c r="H492" s="80"/>
      <c r="I492" s="80"/>
      <c r="J492" s="80"/>
      <c r="K492" s="80"/>
      <c r="L492" s="80"/>
      <c r="M492" s="88" t="s">
        <v>1325</v>
      </c>
      <c r="N492" s="89" t="n">
        <v>7</v>
      </c>
      <c r="O492" s="88" t="s">
        <v>1326</v>
      </c>
      <c r="P492" s="90"/>
      <c r="Q492" s="84" t="s">
        <v>52</v>
      </c>
      <c r="R492" s="85"/>
      <c r="S492" s="85" t="n">
        <v>19948</v>
      </c>
    </row>
    <row r="493" customFormat="false" ht="15" hidden="false" customHeight="false" outlineLevel="0" collapsed="false">
      <c r="A493" s="75" t="s">
        <v>1641</v>
      </c>
      <c r="B493" s="76" t="s">
        <v>1642</v>
      </c>
      <c r="C493" s="86"/>
      <c r="D493" s="87"/>
      <c r="E493" s="91" t="s">
        <v>45</v>
      </c>
      <c r="F493" s="80"/>
      <c r="G493" s="80"/>
      <c r="H493" s="80"/>
      <c r="I493" s="80"/>
      <c r="J493" s="80"/>
      <c r="K493" s="80"/>
      <c r="L493" s="80"/>
      <c r="M493" s="88" t="s">
        <v>1325</v>
      </c>
      <c r="N493" s="89" t="n">
        <v>7</v>
      </c>
      <c r="O493" s="88" t="s">
        <v>1326</v>
      </c>
      <c r="P493" s="90"/>
      <c r="Q493" s="84" t="s">
        <v>52</v>
      </c>
      <c r="R493" s="85"/>
      <c r="S493" s="85" t="n">
        <v>19949</v>
      </c>
    </row>
    <row r="494" customFormat="false" ht="15" hidden="false" customHeight="false" outlineLevel="0" collapsed="false">
      <c r="A494" s="75" t="s">
        <v>1643</v>
      </c>
      <c r="B494" s="76" t="s">
        <v>1644</v>
      </c>
      <c r="C494" s="86"/>
      <c r="D494" s="87"/>
      <c r="E494" s="91" t="s">
        <v>45</v>
      </c>
      <c r="F494" s="80"/>
      <c r="G494" s="80"/>
      <c r="H494" s="80"/>
      <c r="I494" s="80"/>
      <c r="J494" s="80"/>
      <c r="K494" s="80"/>
      <c r="L494" s="80"/>
      <c r="M494" s="88" t="s">
        <v>1325</v>
      </c>
      <c r="N494" s="89" t="n">
        <v>7</v>
      </c>
      <c r="O494" s="88" t="s">
        <v>1326</v>
      </c>
      <c r="P494" s="90"/>
      <c r="Q494" s="84" t="s">
        <v>52</v>
      </c>
      <c r="R494" s="85"/>
      <c r="S494" s="85" t="n">
        <v>1995</v>
      </c>
    </row>
    <row r="495" customFormat="false" ht="15" hidden="false" customHeight="false" outlineLevel="0" collapsed="false">
      <c r="A495" s="75" t="s">
        <v>1645</v>
      </c>
      <c r="B495" s="76" t="s">
        <v>1646</v>
      </c>
      <c r="C495" s="86"/>
      <c r="D495" s="87"/>
      <c r="E495" s="91" t="s">
        <v>45</v>
      </c>
      <c r="F495" s="80"/>
      <c r="G495" s="80"/>
      <c r="H495" s="80"/>
      <c r="I495" s="80"/>
      <c r="J495" s="80"/>
      <c r="K495" s="80"/>
      <c r="L495" s="80"/>
      <c r="M495" s="88" t="s">
        <v>1325</v>
      </c>
      <c r="N495" s="89" t="n">
        <v>7</v>
      </c>
      <c r="O495" s="88" t="s">
        <v>1326</v>
      </c>
      <c r="P495" s="90"/>
      <c r="Q495" s="84" t="s">
        <v>52</v>
      </c>
      <c r="R495" s="85"/>
      <c r="S495" s="85" t="n">
        <v>19951</v>
      </c>
    </row>
    <row r="496" customFormat="false" ht="15" hidden="false" customHeight="false" outlineLevel="0" collapsed="false">
      <c r="A496" s="75" t="s">
        <v>1647</v>
      </c>
      <c r="B496" s="76" t="s">
        <v>1648</v>
      </c>
      <c r="C496" s="86"/>
      <c r="D496" s="87"/>
      <c r="E496" s="91" t="s">
        <v>45</v>
      </c>
      <c r="F496" s="80"/>
      <c r="G496" s="80"/>
      <c r="H496" s="80"/>
      <c r="I496" s="80"/>
      <c r="J496" s="80"/>
      <c r="K496" s="80"/>
      <c r="L496" s="80"/>
      <c r="M496" s="88" t="s">
        <v>1325</v>
      </c>
      <c r="N496" s="89" t="n">
        <v>7</v>
      </c>
      <c r="O496" s="88" t="s">
        <v>1326</v>
      </c>
      <c r="P496" s="90"/>
      <c r="Q496" s="84" t="s">
        <v>52</v>
      </c>
      <c r="R496" s="85"/>
      <c r="S496" s="85" t="n">
        <v>19953</v>
      </c>
    </row>
    <row r="497" customFormat="false" ht="15" hidden="false" customHeight="false" outlineLevel="0" collapsed="false">
      <c r="A497" s="75" t="s">
        <v>1649</v>
      </c>
      <c r="B497" s="76" t="s">
        <v>1650</v>
      </c>
      <c r="C497" s="86"/>
      <c r="D497" s="87"/>
      <c r="E497" s="91" t="s">
        <v>45</v>
      </c>
      <c r="F497" s="80"/>
      <c r="G497" s="80"/>
      <c r="H497" s="80"/>
      <c r="I497" s="80"/>
      <c r="J497" s="80"/>
      <c r="K497" s="80"/>
      <c r="L497" s="80"/>
      <c r="M497" s="88" t="s">
        <v>1325</v>
      </c>
      <c r="N497" s="89" t="n">
        <v>7</v>
      </c>
      <c r="O497" s="88" t="s">
        <v>1326</v>
      </c>
      <c r="P497" s="90"/>
      <c r="Q497" s="84" t="s">
        <v>52</v>
      </c>
      <c r="R497" s="85"/>
      <c r="S497" s="85" t="n">
        <v>19954</v>
      </c>
    </row>
    <row r="498" customFormat="false" ht="15" hidden="false" customHeight="false" outlineLevel="0" collapsed="false">
      <c r="A498" s="75" t="s">
        <v>1651</v>
      </c>
      <c r="B498" s="76" t="s">
        <v>1652</v>
      </c>
      <c r="C498" s="86"/>
      <c r="D498" s="87"/>
      <c r="E498" s="91" t="s">
        <v>1653</v>
      </c>
      <c r="F498" s="80"/>
      <c r="G498" s="80"/>
      <c r="H498" s="80"/>
      <c r="I498" s="80"/>
      <c r="J498" s="80"/>
      <c r="K498" s="80"/>
      <c r="L498" s="80"/>
      <c r="M498" s="88" t="s">
        <v>1325</v>
      </c>
      <c r="N498" s="89" t="n">
        <v>7</v>
      </c>
      <c r="O498" s="88" t="s">
        <v>1326</v>
      </c>
      <c r="P498" s="90"/>
      <c r="Q498" s="84" t="s">
        <v>52</v>
      </c>
      <c r="R498" s="85"/>
      <c r="S498" s="85" t="n">
        <v>223</v>
      </c>
    </row>
    <row r="499" customFormat="false" ht="15" hidden="false" customHeight="false" outlineLevel="0" collapsed="false">
      <c r="A499" s="75" t="s">
        <v>1654</v>
      </c>
      <c r="B499" s="76" t="s">
        <v>1655</v>
      </c>
      <c r="C499" s="86"/>
      <c r="D499" s="87"/>
      <c r="E499" s="91" t="s">
        <v>45</v>
      </c>
      <c r="F499" s="80"/>
      <c r="G499" s="80"/>
      <c r="H499" s="80"/>
      <c r="I499" s="80"/>
      <c r="J499" s="80"/>
      <c r="K499" s="80"/>
      <c r="L499" s="80"/>
      <c r="M499" s="88" t="s">
        <v>1325</v>
      </c>
      <c r="N499" s="89" t="n">
        <v>7</v>
      </c>
      <c r="O499" s="88" t="s">
        <v>1326</v>
      </c>
      <c r="P499" s="90"/>
      <c r="Q499" s="84" t="s">
        <v>52</v>
      </c>
      <c r="R499" s="85"/>
      <c r="S499" s="85" t="n">
        <v>19955</v>
      </c>
    </row>
    <row r="500" customFormat="false" ht="15" hidden="false" customHeight="false" outlineLevel="0" collapsed="false">
      <c r="A500" s="75" t="s">
        <v>1656</v>
      </c>
      <c r="B500" s="76" t="s">
        <v>1657</v>
      </c>
      <c r="C500" s="86"/>
      <c r="D500" s="87"/>
      <c r="E500" s="91" t="s">
        <v>1658</v>
      </c>
      <c r="F500" s="80"/>
      <c r="G500" s="80"/>
      <c r="H500" s="80"/>
      <c r="I500" s="80"/>
      <c r="J500" s="80"/>
      <c r="K500" s="80"/>
      <c r="L500" s="80"/>
      <c r="M500" s="88" t="s">
        <v>1325</v>
      </c>
      <c r="N500" s="89" t="n">
        <v>7</v>
      </c>
      <c r="O500" s="88" t="s">
        <v>1326</v>
      </c>
      <c r="P500" s="90"/>
      <c r="Q500" s="84" t="s">
        <v>52</v>
      </c>
      <c r="R500" s="85"/>
      <c r="S500" s="85" t="n">
        <v>19956</v>
      </c>
    </row>
    <row r="501" customFormat="false" ht="15" hidden="false" customHeight="false" outlineLevel="0" collapsed="false">
      <c r="A501" s="75" t="s">
        <v>1659</v>
      </c>
      <c r="B501" s="76" t="s">
        <v>1660</v>
      </c>
      <c r="C501" s="86"/>
      <c r="D501" s="87"/>
      <c r="E501" s="91" t="s">
        <v>45</v>
      </c>
      <c r="F501" s="80"/>
      <c r="G501" s="80"/>
      <c r="H501" s="80"/>
      <c r="I501" s="80"/>
      <c r="J501" s="80"/>
      <c r="K501" s="80"/>
      <c r="L501" s="80"/>
      <c r="M501" s="88" t="s">
        <v>1325</v>
      </c>
      <c r="N501" s="89" t="n">
        <v>7</v>
      </c>
      <c r="O501" s="88" t="s">
        <v>1326</v>
      </c>
      <c r="P501" s="90"/>
      <c r="Q501" s="84" t="s">
        <v>52</v>
      </c>
      <c r="R501" s="85"/>
      <c r="S501" s="85" t="n">
        <v>19957</v>
      </c>
    </row>
    <row r="502" customFormat="false" ht="15" hidden="false" customHeight="false" outlineLevel="0" collapsed="false">
      <c r="A502" s="75" t="s">
        <v>1661</v>
      </c>
      <c r="B502" s="76" t="s">
        <v>1662</v>
      </c>
      <c r="C502" s="86"/>
      <c r="D502" s="87"/>
      <c r="E502" s="91" t="s">
        <v>1663</v>
      </c>
      <c r="F502" s="80"/>
      <c r="G502" s="80"/>
      <c r="H502" s="80"/>
      <c r="I502" s="80"/>
      <c r="J502" s="80"/>
      <c r="K502" s="80"/>
      <c r="L502" s="80"/>
      <c r="M502" s="88" t="s">
        <v>1325</v>
      </c>
      <c r="N502" s="89" t="n">
        <v>7</v>
      </c>
      <c r="O502" s="88" t="s">
        <v>1326</v>
      </c>
      <c r="P502" s="90"/>
      <c r="Q502" s="84" t="s">
        <v>52</v>
      </c>
      <c r="R502" s="85"/>
      <c r="S502" s="85" t="n">
        <v>19958</v>
      </c>
    </row>
    <row r="503" customFormat="false" ht="15" hidden="false" customHeight="false" outlineLevel="0" collapsed="false">
      <c r="A503" s="75" t="s">
        <v>1664</v>
      </c>
      <c r="B503" s="76" t="s">
        <v>1665</v>
      </c>
      <c r="C503" s="86"/>
      <c r="D503" s="87"/>
      <c r="E503" s="91" t="s">
        <v>45</v>
      </c>
      <c r="F503" s="80"/>
      <c r="G503" s="80"/>
      <c r="H503" s="80"/>
      <c r="I503" s="80"/>
      <c r="J503" s="80"/>
      <c r="K503" s="80"/>
      <c r="L503" s="80"/>
      <c r="M503" s="88" t="s">
        <v>1325</v>
      </c>
      <c r="N503" s="89" t="n">
        <v>7</v>
      </c>
      <c r="O503" s="88" t="s">
        <v>1326</v>
      </c>
      <c r="P503" s="90"/>
      <c r="Q503" s="84" t="s">
        <v>52</v>
      </c>
      <c r="R503" s="85"/>
      <c r="S503" s="85" t="n">
        <v>19959</v>
      </c>
    </row>
    <row r="504" customFormat="false" ht="15" hidden="false" customHeight="false" outlineLevel="0" collapsed="false">
      <c r="A504" s="75" t="s">
        <v>1666</v>
      </c>
      <c r="B504" s="76" t="s">
        <v>1667</v>
      </c>
      <c r="C504" s="86"/>
      <c r="D504" s="87"/>
      <c r="E504" s="91" t="s">
        <v>45</v>
      </c>
      <c r="F504" s="80"/>
      <c r="G504" s="80"/>
      <c r="H504" s="80"/>
      <c r="I504" s="80"/>
      <c r="J504" s="80"/>
      <c r="K504" s="80"/>
      <c r="L504" s="80"/>
      <c r="M504" s="88" t="s">
        <v>1325</v>
      </c>
      <c r="N504" s="89" t="n">
        <v>7</v>
      </c>
      <c r="O504" s="88" t="s">
        <v>1326</v>
      </c>
      <c r="P504" s="90"/>
      <c r="Q504" s="84" t="s">
        <v>52</v>
      </c>
      <c r="R504" s="85"/>
      <c r="S504" s="85" t="n">
        <v>1996</v>
      </c>
    </row>
    <row r="505" customFormat="false" ht="15" hidden="false" customHeight="false" outlineLevel="0" collapsed="false">
      <c r="A505" s="75" t="s">
        <v>1668</v>
      </c>
      <c r="B505" s="76" t="s">
        <v>1669</v>
      </c>
      <c r="C505" s="86"/>
      <c r="D505" s="87"/>
      <c r="E505" s="91" t="s">
        <v>45</v>
      </c>
      <c r="F505" s="80"/>
      <c r="G505" s="80"/>
      <c r="H505" s="80"/>
      <c r="I505" s="80"/>
      <c r="J505" s="80"/>
      <c r="K505" s="80"/>
      <c r="L505" s="80"/>
      <c r="M505" s="88" t="s">
        <v>1325</v>
      </c>
      <c r="N505" s="89" t="n">
        <v>7</v>
      </c>
      <c r="O505" s="88" t="s">
        <v>1326</v>
      </c>
      <c r="P505" s="90"/>
      <c r="Q505" s="84" t="s">
        <v>52</v>
      </c>
      <c r="R505" s="85"/>
      <c r="S505" s="85" t="n">
        <v>19961</v>
      </c>
    </row>
    <row r="506" customFormat="false" ht="15" hidden="false" customHeight="false" outlineLevel="0" collapsed="false">
      <c r="A506" s="75" t="s">
        <v>1670</v>
      </c>
      <c r="B506" s="76" t="s">
        <v>1671</v>
      </c>
      <c r="C506" s="86"/>
      <c r="D506" s="87"/>
      <c r="E506" s="91" t="s">
        <v>1672</v>
      </c>
      <c r="F506" s="80"/>
      <c r="G506" s="80"/>
      <c r="H506" s="80"/>
      <c r="I506" s="80"/>
      <c r="J506" s="80"/>
      <c r="K506" s="80"/>
      <c r="L506" s="80"/>
      <c r="M506" s="88" t="s">
        <v>1325</v>
      </c>
      <c r="N506" s="89" t="n">
        <v>7</v>
      </c>
      <c r="O506" s="88" t="s">
        <v>1326</v>
      </c>
      <c r="P506" s="90"/>
      <c r="Q506" s="84" t="s">
        <v>52</v>
      </c>
      <c r="R506" s="85"/>
      <c r="S506" s="85" t="n">
        <v>225</v>
      </c>
    </row>
    <row r="507" customFormat="false" ht="15" hidden="false" customHeight="false" outlineLevel="0" collapsed="false">
      <c r="A507" s="99" t="s">
        <v>1673</v>
      </c>
      <c r="B507" s="76" t="s">
        <v>1674</v>
      </c>
      <c r="C507" s="86" t="n">
        <v>11</v>
      </c>
      <c r="D507" s="87" t="n">
        <v>2</v>
      </c>
      <c r="E507" s="79" t="s">
        <v>93</v>
      </c>
      <c r="F507" s="80"/>
      <c r="G507" s="80"/>
      <c r="H507" s="80"/>
      <c r="I507" s="80"/>
      <c r="J507" s="80"/>
      <c r="K507" s="80"/>
      <c r="L507" s="80"/>
      <c r="M507" s="88" t="s">
        <v>1325</v>
      </c>
      <c r="N507" s="89" t="n">
        <v>7</v>
      </c>
      <c r="O507" s="88" t="s">
        <v>1326</v>
      </c>
      <c r="P507" s="90" t="s">
        <v>40</v>
      </c>
      <c r="Q507" s="84" t="s">
        <v>69</v>
      </c>
      <c r="R507" s="85"/>
      <c r="S507" s="85" t="n">
        <v>1898</v>
      </c>
    </row>
    <row r="508" customFormat="false" ht="15" hidden="false" customHeight="false" outlineLevel="0" collapsed="false">
      <c r="A508" s="75" t="s">
        <v>1675</v>
      </c>
      <c r="B508" s="76" t="s">
        <v>1676</v>
      </c>
      <c r="C508" s="86"/>
      <c r="D508" s="87"/>
      <c r="E508" s="91" t="s">
        <v>45</v>
      </c>
      <c r="F508" s="80"/>
      <c r="G508" s="80"/>
      <c r="H508" s="80"/>
      <c r="I508" s="80"/>
      <c r="J508" s="80"/>
      <c r="K508" s="80"/>
      <c r="L508" s="80"/>
      <c r="M508" s="88" t="s">
        <v>1325</v>
      </c>
      <c r="N508" s="89" t="n">
        <v>7</v>
      </c>
      <c r="O508" s="88" t="s">
        <v>1326</v>
      </c>
      <c r="P508" s="90"/>
      <c r="Q508" s="84" t="s">
        <v>69</v>
      </c>
      <c r="R508" s="85"/>
      <c r="S508" s="85" t="n">
        <v>19964</v>
      </c>
    </row>
    <row r="509" customFormat="false" ht="15" hidden="false" customHeight="false" outlineLevel="0" collapsed="false">
      <c r="A509" s="75" t="s">
        <v>1677</v>
      </c>
      <c r="B509" s="76" t="s">
        <v>1678</v>
      </c>
      <c r="C509" s="86"/>
      <c r="D509" s="87"/>
      <c r="E509" s="91" t="s">
        <v>1679</v>
      </c>
      <c r="F509" s="80"/>
      <c r="G509" s="80"/>
      <c r="H509" s="80"/>
      <c r="I509" s="80"/>
      <c r="J509" s="80"/>
      <c r="K509" s="80"/>
      <c r="L509" s="80"/>
      <c r="M509" s="88" t="s">
        <v>1325</v>
      </c>
      <c r="N509" s="89" t="n">
        <v>7</v>
      </c>
      <c r="O509" s="88" t="s">
        <v>1326</v>
      </c>
      <c r="P509" s="90"/>
      <c r="Q509" s="84" t="s">
        <v>69</v>
      </c>
      <c r="R509" s="85"/>
      <c r="S509" s="85" t="n">
        <v>1899</v>
      </c>
    </row>
    <row r="510" customFormat="false" ht="15" hidden="false" customHeight="false" outlineLevel="0" collapsed="false">
      <c r="A510" s="99" t="s">
        <v>1680</v>
      </c>
      <c r="B510" s="76" t="s">
        <v>1681</v>
      </c>
      <c r="C510" s="86" t="n">
        <v>10</v>
      </c>
      <c r="D510" s="87" t="n">
        <v>2</v>
      </c>
      <c r="E510" s="79" t="s">
        <v>1682</v>
      </c>
      <c r="F510" s="80" t="s">
        <v>1683</v>
      </c>
      <c r="G510" s="80"/>
      <c r="H510" s="80"/>
      <c r="I510" s="80"/>
      <c r="J510" s="80"/>
      <c r="K510" s="80"/>
      <c r="L510" s="80"/>
      <c r="M510" s="88" t="s">
        <v>1325</v>
      </c>
      <c r="N510" s="89" t="n">
        <v>7</v>
      </c>
      <c r="O510" s="88" t="s">
        <v>1326</v>
      </c>
      <c r="P510" s="90" t="s">
        <v>40</v>
      </c>
      <c r="Q510" s="84" t="s">
        <v>69</v>
      </c>
      <c r="R510" s="85"/>
      <c r="S510" s="85" t="n">
        <v>191</v>
      </c>
    </row>
    <row r="511" customFormat="false" ht="15" hidden="false" customHeight="false" outlineLevel="0" collapsed="false">
      <c r="A511" s="99" t="s">
        <v>1684</v>
      </c>
      <c r="B511" s="76" t="s">
        <v>1685</v>
      </c>
      <c r="C511" s="86" t="n">
        <v>16</v>
      </c>
      <c r="D511" s="87" t="n">
        <v>3</v>
      </c>
      <c r="E511" s="79" t="s">
        <v>93</v>
      </c>
      <c r="F511" s="80"/>
      <c r="G511" s="80"/>
      <c r="H511" s="80"/>
      <c r="I511" s="80"/>
      <c r="J511" s="80"/>
      <c r="K511" s="80"/>
      <c r="L511" s="80"/>
      <c r="M511" s="88" t="s">
        <v>1325</v>
      </c>
      <c r="N511" s="89" t="n">
        <v>7</v>
      </c>
      <c r="O511" s="88" t="s">
        <v>1326</v>
      </c>
      <c r="P511" s="90" t="s">
        <v>40</v>
      </c>
      <c r="Q511" s="84" t="s">
        <v>69</v>
      </c>
      <c r="R511" s="85"/>
      <c r="S511" s="85" t="n">
        <v>192</v>
      </c>
    </row>
    <row r="512" customFormat="false" ht="15" hidden="false" customHeight="false" outlineLevel="0" collapsed="false">
      <c r="A512" s="99" t="s">
        <v>1686</v>
      </c>
      <c r="B512" s="76" t="s">
        <v>1687</v>
      </c>
      <c r="C512" s="86" t="n">
        <v>10</v>
      </c>
      <c r="D512" s="87" t="n">
        <v>2</v>
      </c>
      <c r="E512" s="79" t="s">
        <v>1275</v>
      </c>
      <c r="F512" s="80"/>
      <c r="G512" s="80"/>
      <c r="H512" s="80"/>
      <c r="I512" s="80"/>
      <c r="J512" s="80"/>
      <c r="K512" s="80"/>
      <c r="L512" s="80"/>
      <c r="M512" s="88" t="s">
        <v>1325</v>
      </c>
      <c r="N512" s="89" t="n">
        <v>7</v>
      </c>
      <c r="O512" s="88" t="s">
        <v>1326</v>
      </c>
      <c r="P512" s="90" t="s">
        <v>40</v>
      </c>
      <c r="Q512" s="84" t="s">
        <v>69</v>
      </c>
      <c r="R512" s="85"/>
      <c r="S512" s="85" t="n">
        <v>193</v>
      </c>
    </row>
    <row r="513" customFormat="false" ht="15" hidden="false" customHeight="false" outlineLevel="0" collapsed="false">
      <c r="A513" s="99" t="s">
        <v>1688</v>
      </c>
      <c r="B513" s="76" t="s">
        <v>1689</v>
      </c>
      <c r="C513" s="86" t="n">
        <v>12</v>
      </c>
      <c r="D513" s="87" t="n">
        <v>3</v>
      </c>
      <c r="E513" s="79" t="s">
        <v>93</v>
      </c>
      <c r="F513" s="80"/>
      <c r="G513" s="80"/>
      <c r="H513" s="80"/>
      <c r="I513" s="80"/>
      <c r="J513" s="80"/>
      <c r="K513" s="80"/>
      <c r="L513" s="80"/>
      <c r="M513" s="88" t="s">
        <v>1325</v>
      </c>
      <c r="N513" s="89" t="n">
        <v>7</v>
      </c>
      <c r="O513" s="88" t="s">
        <v>1326</v>
      </c>
      <c r="P513" s="90" t="s">
        <v>40</v>
      </c>
      <c r="Q513" s="84" t="s">
        <v>69</v>
      </c>
      <c r="R513" s="85"/>
      <c r="S513" s="85" t="n">
        <v>194</v>
      </c>
    </row>
    <row r="514" customFormat="false" ht="15" hidden="false" customHeight="false" outlineLevel="0" collapsed="false">
      <c r="A514" s="99" t="s">
        <v>1690</v>
      </c>
      <c r="B514" s="76" t="s">
        <v>1691</v>
      </c>
      <c r="C514" s="86" t="n">
        <v>19</v>
      </c>
      <c r="D514" s="87" t="n">
        <v>3</v>
      </c>
      <c r="E514" s="79" t="s">
        <v>1692</v>
      </c>
      <c r="F514" s="80"/>
      <c r="G514" s="80"/>
      <c r="H514" s="80"/>
      <c r="I514" s="80"/>
      <c r="J514" s="80"/>
      <c r="K514" s="80"/>
      <c r="L514" s="80"/>
      <c r="M514" s="88" t="s">
        <v>1325</v>
      </c>
      <c r="N514" s="89" t="n">
        <v>7</v>
      </c>
      <c r="O514" s="88" t="s">
        <v>1326</v>
      </c>
      <c r="P514" s="90" t="s">
        <v>40</v>
      </c>
      <c r="Q514" s="84" t="s">
        <v>69</v>
      </c>
      <c r="R514" s="85"/>
      <c r="S514" s="85" t="n">
        <v>195</v>
      </c>
    </row>
    <row r="515" customFormat="false" ht="15" hidden="false" customHeight="false" outlineLevel="0" collapsed="false">
      <c r="A515" s="99" t="s">
        <v>1693</v>
      </c>
      <c r="B515" s="76" t="s">
        <v>1694</v>
      </c>
      <c r="C515" s="86" t="n">
        <v>19</v>
      </c>
      <c r="D515" s="87" t="n">
        <v>3</v>
      </c>
      <c r="E515" s="79" t="s">
        <v>1695</v>
      </c>
      <c r="F515" s="80"/>
      <c r="G515" s="80"/>
      <c r="H515" s="80"/>
      <c r="I515" s="80"/>
      <c r="J515" s="80"/>
      <c r="K515" s="80"/>
      <c r="L515" s="80"/>
      <c r="M515" s="88" t="s">
        <v>1325</v>
      </c>
      <c r="N515" s="89" t="n">
        <v>7</v>
      </c>
      <c r="O515" s="88" t="s">
        <v>1326</v>
      </c>
      <c r="P515" s="90" t="s">
        <v>40</v>
      </c>
      <c r="Q515" s="84" t="s">
        <v>69</v>
      </c>
      <c r="R515" s="85"/>
      <c r="S515" s="85" t="n">
        <v>196</v>
      </c>
    </row>
    <row r="516" customFormat="false" ht="15" hidden="false" customHeight="false" outlineLevel="0" collapsed="false">
      <c r="A516" s="99" t="s">
        <v>1696</v>
      </c>
      <c r="B516" s="76" t="s">
        <v>1697</v>
      </c>
      <c r="C516" s="86" t="n">
        <v>12</v>
      </c>
      <c r="D516" s="87" t="n">
        <v>2</v>
      </c>
      <c r="E516" s="79" t="s">
        <v>1698</v>
      </c>
      <c r="F516" s="80"/>
      <c r="G516" s="80"/>
      <c r="H516" s="80"/>
      <c r="I516" s="80"/>
      <c r="J516" s="80"/>
      <c r="K516" s="80"/>
      <c r="L516" s="80"/>
      <c r="M516" s="88" t="s">
        <v>1325</v>
      </c>
      <c r="N516" s="89" t="n">
        <v>7</v>
      </c>
      <c r="O516" s="88" t="s">
        <v>1326</v>
      </c>
      <c r="P516" s="90" t="s">
        <v>40</v>
      </c>
      <c r="Q516" s="84" t="s">
        <v>69</v>
      </c>
      <c r="R516" s="85"/>
      <c r="S516" s="85" t="n">
        <v>198</v>
      </c>
    </row>
    <row r="517" customFormat="false" ht="15" hidden="false" customHeight="false" outlineLevel="0" collapsed="false">
      <c r="A517" s="75" t="s">
        <v>1699</v>
      </c>
      <c r="B517" s="76" t="s">
        <v>1700</v>
      </c>
      <c r="C517" s="86" t="n">
        <v>12</v>
      </c>
      <c r="D517" s="87" t="n">
        <v>2</v>
      </c>
      <c r="E517" s="91" t="s">
        <v>45</v>
      </c>
      <c r="F517" s="80"/>
      <c r="G517" s="80"/>
      <c r="H517" s="80"/>
      <c r="I517" s="80"/>
      <c r="J517" s="80"/>
      <c r="K517" s="80"/>
      <c r="L517" s="80"/>
      <c r="M517" s="88" t="s">
        <v>1325</v>
      </c>
      <c r="N517" s="89" t="n">
        <v>7</v>
      </c>
      <c r="O517" s="88" t="s">
        <v>1326</v>
      </c>
      <c r="P517" s="90"/>
      <c r="Q517" s="84" t="s">
        <v>69</v>
      </c>
      <c r="R517" s="85"/>
      <c r="S517" s="85" t="n">
        <v>19972</v>
      </c>
    </row>
    <row r="518" customFormat="false" ht="15" hidden="false" customHeight="false" outlineLevel="0" collapsed="false">
      <c r="A518" s="75" t="s">
        <v>1701</v>
      </c>
      <c r="B518" s="76" t="s">
        <v>1702</v>
      </c>
      <c r="C518" s="86" t="n">
        <v>12</v>
      </c>
      <c r="D518" s="87" t="n">
        <v>2</v>
      </c>
      <c r="E518" s="91" t="s">
        <v>45</v>
      </c>
      <c r="F518" s="80"/>
      <c r="G518" s="80"/>
      <c r="H518" s="80"/>
      <c r="I518" s="80"/>
      <c r="J518" s="80"/>
      <c r="K518" s="80"/>
      <c r="L518" s="80"/>
      <c r="M518" s="88" t="s">
        <v>1325</v>
      </c>
      <c r="N518" s="89" t="n">
        <v>7</v>
      </c>
      <c r="O518" s="88" t="s">
        <v>1326</v>
      </c>
      <c r="P518" s="90"/>
      <c r="Q518" s="84" t="s">
        <v>69</v>
      </c>
      <c r="R518" s="85"/>
      <c r="S518" s="85" t="n">
        <v>19973</v>
      </c>
    </row>
    <row r="519" customFormat="false" ht="15" hidden="false" customHeight="false" outlineLevel="0" collapsed="false">
      <c r="A519" s="99" t="s">
        <v>1703</v>
      </c>
      <c r="B519" s="76" t="s">
        <v>1704</v>
      </c>
      <c r="C519" s="86" t="n">
        <v>12</v>
      </c>
      <c r="D519" s="87" t="n">
        <v>1</v>
      </c>
      <c r="E519" s="79" t="s">
        <v>1705</v>
      </c>
      <c r="F519" s="80" t="s">
        <v>1706</v>
      </c>
      <c r="G519" s="80"/>
      <c r="H519" s="80"/>
      <c r="I519" s="80"/>
      <c r="J519" s="80"/>
      <c r="K519" s="80"/>
      <c r="L519" s="80"/>
      <c r="M519" s="88" t="s">
        <v>1325</v>
      </c>
      <c r="N519" s="89" t="n">
        <v>7</v>
      </c>
      <c r="O519" s="88" t="s">
        <v>1326</v>
      </c>
      <c r="P519" s="90" t="s">
        <v>40</v>
      </c>
      <c r="Q519" s="84" t="s">
        <v>69</v>
      </c>
      <c r="R519" s="85"/>
      <c r="S519" s="85" t="n">
        <v>199</v>
      </c>
    </row>
    <row r="520" customFormat="false" ht="15" hidden="false" customHeight="false" outlineLevel="0" collapsed="false">
      <c r="A520" s="75" t="s">
        <v>1707</v>
      </c>
      <c r="B520" s="76" t="s">
        <v>1708</v>
      </c>
      <c r="C520" s="86" t="n">
        <v>12</v>
      </c>
      <c r="D520" s="87" t="n">
        <v>2</v>
      </c>
      <c r="E520" s="91" t="s">
        <v>1709</v>
      </c>
      <c r="F520" s="80"/>
      <c r="G520" s="80"/>
      <c r="H520" s="80"/>
      <c r="I520" s="80"/>
      <c r="J520" s="80"/>
      <c r="K520" s="80"/>
      <c r="L520" s="80"/>
      <c r="M520" s="88" t="s">
        <v>1325</v>
      </c>
      <c r="N520" s="89" t="n">
        <v>7</v>
      </c>
      <c r="O520" s="88" t="s">
        <v>1326</v>
      </c>
      <c r="P520" s="90"/>
      <c r="Q520" s="84" t="s">
        <v>69</v>
      </c>
      <c r="R520" s="85"/>
      <c r="S520" s="85" t="n">
        <v>19974</v>
      </c>
    </row>
    <row r="521" customFormat="false" ht="15" hidden="false" customHeight="false" outlineLevel="0" collapsed="false">
      <c r="A521" s="99" t="s">
        <v>1710</v>
      </c>
      <c r="B521" s="76" t="s">
        <v>1711</v>
      </c>
      <c r="C521" s="86" t="n">
        <v>13</v>
      </c>
      <c r="D521" s="87" t="n">
        <v>2</v>
      </c>
      <c r="E521" s="79" t="s">
        <v>1705</v>
      </c>
      <c r="F521" s="80" t="s">
        <v>1712</v>
      </c>
      <c r="G521" s="80"/>
      <c r="H521" s="80"/>
      <c r="I521" s="80"/>
      <c r="J521" s="80"/>
      <c r="K521" s="80"/>
      <c r="L521" s="80"/>
      <c r="M521" s="88" t="s">
        <v>1325</v>
      </c>
      <c r="N521" s="89" t="n">
        <v>7</v>
      </c>
      <c r="O521" s="88" t="s">
        <v>1326</v>
      </c>
      <c r="P521" s="90" t="s">
        <v>40</v>
      </c>
      <c r="Q521" s="84" t="s">
        <v>69</v>
      </c>
      <c r="R521" s="85"/>
      <c r="S521" s="85" t="n">
        <v>29941</v>
      </c>
    </row>
    <row r="522" customFormat="false" ht="15" hidden="false" customHeight="false" outlineLevel="0" collapsed="false">
      <c r="A522" s="75" t="s">
        <v>1713</v>
      </c>
      <c r="B522" s="76" t="s">
        <v>1714</v>
      </c>
      <c r="C522" s="86"/>
      <c r="D522" s="87"/>
      <c r="E522" s="91" t="s">
        <v>45</v>
      </c>
      <c r="F522" s="80"/>
      <c r="G522" s="80"/>
      <c r="H522" s="80"/>
      <c r="I522" s="80"/>
      <c r="J522" s="80"/>
      <c r="K522" s="80"/>
      <c r="L522" s="80"/>
      <c r="M522" s="88" t="s">
        <v>1325</v>
      </c>
      <c r="N522" s="89" t="n">
        <v>7</v>
      </c>
      <c r="O522" s="88" t="s">
        <v>1326</v>
      </c>
      <c r="P522" s="90"/>
      <c r="Q522" s="84" t="s">
        <v>69</v>
      </c>
      <c r="R522" s="85"/>
      <c r="S522" s="85" t="n">
        <v>1911</v>
      </c>
    </row>
    <row r="523" customFormat="false" ht="15" hidden="false" customHeight="false" outlineLevel="0" collapsed="false">
      <c r="A523" s="75" t="s">
        <v>1715</v>
      </c>
      <c r="B523" s="76" t="s">
        <v>1716</v>
      </c>
      <c r="C523" s="86"/>
      <c r="D523" s="87"/>
      <c r="E523" s="91" t="s">
        <v>45</v>
      </c>
      <c r="F523" s="80"/>
      <c r="G523" s="80"/>
      <c r="H523" s="80"/>
      <c r="I523" s="80"/>
      <c r="J523" s="80"/>
      <c r="K523" s="80"/>
      <c r="L523" s="80"/>
      <c r="M523" s="88" t="s">
        <v>1325</v>
      </c>
      <c r="N523" s="89" t="n">
        <v>7</v>
      </c>
      <c r="O523" s="88" t="s">
        <v>1326</v>
      </c>
      <c r="P523" s="90"/>
      <c r="Q523" s="84" t="s">
        <v>69</v>
      </c>
      <c r="R523" s="85"/>
      <c r="S523" s="85" t="n">
        <v>1896</v>
      </c>
    </row>
    <row r="524" customFormat="false" ht="15" hidden="false" customHeight="false" outlineLevel="0" collapsed="false">
      <c r="A524" s="99" t="s">
        <v>1717</v>
      </c>
      <c r="B524" s="76" t="s">
        <v>1718</v>
      </c>
      <c r="C524" s="86" t="n">
        <v>11</v>
      </c>
      <c r="D524" s="87" t="n">
        <v>2</v>
      </c>
      <c r="E524" s="79" t="s">
        <v>1719</v>
      </c>
      <c r="F524" s="80"/>
      <c r="G524" s="80"/>
      <c r="H524" s="80"/>
      <c r="I524" s="80"/>
      <c r="J524" s="80"/>
      <c r="K524" s="80"/>
      <c r="L524" s="80"/>
      <c r="M524" s="88" t="s">
        <v>1325</v>
      </c>
      <c r="N524" s="89" t="n">
        <v>7</v>
      </c>
      <c r="O524" s="88" t="s">
        <v>1326</v>
      </c>
      <c r="P524" s="90" t="s">
        <v>40</v>
      </c>
      <c r="Q524" s="84" t="s">
        <v>69</v>
      </c>
      <c r="R524" s="85"/>
      <c r="S524" s="85" t="n">
        <v>1914</v>
      </c>
    </row>
    <row r="525" customFormat="false" ht="15" hidden="false" customHeight="false" outlineLevel="0" collapsed="false">
      <c r="A525" s="75" t="s">
        <v>1720</v>
      </c>
      <c r="B525" s="76" t="s">
        <v>1721</v>
      </c>
      <c r="C525" s="86" t="n">
        <v>11</v>
      </c>
      <c r="D525" s="87" t="n">
        <v>2</v>
      </c>
      <c r="E525" s="91" t="s">
        <v>45</v>
      </c>
      <c r="F525" s="80"/>
      <c r="G525" s="80"/>
      <c r="H525" s="80"/>
      <c r="I525" s="80"/>
      <c r="J525" s="80"/>
      <c r="K525" s="80"/>
      <c r="L525" s="80"/>
      <c r="M525" s="88" t="s">
        <v>1325</v>
      </c>
      <c r="N525" s="89" t="n">
        <v>7</v>
      </c>
      <c r="O525" s="88" t="s">
        <v>1326</v>
      </c>
      <c r="P525" s="90"/>
      <c r="Q525" s="84" t="s">
        <v>69</v>
      </c>
      <c r="R525" s="85"/>
      <c r="S525" s="85" t="n">
        <v>1998</v>
      </c>
    </row>
    <row r="526" customFormat="false" ht="15" hidden="false" customHeight="false" outlineLevel="0" collapsed="false">
      <c r="A526" s="75" t="s">
        <v>1722</v>
      </c>
      <c r="B526" s="76" t="s">
        <v>1723</v>
      </c>
      <c r="C526" s="86" t="n">
        <v>11</v>
      </c>
      <c r="D526" s="87" t="n">
        <v>2</v>
      </c>
      <c r="E526" s="91" t="s">
        <v>45</v>
      </c>
      <c r="F526" s="80"/>
      <c r="G526" s="80"/>
      <c r="H526" s="80"/>
      <c r="I526" s="80"/>
      <c r="J526" s="80"/>
      <c r="K526" s="80"/>
      <c r="L526" s="80"/>
      <c r="M526" s="88" t="s">
        <v>1325</v>
      </c>
      <c r="N526" s="89" t="n">
        <v>7</v>
      </c>
      <c r="O526" s="88" t="s">
        <v>1326</v>
      </c>
      <c r="P526" s="90"/>
      <c r="Q526" s="84" t="s">
        <v>69</v>
      </c>
      <c r="R526" s="85"/>
      <c r="S526" s="85" t="n">
        <v>19981</v>
      </c>
    </row>
    <row r="527" customFormat="false" ht="15" hidden="false" customHeight="false" outlineLevel="0" collapsed="false">
      <c r="A527" s="75" t="s">
        <v>1724</v>
      </c>
      <c r="B527" s="76" t="s">
        <v>1725</v>
      </c>
      <c r="C527" s="86"/>
      <c r="D527" s="87"/>
      <c r="E527" s="91" t="s">
        <v>45</v>
      </c>
      <c r="F527" s="80"/>
      <c r="G527" s="80"/>
      <c r="H527" s="80"/>
      <c r="I527" s="80"/>
      <c r="J527" s="80"/>
      <c r="K527" s="80"/>
      <c r="L527" s="80"/>
      <c r="M527" s="88" t="s">
        <v>1325</v>
      </c>
      <c r="N527" s="89" t="n">
        <v>7</v>
      </c>
      <c r="O527" s="88" t="s">
        <v>1326</v>
      </c>
      <c r="P527" s="90"/>
      <c r="Q527" s="84" t="s">
        <v>69</v>
      </c>
      <c r="R527" s="85"/>
      <c r="S527" s="85" t="n">
        <v>19982</v>
      </c>
    </row>
    <row r="528" customFormat="false" ht="15" hidden="false" customHeight="false" outlineLevel="0" collapsed="false">
      <c r="A528" s="75" t="s">
        <v>1726</v>
      </c>
      <c r="B528" s="76" t="s">
        <v>1727</v>
      </c>
      <c r="C528" s="86"/>
      <c r="D528" s="87"/>
      <c r="E528" s="91" t="s">
        <v>1728</v>
      </c>
      <c r="F528" s="80"/>
      <c r="G528" s="80"/>
      <c r="H528" s="80"/>
      <c r="I528" s="80"/>
      <c r="J528" s="80"/>
      <c r="K528" s="80"/>
      <c r="L528" s="80"/>
      <c r="M528" s="88" t="s">
        <v>1325</v>
      </c>
      <c r="N528" s="89" t="n">
        <v>7</v>
      </c>
      <c r="O528" s="88" t="s">
        <v>1326</v>
      </c>
      <c r="P528" s="90"/>
      <c r="Q528" s="84" t="s">
        <v>69</v>
      </c>
      <c r="R528" s="85"/>
      <c r="S528" s="85" t="n">
        <v>1915</v>
      </c>
    </row>
    <row r="529" customFormat="false" ht="15" hidden="false" customHeight="false" outlineLevel="0" collapsed="false">
      <c r="A529" s="75" t="s">
        <v>1729</v>
      </c>
      <c r="B529" s="76" t="s">
        <v>1730</v>
      </c>
      <c r="C529" s="86"/>
      <c r="D529" s="87"/>
      <c r="E529" s="91" t="s">
        <v>45</v>
      </c>
      <c r="F529" s="80"/>
      <c r="G529" s="80"/>
      <c r="H529" s="80"/>
      <c r="I529" s="80"/>
      <c r="J529" s="80"/>
      <c r="K529" s="80"/>
      <c r="L529" s="80"/>
      <c r="M529" s="88" t="s">
        <v>1325</v>
      </c>
      <c r="N529" s="89" t="n">
        <v>7</v>
      </c>
      <c r="O529" s="88" t="s">
        <v>1326</v>
      </c>
      <c r="P529" s="90"/>
      <c r="Q529" s="84" t="s">
        <v>69</v>
      </c>
      <c r="R529" s="85"/>
      <c r="S529" s="85" t="n">
        <v>19983</v>
      </c>
    </row>
    <row r="530" customFormat="false" ht="15" hidden="false" customHeight="false" outlineLevel="0" collapsed="false">
      <c r="A530" s="75" t="s">
        <v>1731</v>
      </c>
      <c r="B530" s="76" t="s">
        <v>1732</v>
      </c>
      <c r="C530" s="86"/>
      <c r="D530" s="87"/>
      <c r="E530" s="91" t="s">
        <v>45</v>
      </c>
      <c r="F530" s="80"/>
      <c r="G530" s="80"/>
      <c r="H530" s="80"/>
      <c r="I530" s="80"/>
      <c r="J530" s="80"/>
      <c r="K530" s="80"/>
      <c r="L530" s="80"/>
      <c r="M530" s="88" t="s">
        <v>1325</v>
      </c>
      <c r="N530" s="89" t="n">
        <v>7</v>
      </c>
      <c r="O530" s="88" t="s">
        <v>1326</v>
      </c>
      <c r="P530" s="90"/>
      <c r="Q530" s="84" t="s">
        <v>69</v>
      </c>
      <c r="R530" s="85"/>
      <c r="S530" s="85" t="n">
        <v>19985</v>
      </c>
    </row>
    <row r="531" customFormat="false" ht="15" hidden="false" customHeight="false" outlineLevel="0" collapsed="false">
      <c r="A531" s="75" t="s">
        <v>1733</v>
      </c>
      <c r="B531" s="76" t="s">
        <v>1734</v>
      </c>
      <c r="C531" s="86"/>
      <c r="D531" s="87"/>
      <c r="E531" s="91" t="s">
        <v>45</v>
      </c>
      <c r="F531" s="80"/>
      <c r="G531" s="80"/>
      <c r="H531" s="80"/>
      <c r="I531" s="80"/>
      <c r="J531" s="80"/>
      <c r="K531" s="80"/>
      <c r="L531" s="80"/>
      <c r="M531" s="88" t="s">
        <v>1325</v>
      </c>
      <c r="N531" s="89" t="n">
        <v>7</v>
      </c>
      <c r="O531" s="88" t="s">
        <v>1326</v>
      </c>
      <c r="P531" s="90"/>
      <c r="Q531" s="84" t="s">
        <v>69</v>
      </c>
      <c r="R531" s="85"/>
      <c r="S531" s="85" t="n">
        <v>19986</v>
      </c>
    </row>
    <row r="532" customFormat="false" ht="15" hidden="false" customHeight="false" outlineLevel="0" collapsed="false">
      <c r="A532" s="75" t="s">
        <v>1735</v>
      </c>
      <c r="B532" s="76" t="s">
        <v>1736</v>
      </c>
      <c r="C532" s="86"/>
      <c r="D532" s="87"/>
      <c r="E532" s="91" t="s">
        <v>45</v>
      </c>
      <c r="F532" s="80"/>
      <c r="G532" s="80"/>
      <c r="H532" s="80"/>
      <c r="I532" s="80"/>
      <c r="J532" s="80"/>
      <c r="K532" s="80"/>
      <c r="L532" s="80"/>
      <c r="M532" s="88" t="s">
        <v>1325</v>
      </c>
      <c r="N532" s="89" t="n">
        <v>7</v>
      </c>
      <c r="O532" s="88" t="s">
        <v>1326</v>
      </c>
      <c r="P532" s="90"/>
      <c r="Q532" s="84" t="s">
        <v>69</v>
      </c>
      <c r="R532" s="85"/>
      <c r="S532" s="85" t="n">
        <v>19987</v>
      </c>
    </row>
    <row r="533" customFormat="false" ht="15" hidden="false" customHeight="false" outlineLevel="0" collapsed="false">
      <c r="A533" s="75" t="s">
        <v>1737</v>
      </c>
      <c r="B533" s="76" t="s">
        <v>1738</v>
      </c>
      <c r="C533" s="86"/>
      <c r="D533" s="87"/>
      <c r="E533" s="91" t="s">
        <v>45</v>
      </c>
      <c r="F533" s="80"/>
      <c r="G533" s="80"/>
      <c r="H533" s="80"/>
      <c r="I533" s="80"/>
      <c r="J533" s="80"/>
      <c r="K533" s="80"/>
      <c r="L533" s="80"/>
      <c r="M533" s="88" t="s">
        <v>1325</v>
      </c>
      <c r="N533" s="89" t="n">
        <v>7</v>
      </c>
      <c r="O533" s="88" t="s">
        <v>1326</v>
      </c>
      <c r="P533" s="90"/>
      <c r="Q533" s="84" t="s">
        <v>52</v>
      </c>
      <c r="R533" s="85"/>
      <c r="S533" s="85" t="n">
        <v>211</v>
      </c>
    </row>
    <row r="534" customFormat="false" ht="15" hidden="false" customHeight="false" outlineLevel="0" collapsed="false">
      <c r="A534" s="75" t="s">
        <v>1739</v>
      </c>
      <c r="B534" s="76" t="s">
        <v>1740</v>
      </c>
      <c r="C534" s="86"/>
      <c r="D534" s="87"/>
      <c r="E534" s="91" t="s">
        <v>45</v>
      </c>
      <c r="F534" s="80"/>
      <c r="G534" s="80"/>
      <c r="H534" s="80"/>
      <c r="I534" s="80"/>
      <c r="J534" s="80"/>
      <c r="K534" s="80"/>
      <c r="L534" s="80"/>
      <c r="M534" s="88" t="s">
        <v>1325</v>
      </c>
      <c r="N534" s="89" t="n">
        <v>7</v>
      </c>
      <c r="O534" s="88" t="s">
        <v>1326</v>
      </c>
      <c r="P534" s="90"/>
      <c r="Q534" s="84" t="s">
        <v>52</v>
      </c>
      <c r="R534" s="85"/>
      <c r="S534" s="85" t="n">
        <v>212</v>
      </c>
    </row>
    <row r="535" customFormat="false" ht="15" hidden="false" customHeight="false" outlineLevel="0" collapsed="false">
      <c r="A535" s="75" t="s">
        <v>1741</v>
      </c>
      <c r="B535" s="76" t="s">
        <v>1742</v>
      </c>
      <c r="C535" s="86"/>
      <c r="D535" s="87"/>
      <c r="E535" s="91" t="s">
        <v>45</v>
      </c>
      <c r="F535" s="80"/>
      <c r="G535" s="80"/>
      <c r="H535" s="80"/>
      <c r="I535" s="80"/>
      <c r="J535" s="80"/>
      <c r="K535" s="80"/>
      <c r="L535" s="80"/>
      <c r="M535" s="88" t="s">
        <v>1325</v>
      </c>
      <c r="N535" s="89" t="n">
        <v>7</v>
      </c>
      <c r="O535" s="88" t="s">
        <v>1326</v>
      </c>
      <c r="P535" s="90"/>
      <c r="Q535" s="84" t="s">
        <v>52</v>
      </c>
      <c r="R535" s="85"/>
      <c r="S535" s="85" t="n">
        <v>1666</v>
      </c>
    </row>
    <row r="536" customFormat="false" ht="15" hidden="false" customHeight="false" outlineLevel="0" collapsed="false">
      <c r="A536" s="99" t="s">
        <v>1743</v>
      </c>
      <c r="B536" s="76" t="s">
        <v>1744</v>
      </c>
      <c r="C536" s="86" t="n">
        <v>18</v>
      </c>
      <c r="D536" s="87" t="n">
        <v>3</v>
      </c>
      <c r="E536" s="79" t="s">
        <v>93</v>
      </c>
      <c r="F536" s="80" t="s">
        <v>1745</v>
      </c>
      <c r="G536" s="80" t="s">
        <v>1746</v>
      </c>
      <c r="H536" s="80"/>
      <c r="I536" s="80"/>
      <c r="J536" s="80"/>
      <c r="K536" s="80"/>
      <c r="L536" s="80"/>
      <c r="M536" s="88" t="s">
        <v>1325</v>
      </c>
      <c r="N536" s="89" t="n">
        <v>7</v>
      </c>
      <c r="O536" s="88" t="s">
        <v>1326</v>
      </c>
      <c r="P536" s="90" t="s">
        <v>40</v>
      </c>
      <c r="Q536" s="84" t="s">
        <v>52</v>
      </c>
      <c r="R536" s="85"/>
      <c r="S536" s="85" t="n">
        <v>1518</v>
      </c>
    </row>
    <row r="537" customFormat="false" ht="15" hidden="false" customHeight="false" outlineLevel="0" collapsed="false">
      <c r="A537" s="99" t="s">
        <v>1747</v>
      </c>
      <c r="B537" s="76" t="s">
        <v>1748</v>
      </c>
      <c r="C537" s="86" t="n">
        <v>19</v>
      </c>
      <c r="D537" s="87" t="n">
        <v>3</v>
      </c>
      <c r="E537" s="79" t="s">
        <v>1749</v>
      </c>
      <c r="F537" s="80"/>
      <c r="G537" s="80"/>
      <c r="H537" s="80"/>
      <c r="I537" s="80"/>
      <c r="J537" s="80"/>
      <c r="K537" s="80"/>
      <c r="L537" s="80"/>
      <c r="M537" s="88" t="s">
        <v>1325</v>
      </c>
      <c r="N537" s="89" t="n">
        <v>7</v>
      </c>
      <c r="O537" s="88" t="s">
        <v>1326</v>
      </c>
      <c r="P537" s="90" t="s">
        <v>40</v>
      </c>
      <c r="Q537" s="84" t="s">
        <v>52</v>
      </c>
      <c r="R537" s="85"/>
      <c r="S537" s="85" t="n">
        <v>1669</v>
      </c>
    </row>
    <row r="538" customFormat="false" ht="15" hidden="false" customHeight="false" outlineLevel="0" collapsed="false">
      <c r="A538" s="75" t="s">
        <v>1750</v>
      </c>
      <c r="B538" s="76" t="s">
        <v>1751</v>
      </c>
      <c r="C538" s="86"/>
      <c r="D538" s="87"/>
      <c r="E538" s="91" t="s">
        <v>45</v>
      </c>
      <c r="F538" s="80"/>
      <c r="G538" s="80"/>
      <c r="H538" s="80"/>
      <c r="I538" s="80"/>
      <c r="J538" s="80"/>
      <c r="K538" s="80"/>
      <c r="L538" s="80"/>
      <c r="M538" s="88" t="s">
        <v>1325</v>
      </c>
      <c r="N538" s="89" t="n">
        <v>7</v>
      </c>
      <c r="O538" s="88" t="s">
        <v>1326</v>
      </c>
      <c r="P538" s="90"/>
      <c r="Q538" s="84" t="s">
        <v>52</v>
      </c>
      <c r="R538" s="85"/>
      <c r="S538" s="85" t="n">
        <v>19692</v>
      </c>
    </row>
    <row r="539" customFormat="false" ht="15" hidden="false" customHeight="false" outlineLevel="0" collapsed="false">
      <c r="A539" s="99" t="s">
        <v>1752</v>
      </c>
      <c r="B539" s="76" t="s">
        <v>1753</v>
      </c>
      <c r="C539" s="86" t="n">
        <v>13</v>
      </c>
      <c r="D539" s="87" t="n">
        <v>2</v>
      </c>
      <c r="E539" s="79" t="s">
        <v>1754</v>
      </c>
      <c r="F539" s="80"/>
      <c r="G539" s="80"/>
      <c r="H539" s="80"/>
      <c r="I539" s="80"/>
      <c r="J539" s="80"/>
      <c r="K539" s="80"/>
      <c r="L539" s="80"/>
      <c r="M539" s="88" t="s">
        <v>1325</v>
      </c>
      <c r="N539" s="89" t="n">
        <v>7</v>
      </c>
      <c r="O539" s="88" t="s">
        <v>1326</v>
      </c>
      <c r="P539" s="90" t="s">
        <v>40</v>
      </c>
      <c r="Q539" s="84" t="s">
        <v>52</v>
      </c>
      <c r="R539" s="85"/>
      <c r="S539" s="85" t="n">
        <v>19694</v>
      </c>
    </row>
    <row r="540" customFormat="false" ht="15" hidden="false" customHeight="false" outlineLevel="0" collapsed="false">
      <c r="A540" s="99" t="s">
        <v>1755</v>
      </c>
      <c r="B540" s="76" t="s">
        <v>1756</v>
      </c>
      <c r="C540" s="86" t="n">
        <v>7</v>
      </c>
      <c r="D540" s="87" t="n">
        <v>1</v>
      </c>
      <c r="E540" s="79" t="s">
        <v>1754</v>
      </c>
      <c r="F540" s="80"/>
      <c r="G540" s="80"/>
      <c r="H540" s="80"/>
      <c r="I540" s="80"/>
      <c r="J540" s="80"/>
      <c r="K540" s="80"/>
      <c r="L540" s="80"/>
      <c r="M540" s="88" t="s">
        <v>1325</v>
      </c>
      <c r="N540" s="89" t="n">
        <v>7</v>
      </c>
      <c r="O540" s="88" t="s">
        <v>1326</v>
      </c>
      <c r="P540" s="90" t="s">
        <v>40</v>
      </c>
      <c r="Q540" s="84" t="s">
        <v>52</v>
      </c>
      <c r="R540" s="85"/>
      <c r="S540" s="85" t="n">
        <v>19695</v>
      </c>
    </row>
    <row r="541" customFormat="false" ht="15" hidden="false" customHeight="false" outlineLevel="0" collapsed="false">
      <c r="A541" s="99" t="s">
        <v>1757</v>
      </c>
      <c r="B541" s="76" t="s">
        <v>1758</v>
      </c>
      <c r="C541" s="86" t="n">
        <v>15</v>
      </c>
      <c r="D541" s="87" t="n">
        <v>3</v>
      </c>
      <c r="E541" s="79" t="s">
        <v>1759</v>
      </c>
      <c r="F541" s="80"/>
      <c r="G541" s="80"/>
      <c r="H541" s="80"/>
      <c r="I541" s="80"/>
      <c r="J541" s="80"/>
      <c r="K541" s="80"/>
      <c r="L541" s="80"/>
      <c r="M541" s="88" t="s">
        <v>1325</v>
      </c>
      <c r="N541" s="89" t="n">
        <v>7</v>
      </c>
      <c r="O541" s="88" t="s">
        <v>1326</v>
      </c>
      <c r="P541" s="90" t="s">
        <v>40</v>
      </c>
      <c r="Q541" s="84" t="s">
        <v>52</v>
      </c>
      <c r="R541" s="85"/>
      <c r="S541" s="85" t="n">
        <v>1672</v>
      </c>
    </row>
    <row r="542" customFormat="false" ht="15" hidden="false" customHeight="false" outlineLevel="0" collapsed="false">
      <c r="A542" s="75" t="s">
        <v>1760</v>
      </c>
      <c r="B542" s="76" t="s">
        <v>1761</v>
      </c>
      <c r="C542" s="86"/>
      <c r="D542" s="87"/>
      <c r="E542" s="91" t="s">
        <v>45</v>
      </c>
      <c r="F542" s="80"/>
      <c r="G542" s="80"/>
      <c r="H542" s="80"/>
      <c r="I542" s="80"/>
      <c r="J542" s="80"/>
      <c r="K542" s="80"/>
      <c r="L542" s="80"/>
      <c r="M542" s="88" t="s">
        <v>1325</v>
      </c>
      <c r="N542" s="89" t="n">
        <v>7</v>
      </c>
      <c r="O542" s="88"/>
      <c r="P542" s="90"/>
      <c r="Q542" s="84" t="s">
        <v>52</v>
      </c>
      <c r="R542" s="85"/>
      <c r="S542" s="85" t="n">
        <v>1668</v>
      </c>
    </row>
    <row r="543" customFormat="false" ht="15" hidden="false" customHeight="false" outlineLevel="0" collapsed="false">
      <c r="A543" s="99" t="s">
        <v>1762</v>
      </c>
      <c r="B543" s="76" t="s">
        <v>1763</v>
      </c>
      <c r="C543" s="86" t="n">
        <v>6</v>
      </c>
      <c r="D543" s="87" t="n">
        <v>2</v>
      </c>
      <c r="E543" s="79" t="s">
        <v>1764</v>
      </c>
      <c r="F543" s="80"/>
      <c r="G543" s="80"/>
      <c r="H543" s="80"/>
      <c r="I543" s="80"/>
      <c r="J543" s="80"/>
      <c r="K543" s="80"/>
      <c r="L543" s="80"/>
      <c r="M543" s="88" t="s">
        <v>1325</v>
      </c>
      <c r="N543" s="89" t="n">
        <v>7</v>
      </c>
      <c r="O543" s="88" t="s">
        <v>1326</v>
      </c>
      <c r="P543" s="90" t="s">
        <v>40</v>
      </c>
      <c r="Q543" s="84" t="s">
        <v>52</v>
      </c>
      <c r="R543" s="85"/>
      <c r="S543" s="85" t="n">
        <v>163</v>
      </c>
    </row>
    <row r="544" customFormat="false" ht="15" hidden="false" customHeight="false" outlineLevel="0" collapsed="false">
      <c r="A544" s="75" t="s">
        <v>1765</v>
      </c>
      <c r="B544" s="76" t="s">
        <v>1766</v>
      </c>
      <c r="C544" s="86"/>
      <c r="D544" s="87"/>
      <c r="E544" s="91" t="s">
        <v>93</v>
      </c>
      <c r="F544" s="80"/>
      <c r="G544" s="80"/>
      <c r="H544" s="80"/>
      <c r="I544" s="80"/>
      <c r="J544" s="80"/>
      <c r="K544" s="80"/>
      <c r="L544" s="80"/>
      <c r="M544" s="88" t="s">
        <v>1325</v>
      </c>
      <c r="N544" s="89" t="n">
        <v>7</v>
      </c>
      <c r="O544" s="88" t="s">
        <v>1326</v>
      </c>
      <c r="P544" s="90"/>
      <c r="Q544" s="84" t="s">
        <v>52</v>
      </c>
      <c r="R544" s="85"/>
      <c r="S544" s="85" t="n">
        <v>1596</v>
      </c>
    </row>
    <row r="545" customFormat="false" ht="15" hidden="false" customHeight="false" outlineLevel="0" collapsed="false">
      <c r="A545" s="75" t="s">
        <v>1767</v>
      </c>
      <c r="B545" s="76" t="s">
        <v>1768</v>
      </c>
      <c r="C545" s="86"/>
      <c r="D545" s="87"/>
      <c r="E545" s="91" t="s">
        <v>45</v>
      </c>
      <c r="F545" s="80"/>
      <c r="G545" s="80"/>
      <c r="H545" s="80"/>
      <c r="I545" s="80"/>
      <c r="J545" s="80"/>
      <c r="K545" s="80"/>
      <c r="L545" s="80"/>
      <c r="M545" s="88" t="s">
        <v>1325</v>
      </c>
      <c r="N545" s="89" t="n">
        <v>7</v>
      </c>
      <c r="O545" s="88" t="s">
        <v>1326</v>
      </c>
      <c r="P545" s="90"/>
      <c r="Q545" s="84" t="s">
        <v>69</v>
      </c>
      <c r="R545" s="85"/>
      <c r="S545" s="85" t="n">
        <v>19716</v>
      </c>
    </row>
    <row r="546" customFormat="false" ht="15" hidden="false" customHeight="false" outlineLevel="0" collapsed="false">
      <c r="A546" s="99" t="s">
        <v>1769</v>
      </c>
      <c r="B546" s="76" t="s">
        <v>1770</v>
      </c>
      <c r="C546" s="86" t="n">
        <v>10</v>
      </c>
      <c r="D546" s="87" t="n">
        <v>3</v>
      </c>
      <c r="E546" s="79" t="s">
        <v>93</v>
      </c>
      <c r="F546" s="80"/>
      <c r="G546" s="80"/>
      <c r="H546" s="80"/>
      <c r="I546" s="80"/>
      <c r="J546" s="80"/>
      <c r="K546" s="80"/>
      <c r="L546" s="80"/>
      <c r="M546" s="88" t="s">
        <v>1325</v>
      </c>
      <c r="N546" s="89" t="n">
        <v>7</v>
      </c>
      <c r="O546" s="88" t="s">
        <v>1326</v>
      </c>
      <c r="P546" s="90" t="s">
        <v>40</v>
      </c>
      <c r="Q546" s="84" t="s">
        <v>69</v>
      </c>
      <c r="R546" s="85"/>
      <c r="S546" s="85" t="n">
        <v>1968</v>
      </c>
    </row>
    <row r="547" customFormat="false" ht="15" hidden="false" customHeight="false" outlineLevel="0" collapsed="false">
      <c r="A547" s="75" t="s">
        <v>1771</v>
      </c>
      <c r="B547" s="76" t="s">
        <v>1772</v>
      </c>
      <c r="C547" s="86"/>
      <c r="D547" s="87"/>
      <c r="E547" s="91" t="s">
        <v>45</v>
      </c>
      <c r="F547" s="80"/>
      <c r="G547" s="80"/>
      <c r="H547" s="80"/>
      <c r="I547" s="80"/>
      <c r="J547" s="80"/>
      <c r="K547" s="80"/>
      <c r="L547" s="80"/>
      <c r="M547" s="88" t="s">
        <v>1325</v>
      </c>
      <c r="N547" s="89" t="n">
        <v>7</v>
      </c>
      <c r="O547" s="88" t="s">
        <v>1326</v>
      </c>
      <c r="P547" s="90"/>
      <c r="Q547" s="84" t="s">
        <v>69</v>
      </c>
      <c r="R547" s="85"/>
      <c r="S547" s="85" t="n">
        <v>19726</v>
      </c>
    </row>
    <row r="548" customFormat="false" ht="15" hidden="false" customHeight="false" outlineLevel="0" collapsed="false">
      <c r="A548" s="75" t="s">
        <v>1773</v>
      </c>
      <c r="B548" s="76" t="s">
        <v>1774</v>
      </c>
      <c r="C548" s="86"/>
      <c r="D548" s="87"/>
      <c r="E548" s="91" t="s">
        <v>1775</v>
      </c>
      <c r="F548" s="80"/>
      <c r="G548" s="80"/>
      <c r="H548" s="80"/>
      <c r="I548" s="80"/>
      <c r="J548" s="80"/>
      <c r="K548" s="80"/>
      <c r="L548" s="80"/>
      <c r="M548" s="88" t="s">
        <v>1325</v>
      </c>
      <c r="N548" s="89" t="n">
        <v>7</v>
      </c>
      <c r="O548" s="88" t="s">
        <v>1326</v>
      </c>
      <c r="P548" s="90"/>
      <c r="Q548" s="84" t="s">
        <v>69</v>
      </c>
      <c r="R548" s="85"/>
      <c r="S548" s="85" t="n">
        <v>19727</v>
      </c>
    </row>
    <row r="549" customFormat="false" ht="15" hidden="false" customHeight="false" outlineLevel="0" collapsed="false">
      <c r="A549" s="75" t="s">
        <v>1776</v>
      </c>
      <c r="B549" s="76" t="s">
        <v>1777</v>
      </c>
      <c r="C549" s="86"/>
      <c r="D549" s="87"/>
      <c r="E549" s="91" t="s">
        <v>45</v>
      </c>
      <c r="F549" s="80"/>
      <c r="G549" s="80"/>
      <c r="H549" s="80"/>
      <c r="I549" s="80"/>
      <c r="J549" s="80"/>
      <c r="K549" s="80"/>
      <c r="L549" s="80"/>
      <c r="M549" s="88" t="s">
        <v>1325</v>
      </c>
      <c r="N549" s="89" t="n">
        <v>7</v>
      </c>
      <c r="O549" s="88" t="s">
        <v>1326</v>
      </c>
      <c r="P549" s="90"/>
      <c r="Q549" s="84" t="s">
        <v>69</v>
      </c>
      <c r="R549" s="85"/>
      <c r="S549" s="85" t="n">
        <v>19728</v>
      </c>
    </row>
    <row r="550" customFormat="false" ht="15" hidden="false" customHeight="false" outlineLevel="0" collapsed="false">
      <c r="A550" s="75" t="s">
        <v>1778</v>
      </c>
      <c r="B550" s="76" t="s">
        <v>1779</v>
      </c>
      <c r="C550" s="86"/>
      <c r="D550" s="87"/>
      <c r="E550" s="91" t="s">
        <v>1780</v>
      </c>
      <c r="F550" s="80"/>
      <c r="G550" s="80"/>
      <c r="H550" s="80"/>
      <c r="I550" s="80"/>
      <c r="J550" s="80"/>
      <c r="K550" s="80"/>
      <c r="L550" s="80"/>
      <c r="M550" s="88" t="s">
        <v>1325</v>
      </c>
      <c r="N550" s="89" t="n">
        <v>7</v>
      </c>
      <c r="O550" s="88" t="s">
        <v>1326</v>
      </c>
      <c r="P550" s="90"/>
      <c r="Q550" s="84" t="s">
        <v>69</v>
      </c>
      <c r="R550" s="85"/>
      <c r="S550" s="85" t="n">
        <v>19729</v>
      </c>
    </row>
    <row r="551" customFormat="false" ht="15" hidden="false" customHeight="false" outlineLevel="0" collapsed="false">
      <c r="A551" s="75" t="s">
        <v>1781</v>
      </c>
      <c r="B551" s="76" t="s">
        <v>1782</v>
      </c>
      <c r="C551" s="86"/>
      <c r="D551" s="87"/>
      <c r="E551" s="91" t="s">
        <v>93</v>
      </c>
      <c r="F551" s="80"/>
      <c r="G551" s="80"/>
      <c r="H551" s="80"/>
      <c r="I551" s="80"/>
      <c r="J551" s="80"/>
      <c r="K551" s="80"/>
      <c r="L551" s="80"/>
      <c r="M551" s="88" t="s">
        <v>1325</v>
      </c>
      <c r="N551" s="89" t="n">
        <v>7</v>
      </c>
      <c r="O551" s="88" t="s">
        <v>1326</v>
      </c>
      <c r="P551" s="90"/>
      <c r="Q551" s="84" t="s">
        <v>69</v>
      </c>
      <c r="R551" s="85"/>
      <c r="S551" s="85" t="n">
        <v>1973</v>
      </c>
    </row>
    <row r="552" customFormat="false" ht="15" hidden="false" customHeight="false" outlineLevel="0" collapsed="false">
      <c r="A552" s="75" t="s">
        <v>1783</v>
      </c>
      <c r="B552" s="76" t="s">
        <v>1784</v>
      </c>
      <c r="C552" s="86"/>
      <c r="D552" s="87"/>
      <c r="E552" s="91" t="s">
        <v>1785</v>
      </c>
      <c r="F552" s="80"/>
      <c r="G552" s="80"/>
      <c r="H552" s="80"/>
      <c r="I552" s="80"/>
      <c r="J552" s="80"/>
      <c r="K552" s="80"/>
      <c r="L552" s="80"/>
      <c r="M552" s="88" t="s">
        <v>1325</v>
      </c>
      <c r="N552" s="89" t="n">
        <v>7</v>
      </c>
      <c r="O552" s="88" t="s">
        <v>1326</v>
      </c>
      <c r="P552" s="90"/>
      <c r="Q552" s="84" t="s">
        <v>69</v>
      </c>
      <c r="R552" s="85"/>
      <c r="S552" s="85" t="n">
        <v>19731</v>
      </c>
    </row>
    <row r="553" customFormat="false" ht="15" hidden="false" customHeight="false" outlineLevel="0" collapsed="false">
      <c r="A553" s="75" t="s">
        <v>1786</v>
      </c>
      <c r="B553" s="76" t="s">
        <v>1787</v>
      </c>
      <c r="C553" s="86"/>
      <c r="D553" s="87"/>
      <c r="E553" s="91" t="s">
        <v>45</v>
      </c>
      <c r="F553" s="80"/>
      <c r="G553" s="80"/>
      <c r="H553" s="80"/>
      <c r="I553" s="80"/>
      <c r="J553" s="80"/>
      <c r="K553" s="80"/>
      <c r="L553" s="80"/>
      <c r="M553" s="88" t="s">
        <v>1325</v>
      </c>
      <c r="N553" s="89" t="n">
        <v>7</v>
      </c>
      <c r="O553" s="88" t="s">
        <v>1326</v>
      </c>
      <c r="P553" s="90"/>
      <c r="Q553" s="84" t="s">
        <v>69</v>
      </c>
      <c r="R553" s="85"/>
      <c r="S553" s="85" t="n">
        <v>1818</v>
      </c>
    </row>
    <row r="554" customFormat="false" ht="15" hidden="false" customHeight="false" outlineLevel="0" collapsed="false">
      <c r="A554" s="75" t="s">
        <v>1788</v>
      </c>
      <c r="B554" s="76" t="s">
        <v>1789</v>
      </c>
      <c r="C554" s="86"/>
      <c r="D554" s="87"/>
      <c r="E554" s="91" t="s">
        <v>45</v>
      </c>
      <c r="F554" s="80"/>
      <c r="G554" s="80"/>
      <c r="H554" s="80"/>
      <c r="I554" s="80"/>
      <c r="J554" s="80"/>
      <c r="K554" s="80"/>
      <c r="L554" s="80"/>
      <c r="M554" s="88" t="s">
        <v>1325</v>
      </c>
      <c r="N554" s="89" t="n">
        <v>7</v>
      </c>
      <c r="O554" s="88" t="s">
        <v>1326</v>
      </c>
      <c r="P554" s="90"/>
      <c r="Q554" s="84" t="s">
        <v>69</v>
      </c>
      <c r="R554" s="85"/>
      <c r="S554" s="85" t="n">
        <v>19732</v>
      </c>
    </row>
    <row r="555" customFormat="false" ht="15" hidden="false" customHeight="false" outlineLevel="0" collapsed="false">
      <c r="A555" s="75" t="s">
        <v>1790</v>
      </c>
      <c r="B555" s="76" t="s">
        <v>1791</v>
      </c>
      <c r="C555" s="86"/>
      <c r="D555" s="87"/>
      <c r="E555" s="91" t="s">
        <v>93</v>
      </c>
      <c r="F555" s="80"/>
      <c r="G555" s="80"/>
      <c r="H555" s="80"/>
      <c r="I555" s="80"/>
      <c r="J555" s="80"/>
      <c r="K555" s="80"/>
      <c r="L555" s="80"/>
      <c r="M555" s="88" t="s">
        <v>1325</v>
      </c>
      <c r="N555" s="89" t="n">
        <v>7</v>
      </c>
      <c r="O555" s="88" t="s">
        <v>1326</v>
      </c>
      <c r="P555" s="90"/>
      <c r="Q555" s="84" t="s">
        <v>69</v>
      </c>
      <c r="R555" s="85"/>
      <c r="S555" s="85" t="n">
        <v>1819</v>
      </c>
    </row>
    <row r="556" customFormat="false" ht="15" hidden="false" customHeight="false" outlineLevel="0" collapsed="false">
      <c r="A556" s="99" t="s">
        <v>1792</v>
      </c>
      <c r="B556" s="76" t="s">
        <v>1793</v>
      </c>
      <c r="C556" s="86" t="n">
        <v>8</v>
      </c>
      <c r="D556" s="87" t="n">
        <v>2</v>
      </c>
      <c r="E556" s="79" t="s">
        <v>93</v>
      </c>
      <c r="F556" s="80"/>
      <c r="G556" s="80"/>
      <c r="H556" s="80"/>
      <c r="I556" s="80"/>
      <c r="J556" s="80"/>
      <c r="K556" s="80"/>
      <c r="L556" s="80"/>
      <c r="M556" s="88" t="s">
        <v>1325</v>
      </c>
      <c r="N556" s="89" t="n">
        <v>7</v>
      </c>
      <c r="O556" s="88" t="s">
        <v>1326</v>
      </c>
      <c r="P556" s="90" t="s">
        <v>40</v>
      </c>
      <c r="Q556" s="84" t="s">
        <v>52</v>
      </c>
      <c r="R556" s="85"/>
      <c r="S556" s="85" t="n">
        <v>1598</v>
      </c>
    </row>
    <row r="557" customFormat="false" ht="15" hidden="false" customHeight="false" outlineLevel="0" collapsed="false">
      <c r="A557" s="99" t="s">
        <v>1794</v>
      </c>
      <c r="B557" s="76" t="s">
        <v>1795</v>
      </c>
      <c r="C557" s="86" t="n">
        <v>6</v>
      </c>
      <c r="D557" s="87" t="n">
        <v>2</v>
      </c>
      <c r="E557" s="79" t="s">
        <v>1796</v>
      </c>
      <c r="F557" s="80"/>
      <c r="G557" s="80"/>
      <c r="H557" s="80"/>
      <c r="I557" s="80"/>
      <c r="J557" s="80"/>
      <c r="K557" s="80"/>
      <c r="L557" s="80"/>
      <c r="M557" s="88" t="s">
        <v>1325</v>
      </c>
      <c r="N557" s="89" t="n">
        <v>7</v>
      </c>
      <c r="O557" s="88" t="s">
        <v>1326</v>
      </c>
      <c r="P557" s="90" t="s">
        <v>40</v>
      </c>
      <c r="Q557" s="84" t="s">
        <v>52</v>
      </c>
      <c r="R557" s="85"/>
      <c r="S557" s="85" t="n">
        <v>1632</v>
      </c>
    </row>
    <row r="558" customFormat="false" ht="15" hidden="false" customHeight="false" outlineLevel="0" collapsed="false">
      <c r="A558" s="75" t="s">
        <v>1797</v>
      </c>
      <c r="B558" s="76" t="s">
        <v>1798</v>
      </c>
      <c r="C558" s="86"/>
      <c r="D558" s="87"/>
      <c r="E558" s="91" t="s">
        <v>45</v>
      </c>
      <c r="F558" s="80"/>
      <c r="G558" s="80"/>
      <c r="H558" s="80"/>
      <c r="I558" s="80"/>
      <c r="J558" s="80"/>
      <c r="K558" s="80"/>
      <c r="L558" s="80"/>
      <c r="M558" s="88" t="s">
        <v>1325</v>
      </c>
      <c r="N558" s="89" t="n">
        <v>7</v>
      </c>
      <c r="O558" s="88" t="s">
        <v>1326</v>
      </c>
      <c r="P558" s="90"/>
      <c r="Q558" s="84" t="s">
        <v>52</v>
      </c>
      <c r="R558" s="85"/>
      <c r="S558" s="85" t="n">
        <v>1974</v>
      </c>
    </row>
    <row r="559" customFormat="false" ht="15" hidden="false" customHeight="false" outlineLevel="0" collapsed="false">
      <c r="A559" s="75" t="s">
        <v>1799</v>
      </c>
      <c r="B559" s="76" t="s">
        <v>1800</v>
      </c>
      <c r="C559" s="86"/>
      <c r="D559" s="87"/>
      <c r="E559" s="91" t="s">
        <v>45</v>
      </c>
      <c r="F559" s="80"/>
      <c r="G559" s="80"/>
      <c r="H559" s="80"/>
      <c r="I559" s="80"/>
      <c r="J559" s="80"/>
      <c r="K559" s="80"/>
      <c r="L559" s="80"/>
      <c r="M559" s="88" t="s">
        <v>1325</v>
      </c>
      <c r="N559" s="89" t="n">
        <v>7</v>
      </c>
      <c r="O559" s="88" t="s">
        <v>1326</v>
      </c>
      <c r="P559" s="90"/>
      <c r="Q559" s="84" t="s">
        <v>52</v>
      </c>
      <c r="R559" s="85"/>
      <c r="S559" s="85" t="n">
        <v>19741</v>
      </c>
    </row>
    <row r="560" customFormat="false" ht="15" hidden="false" customHeight="false" outlineLevel="0" collapsed="false">
      <c r="A560" s="75" t="s">
        <v>1801</v>
      </c>
      <c r="B560" s="76" t="s">
        <v>1802</v>
      </c>
      <c r="C560" s="86"/>
      <c r="D560" s="87"/>
      <c r="E560" s="91" t="s">
        <v>45</v>
      </c>
      <c r="F560" s="80"/>
      <c r="G560" s="80"/>
      <c r="H560" s="80"/>
      <c r="I560" s="80"/>
      <c r="J560" s="80"/>
      <c r="K560" s="80"/>
      <c r="L560" s="80"/>
      <c r="M560" s="88" t="s">
        <v>1325</v>
      </c>
      <c r="N560" s="89" t="n">
        <v>7</v>
      </c>
      <c r="O560" s="88" t="s">
        <v>1326</v>
      </c>
      <c r="P560" s="90"/>
      <c r="Q560" s="84" t="s">
        <v>52</v>
      </c>
      <c r="R560" s="85"/>
      <c r="S560" s="85" t="n">
        <v>19742</v>
      </c>
    </row>
    <row r="561" customFormat="false" ht="15" hidden="false" customHeight="false" outlineLevel="0" collapsed="false">
      <c r="A561" s="99" t="s">
        <v>1803</v>
      </c>
      <c r="B561" s="76" t="s">
        <v>1804</v>
      </c>
      <c r="C561" s="86" t="n">
        <v>5</v>
      </c>
      <c r="D561" s="87" t="n">
        <v>1</v>
      </c>
      <c r="E561" s="79" t="s">
        <v>93</v>
      </c>
      <c r="F561" s="80"/>
      <c r="G561" s="80"/>
      <c r="H561" s="80"/>
      <c r="I561" s="80"/>
      <c r="J561" s="80"/>
      <c r="K561" s="80"/>
      <c r="L561" s="80"/>
      <c r="M561" s="88" t="s">
        <v>1325</v>
      </c>
      <c r="N561" s="89" t="n">
        <v>7</v>
      </c>
      <c r="O561" s="88" t="s">
        <v>1326</v>
      </c>
      <c r="P561" s="90" t="s">
        <v>40</v>
      </c>
      <c r="Q561" s="84" t="s">
        <v>52</v>
      </c>
      <c r="R561" s="85"/>
      <c r="S561" s="85" t="n">
        <v>1681</v>
      </c>
    </row>
    <row r="562" customFormat="false" ht="15" hidden="false" customHeight="false" outlineLevel="0" collapsed="false">
      <c r="A562" s="75" t="s">
        <v>1805</v>
      </c>
      <c r="B562" s="76" t="s">
        <v>1806</v>
      </c>
      <c r="C562" s="86" t="n">
        <v>5</v>
      </c>
      <c r="D562" s="87" t="n">
        <v>1</v>
      </c>
      <c r="E562" s="91" t="s">
        <v>1807</v>
      </c>
      <c r="F562" s="80"/>
      <c r="G562" s="80"/>
      <c r="H562" s="80"/>
      <c r="I562" s="80"/>
      <c r="J562" s="80"/>
      <c r="K562" s="80"/>
      <c r="L562" s="80"/>
      <c r="M562" s="88" t="s">
        <v>1325</v>
      </c>
      <c r="N562" s="89" t="n">
        <v>7</v>
      </c>
      <c r="O562" s="88" t="s">
        <v>1326</v>
      </c>
      <c r="P562" s="90"/>
      <c r="Q562" s="84" t="s">
        <v>52</v>
      </c>
      <c r="R562" s="85"/>
      <c r="S562" s="85" t="n">
        <v>19743</v>
      </c>
    </row>
    <row r="563" customFormat="false" ht="15" hidden="false" customHeight="false" outlineLevel="0" collapsed="false">
      <c r="A563" s="75" t="s">
        <v>1808</v>
      </c>
      <c r="B563" s="76" t="s">
        <v>1809</v>
      </c>
      <c r="C563" s="86"/>
      <c r="D563" s="87"/>
      <c r="E563" s="91" t="s">
        <v>1810</v>
      </c>
      <c r="F563" s="80"/>
      <c r="G563" s="80"/>
      <c r="H563" s="80"/>
      <c r="I563" s="80"/>
      <c r="J563" s="80"/>
      <c r="K563" s="80"/>
      <c r="L563" s="80"/>
      <c r="M563" s="88" t="s">
        <v>1325</v>
      </c>
      <c r="N563" s="89" t="n">
        <v>7</v>
      </c>
      <c r="O563" s="88" t="s">
        <v>1326</v>
      </c>
      <c r="P563" s="90"/>
      <c r="Q563" s="84" t="s">
        <v>52</v>
      </c>
      <c r="R563" s="85"/>
      <c r="S563" s="85" t="n">
        <v>19744</v>
      </c>
    </row>
    <row r="564" customFormat="false" ht="15" hidden="false" customHeight="false" outlineLevel="0" collapsed="false">
      <c r="A564" s="75" t="s">
        <v>1811</v>
      </c>
      <c r="B564" s="76" t="s">
        <v>1812</v>
      </c>
      <c r="C564" s="86"/>
      <c r="D564" s="87"/>
      <c r="E564" s="91" t="s">
        <v>45</v>
      </c>
      <c r="F564" s="80"/>
      <c r="G564" s="80"/>
      <c r="H564" s="80"/>
      <c r="I564" s="80"/>
      <c r="J564" s="80"/>
      <c r="K564" s="80"/>
      <c r="L564" s="80"/>
      <c r="M564" s="88" t="s">
        <v>1325</v>
      </c>
      <c r="N564" s="89" t="n">
        <v>7</v>
      </c>
      <c r="O564" s="88" t="s">
        <v>1326</v>
      </c>
      <c r="P564" s="90"/>
      <c r="Q564" s="84" t="s">
        <v>52</v>
      </c>
      <c r="R564" s="85"/>
      <c r="S564" s="85" t="n">
        <v>19745</v>
      </c>
    </row>
    <row r="565" customFormat="false" ht="15" hidden="false" customHeight="false" outlineLevel="0" collapsed="false">
      <c r="A565" s="75" t="s">
        <v>1813</v>
      </c>
      <c r="B565" s="76" t="s">
        <v>1814</v>
      </c>
      <c r="C565" s="86"/>
      <c r="D565" s="87"/>
      <c r="E565" s="91" t="s">
        <v>45</v>
      </c>
      <c r="F565" s="80"/>
      <c r="G565" s="80"/>
      <c r="H565" s="80"/>
      <c r="I565" s="80"/>
      <c r="J565" s="80"/>
      <c r="K565" s="80"/>
      <c r="L565" s="80"/>
      <c r="M565" s="88" t="s">
        <v>1325</v>
      </c>
      <c r="N565" s="89" t="n">
        <v>7</v>
      </c>
      <c r="O565" s="88" t="s">
        <v>1326</v>
      </c>
      <c r="P565" s="90"/>
      <c r="Q565" s="84" t="s">
        <v>52</v>
      </c>
      <c r="R565" s="85"/>
      <c r="S565" s="85" t="n">
        <v>168</v>
      </c>
    </row>
    <row r="566" customFormat="false" ht="15" hidden="false" customHeight="false" outlineLevel="0" collapsed="false">
      <c r="A566" s="75" t="s">
        <v>1815</v>
      </c>
      <c r="B566" s="76" t="s">
        <v>1816</v>
      </c>
      <c r="C566" s="86"/>
      <c r="D566" s="87"/>
      <c r="E566" s="91" t="s">
        <v>45</v>
      </c>
      <c r="F566" s="80"/>
      <c r="G566" s="80"/>
      <c r="H566" s="80"/>
      <c r="I566" s="80"/>
      <c r="J566" s="80"/>
      <c r="K566" s="80"/>
      <c r="L566" s="80"/>
      <c r="M566" s="88" t="s">
        <v>1325</v>
      </c>
      <c r="N566" s="89" t="n">
        <v>7</v>
      </c>
      <c r="O566" s="88" t="s">
        <v>1326</v>
      </c>
      <c r="P566" s="90"/>
      <c r="Q566" s="84" t="s">
        <v>52</v>
      </c>
      <c r="R566" s="85"/>
      <c r="S566" s="85" t="n">
        <v>19746</v>
      </c>
    </row>
    <row r="567" customFormat="false" ht="15" hidden="false" customHeight="false" outlineLevel="0" collapsed="false">
      <c r="A567" s="75" t="s">
        <v>1817</v>
      </c>
      <c r="B567" s="76" t="s">
        <v>1818</v>
      </c>
      <c r="C567" s="86"/>
      <c r="D567" s="87"/>
      <c r="E567" s="91" t="s">
        <v>45</v>
      </c>
      <c r="F567" s="80"/>
      <c r="G567" s="80"/>
      <c r="H567" s="80"/>
      <c r="I567" s="80"/>
      <c r="J567" s="80"/>
      <c r="K567" s="80"/>
      <c r="L567" s="80"/>
      <c r="M567" s="88" t="s">
        <v>1325</v>
      </c>
      <c r="N567" s="89" t="n">
        <v>7</v>
      </c>
      <c r="O567" s="88" t="s">
        <v>1326</v>
      </c>
      <c r="P567" s="90"/>
      <c r="Q567" s="84" t="s">
        <v>52</v>
      </c>
      <c r="R567" s="85"/>
      <c r="S567" s="85" t="n">
        <v>19747</v>
      </c>
    </row>
    <row r="568" customFormat="false" ht="15" hidden="false" customHeight="false" outlineLevel="0" collapsed="false">
      <c r="A568" s="99" t="s">
        <v>1819</v>
      </c>
      <c r="B568" s="76" t="s">
        <v>1820</v>
      </c>
      <c r="C568" s="86" t="n">
        <v>7</v>
      </c>
      <c r="D568" s="87" t="n">
        <v>3</v>
      </c>
      <c r="E568" s="113" t="s">
        <v>93</v>
      </c>
      <c r="F568" s="80" t="s">
        <v>1821</v>
      </c>
      <c r="G568" s="80"/>
      <c r="H568" s="80"/>
      <c r="I568" s="80"/>
      <c r="J568" s="80"/>
      <c r="K568" s="80"/>
      <c r="L568" s="80"/>
      <c r="M568" s="88" t="s">
        <v>1822</v>
      </c>
      <c r="N568" s="89" t="n">
        <v>8</v>
      </c>
      <c r="O568" s="88" t="s">
        <v>1823</v>
      </c>
      <c r="P568" s="90" t="s">
        <v>40</v>
      </c>
      <c r="Q568" s="84" t="s">
        <v>52</v>
      </c>
      <c r="R568" s="85"/>
      <c r="S568" s="85" t="n">
        <v>1459</v>
      </c>
    </row>
    <row r="569" customFormat="false" ht="15" hidden="false" customHeight="false" outlineLevel="0" collapsed="false">
      <c r="A569" s="75" t="s">
        <v>1824</v>
      </c>
      <c r="B569" s="76" t="s">
        <v>1825</v>
      </c>
      <c r="C569" s="86"/>
      <c r="D569" s="87"/>
      <c r="E569" s="91" t="s">
        <v>45</v>
      </c>
      <c r="F569" s="80"/>
      <c r="G569" s="80"/>
      <c r="H569" s="80"/>
      <c r="I569" s="80"/>
      <c r="J569" s="80"/>
      <c r="K569" s="80"/>
      <c r="L569" s="80"/>
      <c r="M569" s="88" t="s">
        <v>1822</v>
      </c>
      <c r="N569" s="89" t="n">
        <v>8</v>
      </c>
      <c r="O569" s="88" t="s">
        <v>1823</v>
      </c>
      <c r="P569" s="90"/>
      <c r="Q569" s="84" t="s">
        <v>52</v>
      </c>
      <c r="R569" s="85"/>
      <c r="S569" s="85" t="n">
        <v>19748</v>
      </c>
    </row>
    <row r="570" customFormat="false" ht="15" hidden="false" customHeight="false" outlineLevel="0" collapsed="false">
      <c r="A570" s="75" t="s">
        <v>1826</v>
      </c>
      <c r="B570" s="76" t="s">
        <v>1827</v>
      </c>
      <c r="C570" s="86"/>
      <c r="D570" s="87"/>
      <c r="E570" s="91"/>
      <c r="F570" s="80"/>
      <c r="G570" s="80"/>
      <c r="H570" s="80"/>
      <c r="I570" s="80"/>
      <c r="J570" s="80"/>
      <c r="K570" s="80"/>
      <c r="L570" s="80"/>
      <c r="M570" s="88" t="s">
        <v>1822</v>
      </c>
      <c r="N570" s="89" t="n">
        <v>8</v>
      </c>
      <c r="O570" s="88" t="s">
        <v>1823</v>
      </c>
      <c r="P570" s="90"/>
      <c r="Q570" s="84"/>
      <c r="R570" s="85"/>
      <c r="S570" s="85" t="n">
        <v>1458</v>
      </c>
    </row>
    <row r="571" customFormat="false" ht="15" hidden="false" customHeight="false" outlineLevel="0" collapsed="false">
      <c r="A571" s="99" t="s">
        <v>1828</v>
      </c>
      <c r="B571" s="76" t="s">
        <v>1829</v>
      </c>
      <c r="C571" s="86" t="n">
        <v>10</v>
      </c>
      <c r="D571" s="87" t="n">
        <v>1</v>
      </c>
      <c r="E571" s="79" t="s">
        <v>1830</v>
      </c>
      <c r="F571" s="80"/>
      <c r="G571" s="80"/>
      <c r="H571" s="80"/>
      <c r="I571" s="80"/>
      <c r="J571" s="80"/>
      <c r="K571" s="80"/>
      <c r="L571" s="80"/>
      <c r="M571" s="88" t="s">
        <v>1822</v>
      </c>
      <c r="N571" s="89" t="n">
        <v>8</v>
      </c>
      <c r="O571" s="88" t="s">
        <v>1823</v>
      </c>
      <c r="P571" s="90" t="s">
        <v>40</v>
      </c>
      <c r="Q571" s="84" t="s">
        <v>52</v>
      </c>
      <c r="R571" s="85"/>
      <c r="S571" s="85" t="n">
        <v>1543</v>
      </c>
    </row>
    <row r="572" customFormat="false" ht="15" hidden="false" customHeight="false" outlineLevel="0" collapsed="false">
      <c r="A572" s="75" t="s">
        <v>1831</v>
      </c>
      <c r="B572" s="76" t="s">
        <v>1832</v>
      </c>
      <c r="C572" s="86"/>
      <c r="D572" s="87"/>
      <c r="E572" s="91" t="s">
        <v>1833</v>
      </c>
      <c r="F572" s="80"/>
      <c r="G572" s="80"/>
      <c r="H572" s="80"/>
      <c r="I572" s="80"/>
      <c r="J572" s="80"/>
      <c r="K572" s="80"/>
      <c r="L572" s="80"/>
      <c r="M572" s="88" t="s">
        <v>1822</v>
      </c>
      <c r="N572" s="89" t="n">
        <v>8</v>
      </c>
      <c r="O572" s="88" t="s">
        <v>1823</v>
      </c>
      <c r="P572" s="90"/>
      <c r="Q572" s="84" t="s">
        <v>52</v>
      </c>
      <c r="R572" s="85"/>
      <c r="S572" s="85" t="n">
        <v>1445</v>
      </c>
    </row>
    <row r="573" customFormat="false" ht="15" hidden="false" customHeight="false" outlineLevel="0" collapsed="false">
      <c r="A573" s="99" t="s">
        <v>1834</v>
      </c>
      <c r="B573" s="76" t="s">
        <v>1835</v>
      </c>
      <c r="C573" s="86" t="n">
        <v>9</v>
      </c>
      <c r="D573" s="87" t="n">
        <v>2</v>
      </c>
      <c r="E573" s="79" t="s">
        <v>1836</v>
      </c>
      <c r="F573" s="80" t="s">
        <v>1837</v>
      </c>
      <c r="G573" s="80" t="s">
        <v>1838</v>
      </c>
      <c r="H573" s="80"/>
      <c r="I573" s="80"/>
      <c r="J573" s="80"/>
      <c r="K573" s="80"/>
      <c r="L573" s="80"/>
      <c r="M573" s="88" t="s">
        <v>1822</v>
      </c>
      <c r="N573" s="89" t="n">
        <v>8</v>
      </c>
      <c r="O573" s="88" t="s">
        <v>1839</v>
      </c>
      <c r="P573" s="90" t="s">
        <v>40</v>
      </c>
      <c r="Q573" s="84" t="s">
        <v>52</v>
      </c>
      <c r="R573" s="85"/>
      <c r="S573" s="85" t="n">
        <v>1446</v>
      </c>
    </row>
    <row r="574" customFormat="false" ht="15" hidden="false" customHeight="false" outlineLevel="0" collapsed="false">
      <c r="A574" s="99" t="s">
        <v>1840</v>
      </c>
      <c r="B574" s="76" t="s">
        <v>1841</v>
      </c>
      <c r="C574" s="86" t="n">
        <v>8</v>
      </c>
      <c r="D574" s="87" t="n">
        <v>2</v>
      </c>
      <c r="E574" s="79" t="s">
        <v>93</v>
      </c>
      <c r="F574" s="80" t="s">
        <v>1842</v>
      </c>
      <c r="G574" s="80" t="s">
        <v>1843</v>
      </c>
      <c r="H574" s="80" t="s">
        <v>1844</v>
      </c>
      <c r="I574" s="137" t="s">
        <v>1845</v>
      </c>
      <c r="J574" s="80"/>
      <c r="K574" s="80"/>
      <c r="L574" s="80"/>
      <c r="M574" s="88" t="s">
        <v>1822</v>
      </c>
      <c r="N574" s="89" t="n">
        <v>8</v>
      </c>
      <c r="O574" s="88" t="s">
        <v>1823</v>
      </c>
      <c r="P574" s="90" t="s">
        <v>40</v>
      </c>
      <c r="Q574" s="84" t="s">
        <v>52</v>
      </c>
      <c r="R574" s="85"/>
      <c r="S574" s="85" t="n">
        <v>1447</v>
      </c>
    </row>
    <row r="575" customFormat="false" ht="15" hidden="false" customHeight="false" outlineLevel="0" collapsed="false">
      <c r="A575" s="75" t="s">
        <v>1846</v>
      </c>
      <c r="B575" s="76" t="s">
        <v>1847</v>
      </c>
      <c r="C575" s="86"/>
      <c r="D575" s="87"/>
      <c r="E575" s="91" t="s">
        <v>45</v>
      </c>
      <c r="F575" s="80"/>
      <c r="G575" s="80"/>
      <c r="H575" s="80"/>
      <c r="I575" s="80"/>
      <c r="J575" s="80"/>
      <c r="K575" s="80"/>
      <c r="L575" s="80"/>
      <c r="M575" s="88" t="s">
        <v>1822</v>
      </c>
      <c r="N575" s="89" t="n">
        <v>8</v>
      </c>
      <c r="O575" s="88" t="s">
        <v>1823</v>
      </c>
      <c r="P575" s="90"/>
      <c r="Q575" s="84" t="s">
        <v>52</v>
      </c>
      <c r="R575" s="85"/>
      <c r="S575" s="85" t="n">
        <v>1444</v>
      </c>
    </row>
    <row r="576" customFormat="false" ht="15" hidden="false" customHeight="false" outlineLevel="0" collapsed="false">
      <c r="A576" s="75" t="s">
        <v>1848</v>
      </c>
      <c r="B576" s="76" t="s">
        <v>1849</v>
      </c>
      <c r="C576" s="86"/>
      <c r="D576" s="87"/>
      <c r="E576" s="91" t="s">
        <v>1850</v>
      </c>
      <c r="F576" s="138"/>
      <c r="G576" s="80"/>
      <c r="H576" s="80"/>
      <c r="I576" s="80"/>
      <c r="J576" s="80"/>
      <c r="K576" s="80"/>
      <c r="L576" s="80"/>
      <c r="M576" s="88" t="s">
        <v>1822</v>
      </c>
      <c r="N576" s="89" t="n">
        <v>8</v>
      </c>
      <c r="O576" s="88" t="s">
        <v>1839</v>
      </c>
      <c r="P576" s="90"/>
      <c r="Q576" s="84" t="s">
        <v>69</v>
      </c>
      <c r="R576" s="85"/>
      <c r="S576" s="85" t="n">
        <v>1975</v>
      </c>
    </row>
    <row r="577" customFormat="false" ht="15" hidden="false" customHeight="false" outlineLevel="0" collapsed="false">
      <c r="A577" s="75" t="s">
        <v>1851</v>
      </c>
      <c r="B577" s="76" t="s">
        <v>1852</v>
      </c>
      <c r="C577" s="86"/>
      <c r="D577" s="87"/>
      <c r="E577" s="91" t="s">
        <v>45</v>
      </c>
      <c r="F577" s="80"/>
      <c r="G577" s="80"/>
      <c r="H577" s="80"/>
      <c r="I577" s="80"/>
      <c r="J577" s="80"/>
      <c r="K577" s="80"/>
      <c r="L577" s="80"/>
      <c r="M577" s="88" t="s">
        <v>1822</v>
      </c>
      <c r="N577" s="89" t="n">
        <v>8</v>
      </c>
      <c r="O577" s="88" t="s">
        <v>1839</v>
      </c>
      <c r="P577" s="90"/>
      <c r="Q577" s="84" t="s">
        <v>69</v>
      </c>
      <c r="R577" s="85"/>
      <c r="S577" s="85" t="n">
        <v>1972</v>
      </c>
    </row>
    <row r="578" customFormat="false" ht="15" hidden="false" customHeight="false" outlineLevel="0" collapsed="false">
      <c r="A578" s="75" t="s">
        <v>1853</v>
      </c>
      <c r="B578" s="76" t="s">
        <v>1854</v>
      </c>
      <c r="C578" s="86"/>
      <c r="D578" s="87"/>
      <c r="E578" s="91" t="s">
        <v>45</v>
      </c>
      <c r="F578" s="80"/>
      <c r="G578" s="80"/>
      <c r="H578" s="80"/>
      <c r="I578" s="80"/>
      <c r="J578" s="80"/>
      <c r="K578" s="80"/>
      <c r="L578" s="80"/>
      <c r="M578" s="88" t="s">
        <v>1822</v>
      </c>
      <c r="N578" s="89" t="n">
        <v>8</v>
      </c>
      <c r="O578" s="88" t="s">
        <v>1839</v>
      </c>
      <c r="P578" s="90"/>
      <c r="Q578" s="84" t="s">
        <v>69</v>
      </c>
      <c r="R578" s="85"/>
      <c r="S578" s="85" t="n">
        <v>19518</v>
      </c>
    </row>
    <row r="579" customFormat="false" ht="15" hidden="false" customHeight="false" outlineLevel="0" collapsed="false">
      <c r="A579" s="75" t="s">
        <v>1855</v>
      </c>
      <c r="B579" s="76" t="s">
        <v>1856</v>
      </c>
      <c r="C579" s="86"/>
      <c r="D579" s="87"/>
      <c r="E579" s="91" t="s">
        <v>45</v>
      </c>
      <c r="F579" s="80"/>
      <c r="G579" s="80"/>
      <c r="H579" s="80"/>
      <c r="I579" s="80"/>
      <c r="J579" s="80"/>
      <c r="K579" s="80"/>
      <c r="L579" s="80"/>
      <c r="M579" s="88" t="s">
        <v>1822</v>
      </c>
      <c r="N579" s="89" t="n">
        <v>8</v>
      </c>
      <c r="O579" s="88" t="s">
        <v>1839</v>
      </c>
      <c r="P579" s="90"/>
      <c r="Q579" s="84" t="s">
        <v>69</v>
      </c>
      <c r="R579" s="85"/>
      <c r="S579" s="85" t="n">
        <v>19522</v>
      </c>
    </row>
    <row r="580" customFormat="false" ht="15" hidden="false" customHeight="false" outlineLevel="0" collapsed="false">
      <c r="A580" s="75" t="s">
        <v>1857</v>
      </c>
      <c r="B580" s="76" t="s">
        <v>1858</v>
      </c>
      <c r="C580" s="86"/>
      <c r="D580" s="87"/>
      <c r="E580" s="91" t="s">
        <v>1859</v>
      </c>
      <c r="F580" s="80"/>
      <c r="G580" s="80"/>
      <c r="H580" s="80"/>
      <c r="I580" s="80"/>
      <c r="J580" s="80"/>
      <c r="K580" s="80"/>
      <c r="L580" s="80"/>
      <c r="M580" s="88" t="s">
        <v>1822</v>
      </c>
      <c r="N580" s="89" t="n">
        <v>8</v>
      </c>
      <c r="O580" s="88" t="s">
        <v>1839</v>
      </c>
      <c r="P580" s="90"/>
      <c r="Q580" s="84" t="s">
        <v>52</v>
      </c>
      <c r="R580" s="85"/>
      <c r="S580" s="85" t="n">
        <v>1449</v>
      </c>
    </row>
    <row r="581" customFormat="false" ht="15" hidden="false" customHeight="false" outlineLevel="0" collapsed="false">
      <c r="A581" s="75" t="s">
        <v>1860</v>
      </c>
      <c r="B581" s="76" t="s">
        <v>1861</v>
      </c>
      <c r="C581" s="86"/>
      <c r="D581" s="87"/>
      <c r="E581" s="91" t="s">
        <v>45</v>
      </c>
      <c r="F581" s="80"/>
      <c r="G581" s="80"/>
      <c r="H581" s="80"/>
      <c r="I581" s="80"/>
      <c r="J581" s="80"/>
      <c r="K581" s="80"/>
      <c r="L581" s="80"/>
      <c r="M581" s="94" t="s">
        <v>1822</v>
      </c>
      <c r="N581" s="95" t="n">
        <v>8</v>
      </c>
      <c r="O581" s="94" t="s">
        <v>1839</v>
      </c>
      <c r="P581" s="96"/>
      <c r="Q581" s="84" t="s">
        <v>52</v>
      </c>
      <c r="R581" s="85"/>
      <c r="S581" s="85" t="n">
        <v>29995</v>
      </c>
    </row>
    <row r="582" customFormat="false" ht="15" hidden="false" customHeight="false" outlineLevel="0" collapsed="false">
      <c r="A582" s="75" t="s">
        <v>1862</v>
      </c>
      <c r="B582" s="76" t="s">
        <v>1863</v>
      </c>
      <c r="C582" s="86"/>
      <c r="D582" s="87"/>
      <c r="E582" s="91" t="s">
        <v>45</v>
      </c>
      <c r="F582" s="80"/>
      <c r="G582" s="80"/>
      <c r="H582" s="80"/>
      <c r="I582" s="80"/>
      <c r="J582" s="80"/>
      <c r="K582" s="80"/>
      <c r="L582" s="80"/>
      <c r="M582" s="88" t="s">
        <v>1822</v>
      </c>
      <c r="N582" s="89" t="n">
        <v>8</v>
      </c>
      <c r="O582" s="88" t="s">
        <v>1839</v>
      </c>
      <c r="P582" s="90"/>
      <c r="Q582" s="84" t="s">
        <v>52</v>
      </c>
      <c r="R582" s="85"/>
      <c r="S582" s="85" t="n">
        <v>19524</v>
      </c>
    </row>
    <row r="583" customFormat="false" ht="15" hidden="false" customHeight="false" outlineLevel="0" collapsed="false">
      <c r="A583" s="75" t="s">
        <v>1864</v>
      </c>
      <c r="B583" s="76" t="s">
        <v>1865</v>
      </c>
      <c r="C583" s="86"/>
      <c r="D583" s="87"/>
      <c r="E583" s="91" t="s">
        <v>45</v>
      </c>
      <c r="F583" s="80"/>
      <c r="G583" s="80"/>
      <c r="H583" s="80"/>
      <c r="I583" s="80"/>
      <c r="J583" s="80"/>
      <c r="K583" s="80"/>
      <c r="L583" s="80"/>
      <c r="M583" s="88" t="s">
        <v>1822</v>
      </c>
      <c r="N583" s="89" t="n">
        <v>8</v>
      </c>
      <c r="O583" s="88" t="s">
        <v>1839</v>
      </c>
      <c r="P583" s="90"/>
      <c r="Q583" s="84" t="s">
        <v>69</v>
      </c>
      <c r="R583" s="85"/>
      <c r="S583" s="85" t="n">
        <v>1953</v>
      </c>
    </row>
    <row r="584" customFormat="false" ht="15" hidden="false" customHeight="false" outlineLevel="0" collapsed="false">
      <c r="A584" s="99" t="s">
        <v>1866</v>
      </c>
      <c r="B584" s="76" t="s">
        <v>1867</v>
      </c>
      <c r="C584" s="86" t="n">
        <v>14</v>
      </c>
      <c r="D584" s="87" t="n">
        <v>2</v>
      </c>
      <c r="E584" s="79" t="s">
        <v>1868</v>
      </c>
      <c r="F584" s="80" t="s">
        <v>1869</v>
      </c>
      <c r="G584" s="80" t="s">
        <v>1870</v>
      </c>
      <c r="H584" s="80"/>
      <c r="I584" s="80"/>
      <c r="J584" s="80"/>
      <c r="K584" s="80"/>
      <c r="L584" s="80"/>
      <c r="M584" s="88" t="s">
        <v>1822</v>
      </c>
      <c r="N584" s="89" t="n">
        <v>8</v>
      </c>
      <c r="O584" s="88" t="s">
        <v>1839</v>
      </c>
      <c r="P584" s="90" t="s">
        <v>40</v>
      </c>
      <c r="Q584" s="84" t="s">
        <v>69</v>
      </c>
      <c r="R584" s="85"/>
      <c r="S584" s="85" t="n">
        <v>1977</v>
      </c>
    </row>
    <row r="585" customFormat="false" ht="15" hidden="false" customHeight="false" outlineLevel="0" collapsed="false">
      <c r="A585" s="75" t="s">
        <v>1871</v>
      </c>
      <c r="B585" s="76" t="s">
        <v>1872</v>
      </c>
      <c r="C585" s="86"/>
      <c r="D585" s="87"/>
      <c r="E585" s="91" t="s">
        <v>45</v>
      </c>
      <c r="F585" s="80"/>
      <c r="G585" s="80"/>
      <c r="H585" s="80"/>
      <c r="I585" s="80"/>
      <c r="J585" s="80"/>
      <c r="K585" s="80"/>
      <c r="L585" s="80"/>
      <c r="M585" s="88" t="s">
        <v>1822</v>
      </c>
      <c r="N585" s="89" t="n">
        <v>8</v>
      </c>
      <c r="O585" s="88" t="s">
        <v>1839</v>
      </c>
      <c r="P585" s="90"/>
      <c r="Q585" s="84" t="s">
        <v>69</v>
      </c>
      <c r="R585" s="85"/>
      <c r="S585" s="85" t="n">
        <v>1976</v>
      </c>
    </row>
    <row r="586" customFormat="false" ht="15" hidden="false" customHeight="false" outlineLevel="0" collapsed="false">
      <c r="A586" s="75" t="s">
        <v>1873</v>
      </c>
      <c r="B586" s="76" t="s">
        <v>1874</v>
      </c>
      <c r="C586" s="86"/>
      <c r="D586" s="87"/>
      <c r="E586" s="91" t="s">
        <v>1875</v>
      </c>
      <c r="F586" s="80"/>
      <c r="G586" s="80"/>
      <c r="H586" s="80"/>
      <c r="I586" s="80"/>
      <c r="J586" s="80"/>
      <c r="K586" s="80"/>
      <c r="L586" s="80"/>
      <c r="M586" s="88" t="s">
        <v>1822</v>
      </c>
      <c r="N586" s="89" t="n">
        <v>8</v>
      </c>
      <c r="O586" s="88" t="s">
        <v>1823</v>
      </c>
      <c r="P586" s="90"/>
      <c r="Q586" s="84" t="s">
        <v>52</v>
      </c>
      <c r="R586" s="85"/>
      <c r="S586" s="85" t="n">
        <v>19533</v>
      </c>
    </row>
    <row r="587" customFormat="false" ht="15" hidden="false" customHeight="false" outlineLevel="0" collapsed="false">
      <c r="A587" s="75" t="s">
        <v>1876</v>
      </c>
      <c r="B587" s="76" t="s">
        <v>1877</v>
      </c>
      <c r="C587" s="86"/>
      <c r="D587" s="87"/>
      <c r="E587" s="91" t="s">
        <v>45</v>
      </c>
      <c r="F587" s="80"/>
      <c r="G587" s="80"/>
      <c r="H587" s="80"/>
      <c r="I587" s="80"/>
      <c r="J587" s="80"/>
      <c r="K587" s="80"/>
      <c r="L587" s="80"/>
      <c r="M587" s="88" t="s">
        <v>1822</v>
      </c>
      <c r="N587" s="89" t="n">
        <v>8</v>
      </c>
      <c r="O587" s="88" t="s">
        <v>1823</v>
      </c>
      <c r="P587" s="90"/>
      <c r="Q587" s="84" t="s">
        <v>52</v>
      </c>
      <c r="R587" s="85"/>
      <c r="S587" s="85" t="n">
        <v>19534</v>
      </c>
    </row>
    <row r="588" customFormat="false" ht="15" hidden="false" customHeight="false" outlineLevel="0" collapsed="false">
      <c r="A588" s="99" t="s">
        <v>1878</v>
      </c>
      <c r="B588" s="76" t="s">
        <v>1879</v>
      </c>
      <c r="C588" s="86" t="n">
        <v>9</v>
      </c>
      <c r="D588" s="87" t="n">
        <v>2</v>
      </c>
      <c r="E588" s="79" t="s">
        <v>93</v>
      </c>
      <c r="F588" s="80"/>
      <c r="G588" s="80"/>
      <c r="H588" s="80"/>
      <c r="I588" s="80"/>
      <c r="J588" s="80"/>
      <c r="K588" s="80"/>
      <c r="L588" s="80"/>
      <c r="M588" s="88" t="s">
        <v>1822</v>
      </c>
      <c r="N588" s="89" t="n">
        <v>8</v>
      </c>
      <c r="O588" s="88" t="s">
        <v>1839</v>
      </c>
      <c r="P588" s="90" t="s">
        <v>40</v>
      </c>
      <c r="Q588" s="84" t="s">
        <v>52</v>
      </c>
      <c r="R588" s="85"/>
      <c r="S588" s="85" t="n">
        <v>1464</v>
      </c>
    </row>
    <row r="589" customFormat="false" ht="15" hidden="false" customHeight="false" outlineLevel="0" collapsed="false">
      <c r="A589" s="75" t="s">
        <v>1880</v>
      </c>
      <c r="B589" s="76" t="s">
        <v>1881</v>
      </c>
      <c r="C589" s="86"/>
      <c r="D589" s="87"/>
      <c r="E589" s="91" t="s">
        <v>45</v>
      </c>
      <c r="F589" s="80"/>
      <c r="G589" s="80"/>
      <c r="H589" s="80"/>
      <c r="I589" s="80"/>
      <c r="J589" s="80"/>
      <c r="K589" s="80"/>
      <c r="L589" s="80"/>
      <c r="M589" s="88" t="s">
        <v>1822</v>
      </c>
      <c r="N589" s="89" t="n">
        <v>8</v>
      </c>
      <c r="O589" s="88" t="s">
        <v>1823</v>
      </c>
      <c r="P589" s="90"/>
      <c r="Q589" s="84" t="s">
        <v>52</v>
      </c>
      <c r="R589" s="85"/>
      <c r="S589" s="85" t="n">
        <v>1461</v>
      </c>
    </row>
    <row r="590" customFormat="false" ht="15" hidden="false" customHeight="false" outlineLevel="0" collapsed="false">
      <c r="A590" s="75" t="s">
        <v>1882</v>
      </c>
      <c r="B590" s="76" t="s">
        <v>1883</v>
      </c>
      <c r="C590" s="86"/>
      <c r="D590" s="87"/>
      <c r="E590" s="91" t="s">
        <v>1884</v>
      </c>
      <c r="F590" s="80"/>
      <c r="G590" s="80"/>
      <c r="H590" s="80"/>
      <c r="I590" s="80"/>
      <c r="J590" s="80"/>
      <c r="K590" s="80"/>
      <c r="L590" s="80"/>
      <c r="M590" s="88" t="s">
        <v>1822</v>
      </c>
      <c r="N590" s="89" t="n">
        <v>8</v>
      </c>
      <c r="O590" s="88" t="s">
        <v>1839</v>
      </c>
      <c r="P590" s="90"/>
      <c r="Q590" s="84" t="s">
        <v>69</v>
      </c>
      <c r="R590" s="85"/>
      <c r="S590" s="85" t="n">
        <v>1892</v>
      </c>
    </row>
    <row r="591" customFormat="false" ht="15" hidden="false" customHeight="false" outlineLevel="0" collapsed="false">
      <c r="A591" s="75" t="s">
        <v>1885</v>
      </c>
      <c r="B591" s="76" t="s">
        <v>1886</v>
      </c>
      <c r="C591" s="86"/>
      <c r="D591" s="87"/>
      <c r="E591" s="91" t="s">
        <v>93</v>
      </c>
      <c r="F591" s="80"/>
      <c r="G591" s="80"/>
      <c r="H591" s="80"/>
      <c r="I591" s="80"/>
      <c r="J591" s="80"/>
      <c r="K591" s="80"/>
      <c r="L591" s="80"/>
      <c r="M591" s="88" t="s">
        <v>1822</v>
      </c>
      <c r="N591" s="89" t="n">
        <v>8</v>
      </c>
      <c r="O591" s="88" t="s">
        <v>1839</v>
      </c>
      <c r="P591" s="90"/>
      <c r="Q591" s="84" t="s">
        <v>69</v>
      </c>
      <c r="R591" s="85"/>
      <c r="S591" s="85" t="n">
        <v>1893</v>
      </c>
    </row>
    <row r="592" customFormat="false" ht="15" hidden="false" customHeight="false" outlineLevel="0" collapsed="false">
      <c r="A592" s="75" t="s">
        <v>1887</v>
      </c>
      <c r="B592" s="76" t="s">
        <v>1888</v>
      </c>
      <c r="C592" s="86"/>
      <c r="D592" s="87"/>
      <c r="E592" s="91" t="s">
        <v>93</v>
      </c>
      <c r="F592" s="80"/>
      <c r="G592" s="80"/>
      <c r="H592" s="80"/>
      <c r="I592" s="80"/>
      <c r="J592" s="80"/>
      <c r="K592" s="80"/>
      <c r="L592" s="80"/>
      <c r="M592" s="88" t="s">
        <v>1822</v>
      </c>
      <c r="N592" s="89" t="n">
        <v>8</v>
      </c>
      <c r="O592" s="88" t="s">
        <v>1823</v>
      </c>
      <c r="P592" s="90"/>
      <c r="Q592" s="84" t="s">
        <v>69</v>
      </c>
      <c r="R592" s="85"/>
      <c r="S592" s="85" t="n">
        <v>19567</v>
      </c>
    </row>
    <row r="593" customFormat="false" ht="15" hidden="false" customHeight="false" outlineLevel="0" collapsed="false">
      <c r="A593" s="75" t="s">
        <v>1889</v>
      </c>
      <c r="B593" s="76" t="s">
        <v>1890</v>
      </c>
      <c r="C593" s="86"/>
      <c r="D593" s="87"/>
      <c r="E593" s="91" t="s">
        <v>93</v>
      </c>
      <c r="F593" s="80" t="s">
        <v>1891</v>
      </c>
      <c r="G593" s="80"/>
      <c r="H593" s="80"/>
      <c r="I593" s="80"/>
      <c r="J593" s="80"/>
      <c r="K593" s="80"/>
      <c r="L593" s="80"/>
      <c r="M593" s="88" t="s">
        <v>1822</v>
      </c>
      <c r="N593" s="89" t="n">
        <v>8</v>
      </c>
      <c r="O593" s="88" t="s">
        <v>1823</v>
      </c>
      <c r="P593" s="90"/>
      <c r="Q593" s="84" t="s">
        <v>52</v>
      </c>
      <c r="R593" s="85"/>
      <c r="S593" s="85" t="n">
        <v>1467</v>
      </c>
    </row>
    <row r="594" customFormat="false" ht="15" hidden="false" customHeight="false" outlineLevel="0" collapsed="false">
      <c r="A594" s="75" t="s">
        <v>1892</v>
      </c>
      <c r="B594" s="76" t="s">
        <v>1893</v>
      </c>
      <c r="C594" s="86"/>
      <c r="D594" s="87"/>
      <c r="E594" s="91" t="s">
        <v>1894</v>
      </c>
      <c r="F594" s="80"/>
      <c r="G594" s="80"/>
      <c r="H594" s="80"/>
      <c r="I594" s="80"/>
      <c r="J594" s="80"/>
      <c r="K594" s="80"/>
      <c r="L594" s="80"/>
      <c r="M594" s="88" t="s">
        <v>1822</v>
      </c>
      <c r="N594" s="89" t="n">
        <v>8</v>
      </c>
      <c r="O594" s="88" t="s">
        <v>1823</v>
      </c>
      <c r="P594" s="90"/>
      <c r="Q594" s="84" t="s">
        <v>52</v>
      </c>
      <c r="R594" s="85"/>
      <c r="S594" s="85" t="n">
        <v>1468</v>
      </c>
    </row>
    <row r="595" customFormat="false" ht="15" hidden="false" customHeight="false" outlineLevel="0" collapsed="false">
      <c r="A595" s="75" t="s">
        <v>1895</v>
      </c>
      <c r="B595" s="76" t="s">
        <v>1896</v>
      </c>
      <c r="C595" s="86"/>
      <c r="D595" s="87"/>
      <c r="E595" s="91" t="s">
        <v>45</v>
      </c>
      <c r="F595" s="80"/>
      <c r="G595" s="80"/>
      <c r="H595" s="80"/>
      <c r="I595" s="80"/>
      <c r="J595" s="80"/>
      <c r="K595" s="80"/>
      <c r="L595" s="80"/>
      <c r="M595" s="88" t="s">
        <v>1822</v>
      </c>
      <c r="N595" s="89" t="n">
        <v>8</v>
      </c>
      <c r="O595" s="88" t="s">
        <v>1823</v>
      </c>
      <c r="P595" s="90"/>
      <c r="Q595" s="84" t="s">
        <v>52</v>
      </c>
      <c r="R595" s="85"/>
      <c r="S595" s="85" t="n">
        <v>1469</v>
      </c>
    </row>
    <row r="596" customFormat="false" ht="15" hidden="false" customHeight="false" outlineLevel="0" collapsed="false">
      <c r="A596" s="75" t="s">
        <v>1897</v>
      </c>
      <c r="B596" s="76" t="s">
        <v>1898</v>
      </c>
      <c r="C596" s="86"/>
      <c r="D596" s="87"/>
      <c r="E596" s="91" t="s">
        <v>1899</v>
      </c>
      <c r="F596" s="80"/>
      <c r="G596" s="80"/>
      <c r="H596" s="80"/>
      <c r="I596" s="80"/>
      <c r="J596" s="80"/>
      <c r="K596" s="80"/>
      <c r="L596" s="80"/>
      <c r="M596" s="88" t="s">
        <v>1822</v>
      </c>
      <c r="N596" s="89" t="n">
        <v>8</v>
      </c>
      <c r="O596" s="88" t="s">
        <v>1823</v>
      </c>
      <c r="P596" s="90"/>
      <c r="Q596" s="84" t="s">
        <v>52</v>
      </c>
      <c r="R596" s="85"/>
      <c r="S596" s="85" t="n">
        <v>1475</v>
      </c>
    </row>
    <row r="597" customFormat="false" ht="15" hidden="false" customHeight="false" outlineLevel="0" collapsed="false">
      <c r="A597" s="75" t="s">
        <v>1900</v>
      </c>
      <c r="B597" s="76" t="s">
        <v>1901</v>
      </c>
      <c r="C597" s="86"/>
      <c r="D597" s="87"/>
      <c r="E597" s="91" t="s">
        <v>93</v>
      </c>
      <c r="F597" s="80"/>
      <c r="G597" s="80"/>
      <c r="H597" s="80"/>
      <c r="I597" s="80"/>
      <c r="J597" s="80"/>
      <c r="K597" s="80"/>
      <c r="L597" s="80"/>
      <c r="M597" s="88" t="s">
        <v>1822</v>
      </c>
      <c r="N597" s="89" t="n">
        <v>8</v>
      </c>
      <c r="O597" s="88" t="s">
        <v>1823</v>
      </c>
      <c r="P597" s="90"/>
      <c r="Q597" s="84" t="s">
        <v>52</v>
      </c>
      <c r="R597" s="85"/>
      <c r="S597" s="85" t="n">
        <v>1484</v>
      </c>
    </row>
    <row r="598" customFormat="false" ht="15" hidden="false" customHeight="false" outlineLevel="0" collapsed="false">
      <c r="A598" s="75" t="s">
        <v>1902</v>
      </c>
      <c r="B598" s="76" t="s">
        <v>1903</v>
      </c>
      <c r="C598" s="86"/>
      <c r="D598" s="87"/>
      <c r="E598" s="91" t="s">
        <v>1904</v>
      </c>
      <c r="F598" s="80"/>
      <c r="G598" s="80"/>
      <c r="H598" s="80"/>
      <c r="I598" s="80"/>
      <c r="J598" s="80"/>
      <c r="K598" s="80"/>
      <c r="L598" s="80"/>
      <c r="M598" s="88" t="s">
        <v>1822</v>
      </c>
      <c r="N598" s="89" t="n">
        <v>8</v>
      </c>
      <c r="O598" s="88" t="s">
        <v>1823</v>
      </c>
      <c r="P598" s="90"/>
      <c r="Q598" s="84" t="s">
        <v>52</v>
      </c>
      <c r="R598" s="85"/>
      <c r="S598" s="85" t="n">
        <v>1485</v>
      </c>
    </row>
    <row r="599" customFormat="false" ht="15" hidden="false" customHeight="false" outlineLevel="0" collapsed="false">
      <c r="A599" s="75" t="s">
        <v>1905</v>
      </c>
      <c r="B599" s="76" t="s">
        <v>1906</v>
      </c>
      <c r="C599" s="86"/>
      <c r="D599" s="87"/>
      <c r="E599" s="91" t="s">
        <v>93</v>
      </c>
      <c r="F599" s="80"/>
      <c r="G599" s="80"/>
      <c r="H599" s="80"/>
      <c r="I599" s="80"/>
      <c r="J599" s="80"/>
      <c r="K599" s="80"/>
      <c r="L599" s="80"/>
      <c r="M599" s="88" t="s">
        <v>1822</v>
      </c>
      <c r="N599" s="89" t="n">
        <v>8</v>
      </c>
      <c r="O599" s="88" t="s">
        <v>1823</v>
      </c>
      <c r="P599" s="90"/>
      <c r="Q599" s="84" t="s">
        <v>52</v>
      </c>
      <c r="R599" s="85"/>
      <c r="S599" s="85" t="n">
        <v>1486</v>
      </c>
    </row>
    <row r="600" customFormat="false" ht="15" hidden="false" customHeight="false" outlineLevel="0" collapsed="false">
      <c r="A600" s="75" t="s">
        <v>1907</v>
      </c>
      <c r="B600" s="76" t="s">
        <v>1908</v>
      </c>
      <c r="C600" s="86"/>
      <c r="D600" s="87"/>
      <c r="E600" s="91" t="s">
        <v>1909</v>
      </c>
      <c r="F600" s="80"/>
      <c r="G600" s="80"/>
      <c r="H600" s="80"/>
      <c r="I600" s="80"/>
      <c r="J600" s="80"/>
      <c r="K600" s="80"/>
      <c r="L600" s="80"/>
      <c r="M600" s="88" t="s">
        <v>1822</v>
      </c>
      <c r="N600" s="89" t="n">
        <v>8</v>
      </c>
      <c r="O600" s="88" t="s">
        <v>1823</v>
      </c>
      <c r="P600" s="90"/>
      <c r="Q600" s="84" t="s">
        <v>52</v>
      </c>
      <c r="R600" s="85"/>
      <c r="S600" s="85" t="n">
        <v>1489</v>
      </c>
    </row>
    <row r="601" customFormat="false" ht="15" hidden="false" customHeight="false" outlineLevel="0" collapsed="false">
      <c r="A601" s="99" t="s">
        <v>1910</v>
      </c>
      <c r="B601" s="76" t="s">
        <v>1911</v>
      </c>
      <c r="C601" s="86" t="n">
        <v>15</v>
      </c>
      <c r="D601" s="87" t="n">
        <v>3</v>
      </c>
      <c r="E601" s="79" t="s">
        <v>1912</v>
      </c>
      <c r="F601" s="80"/>
      <c r="G601" s="80"/>
      <c r="H601" s="80"/>
      <c r="I601" s="80"/>
      <c r="J601" s="80"/>
      <c r="K601" s="80"/>
      <c r="L601" s="80"/>
      <c r="M601" s="88" t="s">
        <v>1822</v>
      </c>
      <c r="N601" s="89" t="n">
        <v>8</v>
      </c>
      <c r="O601" s="88" t="s">
        <v>1839</v>
      </c>
      <c r="P601" s="90" t="s">
        <v>40</v>
      </c>
      <c r="Q601" s="84" t="s">
        <v>52</v>
      </c>
      <c r="R601" s="85"/>
      <c r="S601" s="85" t="n">
        <v>149</v>
      </c>
    </row>
    <row r="602" customFormat="false" ht="15" hidden="false" customHeight="false" outlineLevel="0" collapsed="false">
      <c r="A602" s="75" t="s">
        <v>1913</v>
      </c>
      <c r="B602" s="76" t="s">
        <v>1914</v>
      </c>
      <c r="C602" s="86"/>
      <c r="D602" s="87"/>
      <c r="E602" s="91" t="s">
        <v>45</v>
      </c>
      <c r="F602" s="80"/>
      <c r="G602" s="80"/>
      <c r="H602" s="80"/>
      <c r="I602" s="80"/>
      <c r="J602" s="80"/>
      <c r="K602" s="80"/>
      <c r="L602" s="80"/>
      <c r="M602" s="88" t="s">
        <v>1822</v>
      </c>
      <c r="N602" s="89" t="n">
        <v>8</v>
      </c>
      <c r="O602" s="88" t="s">
        <v>1823</v>
      </c>
      <c r="P602" s="90"/>
      <c r="Q602" s="84" t="s">
        <v>52</v>
      </c>
      <c r="R602" s="85"/>
      <c r="S602" s="85" t="n">
        <v>1466</v>
      </c>
    </row>
    <row r="603" customFormat="false" ht="15" hidden="false" customHeight="false" outlineLevel="0" collapsed="false">
      <c r="A603" s="99" t="s">
        <v>1915</v>
      </c>
      <c r="B603" s="76" t="s">
        <v>1916</v>
      </c>
      <c r="C603" s="86" t="n">
        <v>12</v>
      </c>
      <c r="D603" s="87" t="n">
        <v>2</v>
      </c>
      <c r="E603" s="79" t="s">
        <v>93</v>
      </c>
      <c r="F603" s="80"/>
      <c r="G603" s="80"/>
      <c r="H603" s="80"/>
      <c r="I603" s="80"/>
      <c r="J603" s="80"/>
      <c r="K603" s="80"/>
      <c r="L603" s="80"/>
      <c r="M603" s="88" t="s">
        <v>1822</v>
      </c>
      <c r="N603" s="89" t="n">
        <v>8</v>
      </c>
      <c r="O603" s="88" t="s">
        <v>1839</v>
      </c>
      <c r="P603" s="90" t="s">
        <v>40</v>
      </c>
      <c r="Q603" s="84" t="s">
        <v>52</v>
      </c>
      <c r="R603" s="85"/>
      <c r="S603" s="85" t="n">
        <v>1491</v>
      </c>
    </row>
    <row r="604" customFormat="false" ht="15" hidden="false" customHeight="false" outlineLevel="0" collapsed="false">
      <c r="A604" s="75" t="s">
        <v>1917</v>
      </c>
      <c r="B604" s="76" t="s">
        <v>1918</v>
      </c>
      <c r="C604" s="86"/>
      <c r="D604" s="87"/>
      <c r="E604" s="91" t="s">
        <v>93</v>
      </c>
      <c r="F604" s="80"/>
      <c r="G604" s="80"/>
      <c r="H604" s="80"/>
      <c r="I604" s="80"/>
      <c r="J604" s="80"/>
      <c r="K604" s="80"/>
      <c r="L604" s="80"/>
      <c r="M604" s="88" t="s">
        <v>1822</v>
      </c>
      <c r="N604" s="89" t="n">
        <v>8</v>
      </c>
      <c r="O604" s="88" t="s">
        <v>1823</v>
      </c>
      <c r="P604" s="90"/>
      <c r="Q604" s="84" t="s">
        <v>52</v>
      </c>
      <c r="R604" s="85"/>
      <c r="S604" s="85" t="n">
        <v>19581</v>
      </c>
    </row>
    <row r="605" customFormat="false" ht="15" hidden="false" customHeight="false" outlineLevel="0" collapsed="false">
      <c r="A605" s="75" t="s">
        <v>1919</v>
      </c>
      <c r="B605" s="76" t="s">
        <v>1920</v>
      </c>
      <c r="C605" s="86"/>
      <c r="D605" s="87"/>
      <c r="E605" s="91" t="s">
        <v>45</v>
      </c>
      <c r="F605" s="80"/>
      <c r="G605" s="80"/>
      <c r="H605" s="80"/>
      <c r="I605" s="80"/>
      <c r="J605" s="80"/>
      <c r="K605" s="80"/>
      <c r="L605" s="80"/>
      <c r="M605" s="88" t="s">
        <v>1822</v>
      </c>
      <c r="N605" s="89" t="n">
        <v>8</v>
      </c>
      <c r="O605" s="88" t="s">
        <v>1839</v>
      </c>
      <c r="P605" s="90"/>
      <c r="Q605" s="84" t="s">
        <v>69</v>
      </c>
      <c r="R605" s="85"/>
      <c r="S605" s="85" t="n">
        <v>1979</v>
      </c>
    </row>
    <row r="606" customFormat="false" ht="15" hidden="false" customHeight="false" outlineLevel="0" collapsed="false">
      <c r="A606" s="99" t="s">
        <v>1921</v>
      </c>
      <c r="B606" s="76" t="s">
        <v>1922</v>
      </c>
      <c r="C606" s="86" t="n">
        <v>11</v>
      </c>
      <c r="D606" s="87" t="n">
        <v>2</v>
      </c>
      <c r="E606" s="79" t="s">
        <v>1923</v>
      </c>
      <c r="F606" s="80"/>
      <c r="G606" s="80"/>
      <c r="H606" s="80"/>
      <c r="I606" s="80"/>
      <c r="J606" s="80"/>
      <c r="K606" s="80"/>
      <c r="L606" s="80"/>
      <c r="M606" s="88" t="s">
        <v>1822</v>
      </c>
      <c r="N606" s="89" t="n">
        <v>8</v>
      </c>
      <c r="O606" s="88" t="s">
        <v>1839</v>
      </c>
      <c r="P606" s="90" t="s">
        <v>40</v>
      </c>
      <c r="Q606" s="84" t="s">
        <v>52</v>
      </c>
      <c r="R606" s="85"/>
      <c r="S606" s="85" t="n">
        <v>1555</v>
      </c>
    </row>
    <row r="607" customFormat="false" ht="15" hidden="false" customHeight="false" outlineLevel="0" collapsed="false">
      <c r="A607" s="75" t="s">
        <v>1924</v>
      </c>
      <c r="B607" s="76" t="s">
        <v>1925</v>
      </c>
      <c r="C607" s="86"/>
      <c r="D607" s="87"/>
      <c r="E607" s="91" t="s">
        <v>93</v>
      </c>
      <c r="F607" s="80"/>
      <c r="G607" s="80"/>
      <c r="H607" s="80"/>
      <c r="I607" s="80"/>
      <c r="J607" s="80"/>
      <c r="K607" s="80"/>
      <c r="L607" s="80"/>
      <c r="M607" s="88" t="s">
        <v>1822</v>
      </c>
      <c r="N607" s="89" t="n">
        <v>8</v>
      </c>
      <c r="O607" s="88" t="s">
        <v>1823</v>
      </c>
      <c r="P607" s="90"/>
      <c r="Q607" s="84" t="s">
        <v>69</v>
      </c>
      <c r="R607" s="85"/>
      <c r="S607" s="85" t="n">
        <v>1981</v>
      </c>
    </row>
    <row r="608" customFormat="false" ht="15" hidden="false" customHeight="false" outlineLevel="0" collapsed="false">
      <c r="A608" s="75" t="s">
        <v>1926</v>
      </c>
      <c r="B608" s="76" t="s">
        <v>1927</v>
      </c>
      <c r="C608" s="86"/>
      <c r="D608" s="87"/>
      <c r="E608" s="91" t="s">
        <v>45</v>
      </c>
      <c r="F608" s="80"/>
      <c r="G608" s="80"/>
      <c r="H608" s="80"/>
      <c r="I608" s="80"/>
      <c r="J608" s="80"/>
      <c r="K608" s="80"/>
      <c r="L608" s="80"/>
      <c r="M608" s="88" t="s">
        <v>1822</v>
      </c>
      <c r="N608" s="89" t="n">
        <v>8</v>
      </c>
      <c r="O608" s="88" t="s">
        <v>1823</v>
      </c>
      <c r="P608" s="90"/>
      <c r="Q608" s="84" t="s">
        <v>52</v>
      </c>
      <c r="R608" s="85"/>
      <c r="S608" s="85" t="n">
        <v>1493</v>
      </c>
    </row>
    <row r="609" customFormat="false" ht="15" hidden="false" customHeight="false" outlineLevel="0" collapsed="false">
      <c r="A609" s="75" t="s">
        <v>1928</v>
      </c>
      <c r="B609" s="76" t="s">
        <v>1929</v>
      </c>
      <c r="C609" s="86"/>
      <c r="D609" s="87"/>
      <c r="E609" s="91" t="s">
        <v>45</v>
      </c>
      <c r="F609" s="80"/>
      <c r="G609" s="80"/>
      <c r="H609" s="80"/>
      <c r="I609" s="80"/>
      <c r="J609" s="80"/>
      <c r="K609" s="80"/>
      <c r="L609" s="80"/>
      <c r="M609" s="88" t="s">
        <v>1822</v>
      </c>
      <c r="N609" s="89" t="n">
        <v>8</v>
      </c>
      <c r="O609" s="88" t="s">
        <v>1823</v>
      </c>
      <c r="P609" s="90"/>
      <c r="Q609" s="84" t="s">
        <v>69</v>
      </c>
      <c r="R609" s="85"/>
      <c r="S609" s="85" t="n">
        <v>1962</v>
      </c>
    </row>
    <row r="610" customFormat="false" ht="15" hidden="false" customHeight="false" outlineLevel="0" collapsed="false">
      <c r="A610" s="75" t="s">
        <v>1930</v>
      </c>
      <c r="B610" s="76" t="s">
        <v>1931</v>
      </c>
      <c r="C610" s="86"/>
      <c r="D610" s="87"/>
      <c r="E610" s="91" t="s">
        <v>45</v>
      </c>
      <c r="F610" s="80"/>
      <c r="G610" s="80"/>
      <c r="H610" s="80"/>
      <c r="I610" s="80"/>
      <c r="J610" s="80"/>
      <c r="K610" s="80"/>
      <c r="L610" s="80"/>
      <c r="M610" s="88" t="s">
        <v>1822</v>
      </c>
      <c r="N610" s="89" t="n">
        <v>8</v>
      </c>
      <c r="O610" s="88" t="s">
        <v>1823</v>
      </c>
      <c r="P610" s="90"/>
      <c r="Q610" s="84" t="s">
        <v>69</v>
      </c>
      <c r="R610" s="85"/>
      <c r="S610" s="85" t="n">
        <v>1963</v>
      </c>
    </row>
    <row r="611" customFormat="false" ht="15" hidden="false" customHeight="false" outlineLevel="0" collapsed="false">
      <c r="A611" s="75" t="s">
        <v>1932</v>
      </c>
      <c r="B611" s="76" t="s">
        <v>1933</v>
      </c>
      <c r="C611" s="86"/>
      <c r="D611" s="87"/>
      <c r="E611" s="91" t="s">
        <v>1934</v>
      </c>
      <c r="F611" s="80"/>
      <c r="G611" s="80"/>
      <c r="H611" s="80"/>
      <c r="I611" s="80"/>
      <c r="J611" s="80"/>
      <c r="K611" s="80"/>
      <c r="L611" s="80"/>
      <c r="M611" s="88" t="s">
        <v>1822</v>
      </c>
      <c r="N611" s="89" t="n">
        <v>8</v>
      </c>
      <c r="O611" s="88" t="s">
        <v>1823</v>
      </c>
      <c r="P611" s="90"/>
      <c r="Q611" s="84" t="s">
        <v>69</v>
      </c>
      <c r="R611" s="85"/>
      <c r="S611" s="85" t="n">
        <v>1964</v>
      </c>
    </row>
    <row r="612" customFormat="false" ht="15" hidden="false" customHeight="false" outlineLevel="0" collapsed="false">
      <c r="A612" s="75" t="s">
        <v>1935</v>
      </c>
      <c r="B612" s="76" t="s">
        <v>1936</v>
      </c>
      <c r="C612" s="86"/>
      <c r="D612" s="87"/>
      <c r="E612" s="91" t="s">
        <v>93</v>
      </c>
      <c r="F612" s="80"/>
      <c r="G612" s="80"/>
      <c r="H612" s="80"/>
      <c r="I612" s="80"/>
      <c r="J612" s="80"/>
      <c r="K612" s="80"/>
      <c r="L612" s="80"/>
      <c r="M612" s="88" t="s">
        <v>1822</v>
      </c>
      <c r="N612" s="89" t="n">
        <v>8</v>
      </c>
      <c r="O612" s="88" t="s">
        <v>1823</v>
      </c>
      <c r="P612" s="90"/>
      <c r="Q612" s="84" t="s">
        <v>52</v>
      </c>
      <c r="R612" s="85"/>
      <c r="S612" s="85" t="n">
        <v>1499</v>
      </c>
    </row>
    <row r="613" customFormat="false" ht="15" hidden="false" customHeight="false" outlineLevel="0" collapsed="false">
      <c r="A613" s="75" t="s">
        <v>1937</v>
      </c>
      <c r="B613" s="76" t="s">
        <v>1938</v>
      </c>
      <c r="C613" s="86"/>
      <c r="D613" s="87"/>
      <c r="E613" s="91" t="s">
        <v>1939</v>
      </c>
      <c r="F613" s="80"/>
      <c r="G613" s="80"/>
      <c r="H613" s="80"/>
      <c r="I613" s="80"/>
      <c r="J613" s="80"/>
      <c r="K613" s="80"/>
      <c r="L613" s="80"/>
      <c r="M613" s="88" t="s">
        <v>1822</v>
      </c>
      <c r="N613" s="89" t="n">
        <v>8</v>
      </c>
      <c r="O613" s="88" t="s">
        <v>1839</v>
      </c>
      <c r="P613" s="90"/>
      <c r="Q613" s="84" t="s">
        <v>52</v>
      </c>
      <c r="R613" s="85"/>
      <c r="S613" s="85" t="n">
        <v>1895</v>
      </c>
    </row>
    <row r="614" customFormat="false" ht="15" hidden="false" customHeight="false" outlineLevel="0" collapsed="false">
      <c r="A614" s="75" t="s">
        <v>1940</v>
      </c>
      <c r="B614" s="76" t="s">
        <v>1941</v>
      </c>
      <c r="C614" s="86"/>
      <c r="D614" s="87"/>
      <c r="E614" s="91" t="s">
        <v>45</v>
      </c>
      <c r="F614" s="80"/>
      <c r="G614" s="80"/>
      <c r="H614" s="80"/>
      <c r="I614" s="80"/>
      <c r="J614" s="80"/>
      <c r="K614" s="80"/>
      <c r="L614" s="80"/>
      <c r="M614" s="88" t="s">
        <v>1822</v>
      </c>
      <c r="N614" s="89" t="n">
        <v>8</v>
      </c>
      <c r="O614" s="88" t="s">
        <v>1823</v>
      </c>
      <c r="P614" s="90"/>
      <c r="Q614" s="84" t="s">
        <v>69</v>
      </c>
      <c r="R614" s="85"/>
      <c r="S614" s="85" t="n">
        <v>1532</v>
      </c>
    </row>
    <row r="615" customFormat="false" ht="15" hidden="false" customHeight="false" outlineLevel="0" collapsed="false">
      <c r="A615" s="75" t="s">
        <v>1942</v>
      </c>
      <c r="B615" s="76" t="s">
        <v>1943</v>
      </c>
      <c r="C615" s="86"/>
      <c r="D615" s="87"/>
      <c r="E615" s="91" t="s">
        <v>1944</v>
      </c>
      <c r="F615" s="80"/>
      <c r="G615" s="80"/>
      <c r="H615" s="80"/>
      <c r="I615" s="80"/>
      <c r="J615" s="80"/>
      <c r="K615" s="80"/>
      <c r="L615" s="80"/>
      <c r="M615" s="88" t="s">
        <v>1822</v>
      </c>
      <c r="N615" s="89" t="n">
        <v>8</v>
      </c>
      <c r="O615" s="88" t="s">
        <v>1839</v>
      </c>
      <c r="P615" s="90"/>
      <c r="Q615" s="84" t="s">
        <v>52</v>
      </c>
      <c r="R615" s="85"/>
      <c r="S615" s="85" t="n">
        <v>154</v>
      </c>
    </row>
    <row r="616" customFormat="false" ht="15" hidden="false" customHeight="false" outlineLevel="0" collapsed="false">
      <c r="A616" s="75" t="s">
        <v>1945</v>
      </c>
      <c r="B616" s="76" t="s">
        <v>1946</v>
      </c>
      <c r="C616" s="86"/>
      <c r="D616" s="87"/>
      <c r="E616" s="91" t="s">
        <v>1947</v>
      </c>
      <c r="F616" s="80"/>
      <c r="G616" s="80"/>
      <c r="H616" s="80"/>
      <c r="I616" s="80"/>
      <c r="J616" s="80"/>
      <c r="K616" s="80"/>
      <c r="L616" s="80"/>
      <c r="M616" s="88" t="s">
        <v>1822</v>
      </c>
      <c r="N616" s="89" t="n">
        <v>8</v>
      </c>
      <c r="O616" s="88" t="s">
        <v>1839</v>
      </c>
      <c r="P616" s="90"/>
      <c r="Q616" s="84" t="s">
        <v>52</v>
      </c>
      <c r="R616" s="85"/>
      <c r="S616" s="85" t="n">
        <v>19635</v>
      </c>
    </row>
    <row r="617" customFormat="false" ht="15" hidden="false" customHeight="false" outlineLevel="0" collapsed="false">
      <c r="A617" s="99" t="s">
        <v>1948</v>
      </c>
      <c r="B617" s="76" t="s">
        <v>1949</v>
      </c>
      <c r="C617" s="86" t="n">
        <v>12</v>
      </c>
      <c r="D617" s="87" t="n">
        <v>2</v>
      </c>
      <c r="E617" s="79" t="s">
        <v>1950</v>
      </c>
      <c r="F617" s="80"/>
      <c r="G617" s="80"/>
      <c r="H617" s="80"/>
      <c r="I617" s="80"/>
      <c r="J617" s="80"/>
      <c r="K617" s="80"/>
      <c r="L617" s="80"/>
      <c r="M617" s="88" t="s">
        <v>1822</v>
      </c>
      <c r="N617" s="89" t="n">
        <v>8</v>
      </c>
      <c r="O617" s="88" t="s">
        <v>1823</v>
      </c>
      <c r="P617" s="90" t="s">
        <v>40</v>
      </c>
      <c r="Q617" s="84" t="s">
        <v>52</v>
      </c>
      <c r="R617" s="85"/>
      <c r="S617" s="85" t="n">
        <v>156</v>
      </c>
    </row>
    <row r="618" customFormat="false" ht="15" hidden="false" customHeight="false" outlineLevel="0" collapsed="false">
      <c r="A618" s="75" t="s">
        <v>1951</v>
      </c>
      <c r="B618" s="76" t="s">
        <v>1952</v>
      </c>
      <c r="C618" s="86" t="n">
        <v>12</v>
      </c>
      <c r="D618" s="87" t="n">
        <v>2</v>
      </c>
      <c r="E618" s="91" t="s">
        <v>45</v>
      </c>
      <c r="F618" s="80"/>
      <c r="G618" s="80"/>
      <c r="H618" s="80"/>
      <c r="I618" s="80"/>
      <c r="J618" s="80"/>
      <c r="K618" s="80"/>
      <c r="L618" s="80"/>
      <c r="M618" s="88" t="s">
        <v>1822</v>
      </c>
      <c r="N618" s="89" t="n">
        <v>8</v>
      </c>
      <c r="O618" s="88" t="s">
        <v>1823</v>
      </c>
      <c r="P618" s="90"/>
      <c r="Q618" s="84" t="s">
        <v>52</v>
      </c>
      <c r="R618" s="85"/>
      <c r="S618" s="85" t="n">
        <v>19638</v>
      </c>
    </row>
    <row r="619" customFormat="false" ht="15" hidden="false" customHeight="false" outlineLevel="0" collapsed="false">
      <c r="A619" s="75" t="s">
        <v>1953</v>
      </c>
      <c r="B619" s="76" t="s">
        <v>1954</v>
      </c>
      <c r="C619" s="86" t="n">
        <v>12</v>
      </c>
      <c r="D619" s="87" t="n">
        <v>2</v>
      </c>
      <c r="E619" s="91" t="s">
        <v>45</v>
      </c>
      <c r="F619" s="80"/>
      <c r="G619" s="80"/>
      <c r="H619" s="80"/>
      <c r="I619" s="80"/>
      <c r="J619" s="80"/>
      <c r="K619" s="80"/>
      <c r="L619" s="80"/>
      <c r="M619" s="88" t="s">
        <v>1822</v>
      </c>
      <c r="N619" s="89" t="n">
        <v>8</v>
      </c>
      <c r="O619" s="88" t="s">
        <v>1823</v>
      </c>
      <c r="P619" s="90"/>
      <c r="Q619" s="84" t="s">
        <v>52</v>
      </c>
      <c r="R619" s="85"/>
      <c r="S619" s="85" t="n">
        <v>19639</v>
      </c>
    </row>
    <row r="620" customFormat="false" ht="15" hidden="false" customHeight="false" outlineLevel="0" collapsed="false">
      <c r="A620" s="75" t="s">
        <v>1955</v>
      </c>
      <c r="B620" s="76" t="s">
        <v>1956</v>
      </c>
      <c r="C620" s="86"/>
      <c r="D620" s="87"/>
      <c r="E620" s="91" t="s">
        <v>45</v>
      </c>
      <c r="F620" s="80"/>
      <c r="G620" s="80"/>
      <c r="H620" s="80"/>
      <c r="I620" s="80"/>
      <c r="J620" s="80"/>
      <c r="K620" s="80"/>
      <c r="L620" s="80"/>
      <c r="M620" s="88" t="s">
        <v>1822</v>
      </c>
      <c r="N620" s="89" t="n">
        <v>8</v>
      </c>
      <c r="O620" s="88" t="s">
        <v>1823</v>
      </c>
      <c r="P620" s="90"/>
      <c r="Q620" s="84" t="s">
        <v>52</v>
      </c>
      <c r="R620" s="85"/>
      <c r="S620" s="85" t="n">
        <v>153</v>
      </c>
    </row>
    <row r="621" customFormat="false" ht="15" hidden="false" customHeight="false" outlineLevel="0" collapsed="false">
      <c r="A621" s="99" t="s">
        <v>1957</v>
      </c>
      <c r="B621" s="76" t="s">
        <v>1958</v>
      </c>
      <c r="C621" s="86" t="n">
        <v>17</v>
      </c>
      <c r="D621" s="87" t="n">
        <v>3</v>
      </c>
      <c r="E621" s="79" t="s">
        <v>1959</v>
      </c>
      <c r="F621" s="80" t="s">
        <v>1960</v>
      </c>
      <c r="G621" s="80"/>
      <c r="H621" s="80"/>
      <c r="I621" s="80"/>
      <c r="J621" s="80"/>
      <c r="K621" s="80"/>
      <c r="L621" s="80"/>
      <c r="M621" s="88" t="s">
        <v>1822</v>
      </c>
      <c r="N621" s="89" t="n">
        <v>8</v>
      </c>
      <c r="O621" s="88" t="s">
        <v>1839</v>
      </c>
      <c r="P621" s="90" t="s">
        <v>40</v>
      </c>
      <c r="Q621" s="84" t="s">
        <v>69</v>
      </c>
      <c r="R621" s="85"/>
      <c r="S621" s="85" t="n">
        <v>19643</v>
      </c>
    </row>
    <row r="622" customFormat="false" ht="15" hidden="false" customHeight="false" outlineLevel="0" collapsed="false">
      <c r="A622" s="75" t="s">
        <v>1961</v>
      </c>
      <c r="B622" s="76" t="s">
        <v>1962</v>
      </c>
      <c r="C622" s="86"/>
      <c r="D622" s="87"/>
      <c r="E622" s="91" t="s">
        <v>45</v>
      </c>
      <c r="F622" s="80"/>
      <c r="G622" s="80"/>
      <c r="H622" s="80"/>
      <c r="I622" s="80"/>
      <c r="J622" s="80"/>
      <c r="K622" s="80"/>
      <c r="L622" s="80"/>
      <c r="M622" s="88" t="s">
        <v>1822</v>
      </c>
      <c r="N622" s="89" t="n">
        <v>8</v>
      </c>
      <c r="O622" s="88" t="s">
        <v>1839</v>
      </c>
      <c r="P622" s="90"/>
      <c r="Q622" s="84" t="s">
        <v>69</v>
      </c>
      <c r="R622" s="85"/>
      <c r="S622" s="85" t="n">
        <v>19651</v>
      </c>
    </row>
    <row r="623" customFormat="false" ht="15" hidden="false" customHeight="false" outlineLevel="0" collapsed="false">
      <c r="A623" s="75" t="s">
        <v>1963</v>
      </c>
      <c r="B623" s="76" t="s">
        <v>1964</v>
      </c>
      <c r="C623" s="86"/>
      <c r="D623" s="87"/>
      <c r="E623" s="91" t="s">
        <v>45</v>
      </c>
      <c r="F623" s="80"/>
      <c r="G623" s="80"/>
      <c r="H623" s="80"/>
      <c r="I623" s="80"/>
      <c r="J623" s="80"/>
      <c r="K623" s="80"/>
      <c r="L623" s="80"/>
      <c r="M623" s="88" t="s">
        <v>1822</v>
      </c>
      <c r="N623" s="89" t="n">
        <v>8</v>
      </c>
      <c r="O623" s="88" t="s">
        <v>1839</v>
      </c>
      <c r="P623" s="90"/>
      <c r="Q623" s="84" t="s">
        <v>69</v>
      </c>
      <c r="R623" s="85"/>
      <c r="S623" s="85" t="n">
        <v>19652</v>
      </c>
    </row>
    <row r="624" customFormat="false" ht="15" hidden="false" customHeight="false" outlineLevel="0" collapsed="false">
      <c r="A624" s="75" t="s">
        <v>1965</v>
      </c>
      <c r="B624" s="76" t="s">
        <v>1966</v>
      </c>
      <c r="C624" s="86"/>
      <c r="D624" s="87"/>
      <c r="E624" s="91" t="s">
        <v>45</v>
      </c>
      <c r="F624" s="80"/>
      <c r="G624" s="80"/>
      <c r="H624" s="80"/>
      <c r="I624" s="80"/>
      <c r="J624" s="80"/>
      <c r="K624" s="80"/>
      <c r="L624" s="80"/>
      <c r="M624" s="88" t="s">
        <v>1822</v>
      </c>
      <c r="N624" s="89" t="n">
        <v>8</v>
      </c>
      <c r="O624" s="88" t="s">
        <v>1839</v>
      </c>
      <c r="P624" s="90"/>
      <c r="Q624" s="84" t="s">
        <v>69</v>
      </c>
      <c r="R624" s="85"/>
      <c r="S624" s="85" t="n">
        <v>19653</v>
      </c>
    </row>
    <row r="625" customFormat="false" ht="15" hidden="false" customHeight="false" outlineLevel="0" collapsed="false">
      <c r="A625" s="75" t="s">
        <v>1967</v>
      </c>
      <c r="B625" s="76" t="s">
        <v>1968</v>
      </c>
      <c r="C625" s="86"/>
      <c r="D625" s="87"/>
      <c r="E625" s="91" t="s">
        <v>93</v>
      </c>
      <c r="F625" s="80"/>
      <c r="G625" s="80"/>
      <c r="H625" s="80"/>
      <c r="I625" s="80"/>
      <c r="J625" s="80"/>
      <c r="K625" s="80"/>
      <c r="L625" s="80"/>
      <c r="M625" s="88" t="s">
        <v>1822</v>
      </c>
      <c r="N625" s="89" t="n">
        <v>8</v>
      </c>
      <c r="O625" s="88" t="s">
        <v>1823</v>
      </c>
      <c r="P625" s="90"/>
      <c r="Q625" s="84" t="s">
        <v>69</v>
      </c>
      <c r="R625" s="85"/>
      <c r="S625" s="85" t="n">
        <v>1741</v>
      </c>
    </row>
    <row r="626" customFormat="false" ht="15" hidden="false" customHeight="false" outlineLevel="0" collapsed="false">
      <c r="A626" s="75" t="s">
        <v>1969</v>
      </c>
      <c r="B626" s="76" t="s">
        <v>1970</v>
      </c>
      <c r="C626" s="86"/>
      <c r="D626" s="87"/>
      <c r="E626" s="91" t="s">
        <v>45</v>
      </c>
      <c r="F626" s="80"/>
      <c r="G626" s="80"/>
      <c r="H626" s="80"/>
      <c r="I626" s="80"/>
      <c r="J626" s="80"/>
      <c r="K626" s="80"/>
      <c r="L626" s="80"/>
      <c r="M626" s="88" t="s">
        <v>1822</v>
      </c>
      <c r="N626" s="89" t="n">
        <v>8</v>
      </c>
      <c r="O626" s="88" t="s">
        <v>1823</v>
      </c>
      <c r="P626" s="90"/>
      <c r="Q626" s="84" t="s">
        <v>52</v>
      </c>
      <c r="R626" s="85"/>
      <c r="S626" s="85" t="n">
        <v>1966</v>
      </c>
    </row>
    <row r="627" customFormat="false" ht="15" hidden="false" customHeight="false" outlineLevel="0" collapsed="false">
      <c r="A627" s="75" t="s">
        <v>1971</v>
      </c>
      <c r="B627" s="76" t="s">
        <v>1972</v>
      </c>
      <c r="C627" s="86"/>
      <c r="D627" s="87"/>
      <c r="E627" s="91" t="s">
        <v>45</v>
      </c>
      <c r="F627" s="80"/>
      <c r="G627" s="80"/>
      <c r="H627" s="80"/>
      <c r="I627" s="80"/>
      <c r="J627" s="80"/>
      <c r="K627" s="80"/>
      <c r="L627" s="80"/>
      <c r="M627" s="88" t="s">
        <v>1822</v>
      </c>
      <c r="N627" s="89" t="n">
        <v>8</v>
      </c>
      <c r="O627" s="88" t="s">
        <v>1823</v>
      </c>
      <c r="P627" s="90"/>
      <c r="Q627" s="84" t="s">
        <v>52</v>
      </c>
      <c r="R627" s="85"/>
      <c r="S627" s="85" t="n">
        <v>19661</v>
      </c>
    </row>
    <row r="628" customFormat="false" ht="15" hidden="false" customHeight="false" outlineLevel="0" collapsed="false">
      <c r="A628" s="75" t="s">
        <v>1973</v>
      </c>
      <c r="B628" s="76" t="s">
        <v>1974</v>
      </c>
      <c r="C628" s="86"/>
      <c r="D628" s="87"/>
      <c r="E628" s="91" t="s">
        <v>45</v>
      </c>
      <c r="F628" s="80"/>
      <c r="G628" s="80"/>
      <c r="H628" s="80"/>
      <c r="I628" s="80"/>
      <c r="J628" s="80"/>
      <c r="K628" s="80"/>
      <c r="L628" s="80"/>
      <c r="M628" s="88" t="s">
        <v>1822</v>
      </c>
      <c r="N628" s="89" t="n">
        <v>8</v>
      </c>
      <c r="O628" s="88" t="s">
        <v>1823</v>
      </c>
      <c r="P628" s="90"/>
      <c r="Q628" s="84" t="s">
        <v>52</v>
      </c>
      <c r="R628" s="85"/>
      <c r="S628" s="85" t="n">
        <v>19662</v>
      </c>
    </row>
    <row r="629" customFormat="false" ht="15" hidden="false" customHeight="false" outlineLevel="0" collapsed="false">
      <c r="A629" s="75" t="s">
        <v>1975</v>
      </c>
      <c r="B629" s="76" t="s">
        <v>1976</v>
      </c>
      <c r="C629" s="86"/>
      <c r="D629" s="87"/>
      <c r="E629" s="91" t="s">
        <v>1977</v>
      </c>
      <c r="F629" s="80"/>
      <c r="G629" s="80"/>
      <c r="H629" s="80"/>
      <c r="I629" s="80"/>
      <c r="J629" s="80"/>
      <c r="K629" s="80"/>
      <c r="L629" s="80"/>
      <c r="M629" s="88" t="s">
        <v>1822</v>
      </c>
      <c r="N629" s="89" t="n">
        <v>8</v>
      </c>
      <c r="O629" s="88" t="s">
        <v>1823</v>
      </c>
      <c r="P629" s="90"/>
      <c r="Q629" s="84" t="s">
        <v>52</v>
      </c>
      <c r="R629" s="85"/>
      <c r="S629" s="85" t="n">
        <v>19763</v>
      </c>
    </row>
    <row r="630" customFormat="false" ht="15" hidden="false" customHeight="false" outlineLevel="0" collapsed="false">
      <c r="A630" s="75" t="s">
        <v>1978</v>
      </c>
      <c r="B630" s="76" t="s">
        <v>1979</v>
      </c>
      <c r="C630" s="86"/>
      <c r="D630" s="87"/>
      <c r="E630" s="91" t="s">
        <v>1980</v>
      </c>
      <c r="F630" s="80" t="s">
        <v>1981</v>
      </c>
      <c r="G630" s="80"/>
      <c r="H630" s="80"/>
      <c r="I630" s="80"/>
      <c r="J630" s="80"/>
      <c r="K630" s="80"/>
      <c r="L630" s="80"/>
      <c r="M630" s="88" t="s">
        <v>1822</v>
      </c>
      <c r="N630" s="89" t="n">
        <v>8</v>
      </c>
      <c r="O630" s="88" t="s">
        <v>1823</v>
      </c>
      <c r="P630" s="90"/>
      <c r="Q630" s="84" t="s">
        <v>52</v>
      </c>
      <c r="R630" s="85"/>
      <c r="S630" s="85" t="n">
        <v>19768</v>
      </c>
    </row>
    <row r="631" customFormat="false" ht="15" hidden="false" customHeight="false" outlineLevel="0" collapsed="false">
      <c r="A631" s="75" t="s">
        <v>1982</v>
      </c>
      <c r="B631" s="76" t="s">
        <v>1983</v>
      </c>
      <c r="C631" s="86"/>
      <c r="D631" s="87"/>
      <c r="E631" s="91" t="s">
        <v>1984</v>
      </c>
      <c r="F631" s="80"/>
      <c r="G631" s="80"/>
      <c r="H631" s="80"/>
      <c r="I631" s="80"/>
      <c r="J631" s="80"/>
      <c r="K631" s="80"/>
      <c r="L631" s="80"/>
      <c r="M631" s="88" t="s">
        <v>1822</v>
      </c>
      <c r="N631" s="89" t="n">
        <v>8</v>
      </c>
      <c r="O631" s="88" t="s">
        <v>1839</v>
      </c>
      <c r="P631" s="90"/>
      <c r="Q631" s="84" t="s">
        <v>52</v>
      </c>
      <c r="R631" s="85"/>
      <c r="S631" s="85" t="n">
        <v>1563</v>
      </c>
    </row>
    <row r="632" customFormat="false" ht="15" hidden="false" customHeight="false" outlineLevel="0" collapsed="false">
      <c r="A632" s="99" t="s">
        <v>1985</v>
      </c>
      <c r="B632" s="76" t="s">
        <v>1986</v>
      </c>
      <c r="C632" s="86" t="n">
        <v>14</v>
      </c>
      <c r="D632" s="87" t="n">
        <v>2</v>
      </c>
      <c r="E632" s="79" t="s">
        <v>1987</v>
      </c>
      <c r="F632" s="80"/>
      <c r="G632" s="80"/>
      <c r="H632" s="80"/>
      <c r="I632" s="80"/>
      <c r="J632" s="80"/>
      <c r="K632" s="80"/>
      <c r="L632" s="80"/>
      <c r="M632" s="88" t="s">
        <v>1822</v>
      </c>
      <c r="N632" s="89" t="n">
        <v>8</v>
      </c>
      <c r="O632" s="88" t="s">
        <v>1839</v>
      </c>
      <c r="P632" s="90" t="s">
        <v>40</v>
      </c>
      <c r="Q632" s="84" t="s">
        <v>52</v>
      </c>
      <c r="R632" s="85"/>
      <c r="S632" s="85" t="n">
        <v>1564</v>
      </c>
    </row>
    <row r="633" customFormat="false" ht="15" hidden="false" customHeight="false" outlineLevel="0" collapsed="false">
      <c r="A633" s="75" t="s">
        <v>1988</v>
      </c>
      <c r="B633" s="76" t="s">
        <v>1989</v>
      </c>
      <c r="C633" s="86"/>
      <c r="D633" s="87"/>
      <c r="E633" s="91" t="s">
        <v>1990</v>
      </c>
      <c r="F633" s="80"/>
      <c r="G633" s="80"/>
      <c r="H633" s="80"/>
      <c r="I633" s="80"/>
      <c r="J633" s="80"/>
      <c r="K633" s="80"/>
      <c r="L633" s="80"/>
      <c r="M633" s="88" t="s">
        <v>1822</v>
      </c>
      <c r="N633" s="89" t="n">
        <v>8</v>
      </c>
      <c r="O633" s="88" t="s">
        <v>1839</v>
      </c>
      <c r="P633" s="90"/>
      <c r="Q633" s="84" t="s">
        <v>52</v>
      </c>
      <c r="R633" s="85"/>
      <c r="S633" s="85" t="n">
        <v>1566</v>
      </c>
    </row>
    <row r="634" customFormat="false" ht="15" hidden="false" customHeight="false" outlineLevel="0" collapsed="false">
      <c r="A634" s="75" t="s">
        <v>1991</v>
      </c>
      <c r="B634" s="76" t="s">
        <v>1992</v>
      </c>
      <c r="C634" s="86"/>
      <c r="D634" s="87"/>
      <c r="E634" s="91" t="s">
        <v>45</v>
      </c>
      <c r="F634" s="80"/>
      <c r="G634" s="80"/>
      <c r="H634" s="80"/>
      <c r="I634" s="80"/>
      <c r="J634" s="80"/>
      <c r="K634" s="80"/>
      <c r="L634" s="80"/>
      <c r="M634" s="88" t="s">
        <v>1822</v>
      </c>
      <c r="N634" s="89" t="n">
        <v>8</v>
      </c>
      <c r="O634" s="88" t="s">
        <v>1839</v>
      </c>
      <c r="P634" s="90"/>
      <c r="Q634" s="84" t="s">
        <v>52</v>
      </c>
      <c r="R634" s="85"/>
      <c r="S634" s="85" t="n">
        <v>1562</v>
      </c>
    </row>
    <row r="635" customFormat="false" ht="15" hidden="false" customHeight="false" outlineLevel="0" collapsed="false">
      <c r="A635" s="75" t="s">
        <v>1993</v>
      </c>
      <c r="B635" s="76" t="s">
        <v>1994</v>
      </c>
      <c r="C635" s="86"/>
      <c r="D635" s="87"/>
      <c r="E635" s="91" t="s">
        <v>45</v>
      </c>
      <c r="F635" s="80"/>
      <c r="G635" s="80"/>
      <c r="H635" s="80"/>
      <c r="I635" s="80"/>
      <c r="J635" s="80"/>
      <c r="K635" s="80"/>
      <c r="L635" s="80"/>
      <c r="M635" s="88" t="s">
        <v>1822</v>
      </c>
      <c r="N635" s="89" t="n">
        <v>8</v>
      </c>
      <c r="O635" s="88" t="s">
        <v>1823</v>
      </c>
      <c r="P635" s="90"/>
      <c r="Q635" s="84" t="s">
        <v>69</v>
      </c>
      <c r="R635" s="85"/>
      <c r="S635" s="85" t="n">
        <v>19772</v>
      </c>
    </row>
    <row r="636" customFormat="false" ht="15" hidden="false" customHeight="false" outlineLevel="0" collapsed="false">
      <c r="A636" s="75" t="s">
        <v>1995</v>
      </c>
      <c r="B636" s="76" t="s">
        <v>1996</v>
      </c>
      <c r="C636" s="86"/>
      <c r="D636" s="87"/>
      <c r="E636" s="91" t="s">
        <v>45</v>
      </c>
      <c r="F636" s="80"/>
      <c r="G636" s="80"/>
      <c r="H636" s="80"/>
      <c r="I636" s="80"/>
      <c r="J636" s="80"/>
      <c r="K636" s="80"/>
      <c r="L636" s="80"/>
      <c r="M636" s="88" t="s">
        <v>1822</v>
      </c>
      <c r="N636" s="89" t="n">
        <v>8</v>
      </c>
      <c r="O636" s="88" t="s">
        <v>1823</v>
      </c>
      <c r="P636" s="90"/>
      <c r="Q636" s="84" t="s">
        <v>69</v>
      </c>
      <c r="R636" s="85"/>
      <c r="S636" s="85" t="n">
        <v>19773</v>
      </c>
    </row>
    <row r="637" customFormat="false" ht="15" hidden="false" customHeight="false" outlineLevel="0" collapsed="false">
      <c r="A637" s="75" t="s">
        <v>1997</v>
      </c>
      <c r="B637" s="76" t="s">
        <v>1998</v>
      </c>
      <c r="C637" s="86"/>
      <c r="D637" s="87"/>
      <c r="E637" s="91" t="s">
        <v>45</v>
      </c>
      <c r="F637" s="80"/>
      <c r="G637" s="80"/>
      <c r="H637" s="80"/>
      <c r="I637" s="80"/>
      <c r="J637" s="80"/>
      <c r="K637" s="80"/>
      <c r="L637" s="80"/>
      <c r="M637" s="88" t="s">
        <v>1822</v>
      </c>
      <c r="N637" s="89" t="n">
        <v>8</v>
      </c>
      <c r="O637" s="88" t="s">
        <v>1839</v>
      </c>
      <c r="P637" s="90"/>
      <c r="Q637" s="84" t="s">
        <v>52</v>
      </c>
      <c r="R637" s="85"/>
      <c r="S637" s="85" t="n">
        <v>1982</v>
      </c>
    </row>
    <row r="638" customFormat="false" ht="15" hidden="false" customHeight="false" outlineLevel="0" collapsed="false">
      <c r="A638" s="99" t="s">
        <v>1999</v>
      </c>
      <c r="B638" s="76" t="s">
        <v>2000</v>
      </c>
      <c r="C638" s="86" t="n">
        <v>14</v>
      </c>
      <c r="D638" s="87" t="n">
        <v>2</v>
      </c>
      <c r="E638" s="79" t="s">
        <v>2001</v>
      </c>
      <c r="F638" s="80"/>
      <c r="G638" s="80"/>
      <c r="H638" s="80"/>
      <c r="I638" s="80"/>
      <c r="J638" s="80"/>
      <c r="K638" s="80"/>
      <c r="L638" s="80"/>
      <c r="M638" s="88" t="s">
        <v>1822</v>
      </c>
      <c r="N638" s="89" t="n">
        <v>8</v>
      </c>
      <c r="O638" s="88" t="s">
        <v>1839</v>
      </c>
      <c r="P638" s="90" t="s">
        <v>40</v>
      </c>
      <c r="Q638" s="84" t="s">
        <v>69</v>
      </c>
      <c r="R638" s="85"/>
      <c r="S638" s="85" t="n">
        <v>1983</v>
      </c>
    </row>
    <row r="639" customFormat="false" ht="15" hidden="false" customHeight="false" outlineLevel="0" collapsed="false">
      <c r="A639" s="99" t="s">
        <v>2002</v>
      </c>
      <c r="B639" s="76" t="s">
        <v>2003</v>
      </c>
      <c r="C639" s="86" t="n">
        <v>10</v>
      </c>
      <c r="D639" s="87" t="n">
        <v>1</v>
      </c>
      <c r="E639" s="79" t="s">
        <v>93</v>
      </c>
      <c r="F639" s="80"/>
      <c r="G639" s="80"/>
      <c r="H639" s="80"/>
      <c r="I639" s="80"/>
      <c r="J639" s="80"/>
      <c r="K639" s="80"/>
      <c r="L639" s="80"/>
      <c r="M639" s="88" t="s">
        <v>1822</v>
      </c>
      <c r="N639" s="89" t="n">
        <v>8</v>
      </c>
      <c r="O639" s="88" t="s">
        <v>1823</v>
      </c>
      <c r="P639" s="90" t="s">
        <v>40</v>
      </c>
      <c r="Q639" s="84" t="s">
        <v>52</v>
      </c>
      <c r="R639" s="85"/>
      <c r="S639" s="85" t="n">
        <v>161</v>
      </c>
    </row>
    <row r="640" customFormat="false" ht="15" hidden="false" customHeight="false" outlineLevel="0" collapsed="false">
      <c r="A640" s="75" t="s">
        <v>2004</v>
      </c>
      <c r="B640" s="76" t="s">
        <v>2005</v>
      </c>
      <c r="C640" s="86"/>
      <c r="D640" s="87"/>
      <c r="E640" s="91" t="s">
        <v>45</v>
      </c>
      <c r="F640" s="80"/>
      <c r="G640" s="80"/>
      <c r="H640" s="80"/>
      <c r="I640" s="80"/>
      <c r="J640" s="80"/>
      <c r="K640" s="80"/>
      <c r="L640" s="80"/>
      <c r="M640" s="88" t="s">
        <v>1822</v>
      </c>
      <c r="N640" s="89" t="n">
        <v>8</v>
      </c>
      <c r="O640" s="88" t="s">
        <v>1823</v>
      </c>
      <c r="P640" s="90"/>
      <c r="Q640" s="84" t="s">
        <v>52</v>
      </c>
      <c r="R640" s="85"/>
      <c r="S640" s="85" t="n">
        <v>16</v>
      </c>
    </row>
    <row r="641" customFormat="false" ht="15" hidden="false" customHeight="false" outlineLevel="0" collapsed="false">
      <c r="A641" s="75" t="s">
        <v>2006</v>
      </c>
      <c r="B641" s="76" t="s">
        <v>2007</v>
      </c>
      <c r="C641" s="86"/>
      <c r="D641" s="87"/>
      <c r="E641" s="91" t="s">
        <v>93</v>
      </c>
      <c r="F641" s="80" t="s">
        <v>2008</v>
      </c>
      <c r="G641" s="80"/>
      <c r="H641" s="80"/>
      <c r="I641" s="80"/>
      <c r="J641" s="80"/>
      <c r="K641" s="80"/>
      <c r="L641" s="80"/>
      <c r="M641" s="88" t="s">
        <v>1822</v>
      </c>
      <c r="N641" s="89" t="n">
        <v>8</v>
      </c>
      <c r="O641" s="88" t="s">
        <v>1839</v>
      </c>
      <c r="P641" s="90"/>
      <c r="Q641" s="84" t="s">
        <v>69</v>
      </c>
      <c r="R641" s="85"/>
      <c r="S641" s="85" t="n">
        <v>19798</v>
      </c>
    </row>
    <row r="642" customFormat="false" ht="15" hidden="false" customHeight="false" outlineLevel="0" collapsed="false">
      <c r="A642" s="75" t="s">
        <v>2009</v>
      </c>
      <c r="B642" s="76" t="s">
        <v>2010</v>
      </c>
      <c r="C642" s="86"/>
      <c r="D642" s="87"/>
      <c r="E642" s="91" t="s">
        <v>93</v>
      </c>
      <c r="F642" s="80"/>
      <c r="G642" s="80"/>
      <c r="H642" s="80"/>
      <c r="I642" s="80"/>
      <c r="J642" s="80"/>
      <c r="K642" s="80"/>
      <c r="L642" s="80"/>
      <c r="M642" s="88" t="s">
        <v>1822</v>
      </c>
      <c r="N642" s="89" t="n">
        <v>8</v>
      </c>
      <c r="O642" s="88" t="s">
        <v>1823</v>
      </c>
      <c r="P642" s="90"/>
      <c r="Q642" s="84" t="s">
        <v>52</v>
      </c>
      <c r="R642" s="85"/>
      <c r="S642" s="85" t="n">
        <v>1612</v>
      </c>
    </row>
    <row r="643" customFormat="false" ht="15" hidden="false" customHeight="false" outlineLevel="0" collapsed="false">
      <c r="A643" s="75" t="s">
        <v>2011</v>
      </c>
      <c r="B643" s="76" t="s">
        <v>2012</v>
      </c>
      <c r="C643" s="86"/>
      <c r="D643" s="87"/>
      <c r="E643" s="91" t="s">
        <v>93</v>
      </c>
      <c r="F643" s="80"/>
      <c r="G643" s="80"/>
      <c r="H643" s="80"/>
      <c r="I643" s="80"/>
      <c r="J643" s="80"/>
      <c r="K643" s="80"/>
      <c r="L643" s="80"/>
      <c r="M643" s="88" t="s">
        <v>1822</v>
      </c>
      <c r="N643" s="89" t="n">
        <v>8</v>
      </c>
      <c r="O643" s="88" t="s">
        <v>1823</v>
      </c>
      <c r="P643" s="90"/>
      <c r="Q643" s="84" t="s">
        <v>52</v>
      </c>
      <c r="R643" s="85"/>
      <c r="S643" s="85" t="n">
        <v>1613</v>
      </c>
    </row>
    <row r="644" customFormat="false" ht="15" hidden="false" customHeight="false" outlineLevel="0" collapsed="false">
      <c r="A644" s="75" t="s">
        <v>2013</v>
      </c>
      <c r="B644" s="76" t="s">
        <v>2014</v>
      </c>
      <c r="C644" s="86"/>
      <c r="D644" s="87"/>
      <c r="E644" s="91" t="s">
        <v>93</v>
      </c>
      <c r="F644" s="80"/>
      <c r="G644" s="80"/>
      <c r="H644" s="80"/>
      <c r="I644" s="80"/>
      <c r="J644" s="80"/>
      <c r="K644" s="80"/>
      <c r="L644" s="80"/>
      <c r="M644" s="88" t="s">
        <v>1822</v>
      </c>
      <c r="N644" s="89" t="n">
        <v>8</v>
      </c>
      <c r="O644" s="88" t="s">
        <v>1823</v>
      </c>
      <c r="P644" s="90"/>
      <c r="Q644" s="84" t="s">
        <v>52</v>
      </c>
      <c r="R644" s="85"/>
      <c r="S644" s="85" t="n">
        <v>19819</v>
      </c>
    </row>
    <row r="645" customFormat="false" ht="15" hidden="false" customHeight="false" outlineLevel="0" collapsed="false">
      <c r="A645" s="75" t="s">
        <v>2015</v>
      </c>
      <c r="B645" s="76" t="s">
        <v>2016</v>
      </c>
      <c r="C645" s="86"/>
      <c r="D645" s="87"/>
      <c r="E645" s="91" t="s">
        <v>93</v>
      </c>
      <c r="F645" s="80"/>
      <c r="G645" s="80"/>
      <c r="H645" s="80"/>
      <c r="I645" s="80"/>
      <c r="J645" s="80"/>
      <c r="K645" s="80"/>
      <c r="L645" s="80"/>
      <c r="M645" s="88" t="s">
        <v>1822</v>
      </c>
      <c r="N645" s="89" t="n">
        <v>8</v>
      </c>
      <c r="O645" s="88" t="s">
        <v>1823</v>
      </c>
      <c r="P645" s="90"/>
      <c r="Q645" s="84" t="s">
        <v>52</v>
      </c>
      <c r="R645" s="85"/>
      <c r="S645" s="85" t="n">
        <v>1616</v>
      </c>
    </row>
    <row r="646" customFormat="false" ht="15" hidden="false" customHeight="false" outlineLevel="0" collapsed="false">
      <c r="A646" s="75" t="s">
        <v>2017</v>
      </c>
      <c r="B646" s="76" t="s">
        <v>2018</v>
      </c>
      <c r="C646" s="86"/>
      <c r="D646" s="87"/>
      <c r="E646" s="91" t="s">
        <v>1275</v>
      </c>
      <c r="F646" s="80"/>
      <c r="G646" s="80"/>
      <c r="H646" s="80"/>
      <c r="I646" s="80"/>
      <c r="J646" s="80"/>
      <c r="K646" s="80"/>
      <c r="L646" s="80"/>
      <c r="M646" s="88" t="s">
        <v>1822</v>
      </c>
      <c r="N646" s="89" t="n">
        <v>8</v>
      </c>
      <c r="O646" s="88" t="s">
        <v>1823</v>
      </c>
      <c r="P646" s="90"/>
      <c r="Q646" s="84" t="s">
        <v>52</v>
      </c>
      <c r="R646" s="85"/>
      <c r="S646" s="85" t="n">
        <v>1617</v>
      </c>
    </row>
    <row r="647" customFormat="false" ht="15" hidden="false" customHeight="false" outlineLevel="0" collapsed="false">
      <c r="A647" s="75" t="s">
        <v>2019</v>
      </c>
      <c r="B647" s="76" t="s">
        <v>2020</v>
      </c>
      <c r="C647" s="86"/>
      <c r="D647" s="87"/>
      <c r="E647" s="91" t="s">
        <v>45</v>
      </c>
      <c r="F647" s="80"/>
      <c r="G647" s="80"/>
      <c r="H647" s="80"/>
      <c r="I647" s="80"/>
      <c r="J647" s="80"/>
      <c r="K647" s="80"/>
      <c r="L647" s="80"/>
      <c r="M647" s="88" t="s">
        <v>1822</v>
      </c>
      <c r="N647" s="89" t="n">
        <v>8</v>
      </c>
      <c r="O647" s="88" t="s">
        <v>1823</v>
      </c>
      <c r="P647" s="90"/>
      <c r="Q647" s="84" t="s">
        <v>52</v>
      </c>
      <c r="R647" s="85"/>
      <c r="S647" s="85" t="n">
        <v>166</v>
      </c>
    </row>
    <row r="648" customFormat="false" ht="15" hidden="false" customHeight="false" outlineLevel="0" collapsed="false">
      <c r="A648" s="99" t="s">
        <v>2021</v>
      </c>
      <c r="B648" s="76" t="s">
        <v>2022</v>
      </c>
      <c r="C648" s="86" t="n">
        <v>17</v>
      </c>
      <c r="D648" s="87" t="n">
        <v>3</v>
      </c>
      <c r="E648" s="79" t="s">
        <v>122</v>
      </c>
      <c r="F648" s="80" t="s">
        <v>2023</v>
      </c>
      <c r="G648" s="80"/>
      <c r="H648" s="80"/>
      <c r="I648" s="80"/>
      <c r="J648" s="80"/>
      <c r="K648" s="80"/>
      <c r="L648" s="80"/>
      <c r="M648" s="88" t="s">
        <v>1822</v>
      </c>
      <c r="N648" s="89" t="n">
        <v>8</v>
      </c>
      <c r="O648" s="88" t="s">
        <v>1839</v>
      </c>
      <c r="P648" s="90" t="s">
        <v>40</v>
      </c>
      <c r="Q648" s="84" t="s">
        <v>52</v>
      </c>
      <c r="R648" s="85"/>
      <c r="S648" s="85" t="n">
        <v>1622</v>
      </c>
    </row>
    <row r="649" customFormat="false" ht="15" hidden="false" customHeight="false" outlineLevel="0" collapsed="false">
      <c r="A649" s="75" t="s">
        <v>2024</v>
      </c>
      <c r="B649" s="76" t="s">
        <v>2025</v>
      </c>
      <c r="C649" s="86"/>
      <c r="D649" s="87"/>
      <c r="E649" s="91" t="s">
        <v>45</v>
      </c>
      <c r="F649" s="80"/>
      <c r="G649" s="80"/>
      <c r="H649" s="80"/>
      <c r="I649" s="80"/>
      <c r="J649" s="80"/>
      <c r="K649" s="80"/>
      <c r="L649" s="80"/>
      <c r="M649" s="88" t="s">
        <v>1822</v>
      </c>
      <c r="N649" s="89" t="n">
        <v>8</v>
      </c>
      <c r="O649" s="88" t="s">
        <v>1839</v>
      </c>
      <c r="P649" s="90"/>
      <c r="Q649" s="84" t="s">
        <v>52</v>
      </c>
      <c r="R649" s="85"/>
      <c r="S649" s="85" t="n">
        <v>19837</v>
      </c>
    </row>
    <row r="650" customFormat="false" ht="15" hidden="false" customHeight="false" outlineLevel="0" collapsed="false">
      <c r="A650" s="75" t="s">
        <v>2026</v>
      </c>
      <c r="B650" s="76" t="s">
        <v>2027</v>
      </c>
      <c r="C650" s="86"/>
      <c r="D650" s="87"/>
      <c r="E650" s="91" t="s">
        <v>45</v>
      </c>
      <c r="F650" s="80"/>
      <c r="G650" s="80"/>
      <c r="H650" s="80"/>
      <c r="I650" s="80"/>
      <c r="J650" s="80"/>
      <c r="K650" s="80"/>
      <c r="L650" s="80"/>
      <c r="M650" s="88" t="s">
        <v>1822</v>
      </c>
      <c r="N650" s="89" t="n">
        <v>8</v>
      </c>
      <c r="O650" s="88" t="s">
        <v>1839</v>
      </c>
      <c r="P650" s="90"/>
      <c r="Q650" s="84" t="s">
        <v>69</v>
      </c>
      <c r="R650" s="85"/>
      <c r="S650" s="85" t="n">
        <v>19845</v>
      </c>
    </row>
    <row r="651" customFormat="false" ht="15" hidden="false" customHeight="false" outlineLevel="0" collapsed="false">
      <c r="A651" s="75" t="s">
        <v>2028</v>
      </c>
      <c r="B651" s="76" t="s">
        <v>2029</v>
      </c>
      <c r="C651" s="86"/>
      <c r="D651" s="87"/>
      <c r="E651" s="91" t="s">
        <v>2030</v>
      </c>
      <c r="F651" s="80"/>
      <c r="G651" s="80"/>
      <c r="H651" s="80"/>
      <c r="I651" s="80"/>
      <c r="J651" s="80"/>
      <c r="K651" s="80"/>
      <c r="L651" s="80"/>
      <c r="M651" s="88" t="s">
        <v>1822</v>
      </c>
      <c r="N651" s="89" t="n">
        <v>8</v>
      </c>
      <c r="O651" s="88" t="s">
        <v>1839</v>
      </c>
      <c r="P651" s="90"/>
      <c r="Q651" s="84" t="s">
        <v>69</v>
      </c>
      <c r="R651" s="85"/>
      <c r="S651" s="85" t="n">
        <v>1856</v>
      </c>
    </row>
    <row r="652" customFormat="false" ht="15" hidden="false" customHeight="false" outlineLevel="0" collapsed="false">
      <c r="A652" s="75" t="s">
        <v>2031</v>
      </c>
      <c r="B652" s="76" t="s">
        <v>2032</v>
      </c>
      <c r="C652" s="86"/>
      <c r="D652" s="87"/>
      <c r="E652" s="91" t="s">
        <v>45</v>
      </c>
      <c r="F652" s="80"/>
      <c r="G652" s="80"/>
      <c r="H652" s="80"/>
      <c r="I652" s="80"/>
      <c r="J652" s="80"/>
      <c r="K652" s="80"/>
      <c r="L652" s="80"/>
      <c r="M652" s="88" t="s">
        <v>1822</v>
      </c>
      <c r="N652" s="89" t="n">
        <v>8</v>
      </c>
      <c r="O652" s="94" t="s">
        <v>1839</v>
      </c>
      <c r="P652" s="96"/>
      <c r="Q652" s="84" t="s">
        <v>69</v>
      </c>
      <c r="R652" s="85"/>
      <c r="S652" s="85" t="n">
        <v>1854</v>
      </c>
    </row>
    <row r="653" customFormat="false" ht="15" hidden="false" customHeight="false" outlineLevel="0" collapsed="false">
      <c r="A653" s="99" t="s">
        <v>2033</v>
      </c>
      <c r="B653" s="76" t="s">
        <v>2034</v>
      </c>
      <c r="C653" s="86" t="n">
        <v>11</v>
      </c>
      <c r="D653" s="87" t="n">
        <v>1</v>
      </c>
      <c r="E653" s="79" t="s">
        <v>93</v>
      </c>
      <c r="F653" s="80"/>
      <c r="G653" s="80"/>
      <c r="H653" s="80"/>
      <c r="I653" s="80"/>
      <c r="J653" s="80"/>
      <c r="K653" s="80"/>
      <c r="L653" s="80"/>
      <c r="M653" s="88" t="s">
        <v>1822</v>
      </c>
      <c r="N653" s="89" t="n">
        <v>8</v>
      </c>
      <c r="O653" s="88" t="s">
        <v>1823</v>
      </c>
      <c r="P653" s="90" t="s">
        <v>40</v>
      </c>
      <c r="Q653" s="84" t="s">
        <v>69</v>
      </c>
      <c r="R653" s="85"/>
      <c r="S653" s="85" t="n">
        <v>1789</v>
      </c>
    </row>
    <row r="654" customFormat="false" ht="15" hidden="false" customHeight="false" outlineLevel="0" collapsed="false">
      <c r="A654" s="75" t="s">
        <v>2035</v>
      </c>
      <c r="B654" s="76" t="s">
        <v>2036</v>
      </c>
      <c r="C654" s="86"/>
      <c r="D654" s="87"/>
      <c r="E654" s="91" t="s">
        <v>93</v>
      </c>
      <c r="F654" s="80"/>
      <c r="G654" s="80"/>
      <c r="H654" s="80"/>
      <c r="I654" s="80"/>
      <c r="J654" s="80"/>
      <c r="K654" s="80"/>
      <c r="L654" s="80"/>
      <c r="M654" s="88" t="s">
        <v>1822</v>
      </c>
      <c r="N654" s="89" t="n">
        <v>8</v>
      </c>
      <c r="O654" s="88" t="s">
        <v>1823</v>
      </c>
      <c r="P654" s="90"/>
      <c r="Q654" s="84" t="s">
        <v>69</v>
      </c>
      <c r="R654" s="85"/>
      <c r="S654" s="85" t="n">
        <v>1884</v>
      </c>
    </row>
    <row r="655" customFormat="false" ht="15" hidden="false" customHeight="false" outlineLevel="0" collapsed="false">
      <c r="A655" s="75" t="s">
        <v>2037</v>
      </c>
      <c r="B655" s="76" t="s">
        <v>2038</v>
      </c>
      <c r="C655" s="86"/>
      <c r="D655" s="87"/>
      <c r="E655" s="91" t="s">
        <v>93</v>
      </c>
      <c r="F655" s="80"/>
      <c r="G655" s="80"/>
      <c r="H655" s="80"/>
      <c r="I655" s="80"/>
      <c r="J655" s="80"/>
      <c r="K655" s="80"/>
      <c r="L655" s="80"/>
      <c r="M655" s="88" t="s">
        <v>1822</v>
      </c>
      <c r="N655" s="89" t="n">
        <v>8</v>
      </c>
      <c r="O655" s="88" t="s">
        <v>1823</v>
      </c>
      <c r="P655" s="90"/>
      <c r="Q655" s="84" t="s">
        <v>69</v>
      </c>
      <c r="R655" s="85"/>
      <c r="S655" s="85" t="n">
        <v>1885</v>
      </c>
    </row>
    <row r="656" customFormat="false" ht="15" hidden="false" customHeight="false" outlineLevel="0" collapsed="false">
      <c r="A656" s="75" t="s">
        <v>2039</v>
      </c>
      <c r="B656" s="76" t="s">
        <v>2040</v>
      </c>
      <c r="C656" s="86"/>
      <c r="D656" s="87"/>
      <c r="E656" s="91" t="s">
        <v>45</v>
      </c>
      <c r="F656" s="80"/>
      <c r="G656" s="80"/>
      <c r="H656" s="80"/>
      <c r="I656" s="80"/>
      <c r="J656" s="80"/>
      <c r="K656" s="80"/>
      <c r="L656" s="80"/>
      <c r="M656" s="88" t="s">
        <v>1822</v>
      </c>
      <c r="N656" s="89" t="n">
        <v>8</v>
      </c>
      <c r="O656" s="88" t="s">
        <v>1823</v>
      </c>
      <c r="P656" s="90"/>
      <c r="Q656" s="84" t="s">
        <v>69</v>
      </c>
      <c r="R656" s="85"/>
      <c r="S656" s="85" t="n">
        <v>1883</v>
      </c>
    </row>
    <row r="657" customFormat="false" ht="15" hidden="false" customHeight="false" outlineLevel="0" collapsed="false">
      <c r="A657" s="75" t="s">
        <v>2041</v>
      </c>
      <c r="B657" s="76" t="s">
        <v>2042</v>
      </c>
      <c r="C657" s="86"/>
      <c r="D657" s="87"/>
      <c r="E657" s="91" t="s">
        <v>93</v>
      </c>
      <c r="F657" s="80"/>
      <c r="G657" s="80"/>
      <c r="H657" s="80"/>
      <c r="I657" s="80"/>
      <c r="J657" s="80"/>
      <c r="K657" s="80"/>
      <c r="L657" s="80"/>
      <c r="M657" s="88" t="s">
        <v>1822</v>
      </c>
      <c r="N657" s="89" t="n">
        <v>8</v>
      </c>
      <c r="O657" s="88" t="s">
        <v>1823</v>
      </c>
      <c r="P657" s="90"/>
      <c r="Q657" s="84" t="s">
        <v>69</v>
      </c>
      <c r="R657" s="85"/>
      <c r="S657" s="85" t="n">
        <v>1886</v>
      </c>
    </row>
    <row r="658" customFormat="false" ht="15" hidden="false" customHeight="false" outlineLevel="0" collapsed="false">
      <c r="A658" s="75" t="s">
        <v>2043</v>
      </c>
      <c r="B658" s="76" t="s">
        <v>2044</v>
      </c>
      <c r="C658" s="86"/>
      <c r="D658" s="87"/>
      <c r="E658" s="91" t="s">
        <v>93</v>
      </c>
      <c r="F658" s="80"/>
      <c r="G658" s="80"/>
      <c r="H658" s="80"/>
      <c r="I658" s="80"/>
      <c r="J658" s="80"/>
      <c r="K658" s="80"/>
      <c r="L658" s="80"/>
      <c r="M658" s="88" t="s">
        <v>1822</v>
      </c>
      <c r="N658" s="89" t="n">
        <v>8</v>
      </c>
      <c r="O658" s="88" t="s">
        <v>1823</v>
      </c>
      <c r="P658" s="90"/>
      <c r="Q658" s="84" t="s">
        <v>69</v>
      </c>
      <c r="R658" s="85"/>
      <c r="S658" s="85" t="n">
        <v>1887</v>
      </c>
    </row>
    <row r="659" customFormat="false" ht="15" hidden="false" customHeight="false" outlineLevel="0" collapsed="false">
      <c r="A659" s="75" t="s">
        <v>2045</v>
      </c>
      <c r="B659" s="76" t="s">
        <v>2046</v>
      </c>
      <c r="C659" s="86"/>
      <c r="D659" s="87"/>
      <c r="E659" s="91" t="s">
        <v>45</v>
      </c>
      <c r="F659" s="80" t="s">
        <v>2047</v>
      </c>
      <c r="G659" s="80"/>
      <c r="H659" s="80"/>
      <c r="I659" s="80"/>
      <c r="J659" s="80"/>
      <c r="K659" s="80"/>
      <c r="L659" s="80"/>
      <c r="M659" s="88" t="s">
        <v>1822</v>
      </c>
      <c r="N659" s="89" t="n">
        <v>8</v>
      </c>
      <c r="O659" s="88" t="s">
        <v>1839</v>
      </c>
      <c r="P659" s="90"/>
      <c r="Q659" s="84" t="s">
        <v>69</v>
      </c>
      <c r="R659" s="85"/>
      <c r="S659" s="85" t="n">
        <v>1822</v>
      </c>
    </row>
    <row r="660" customFormat="false" ht="15" hidden="false" customHeight="false" outlineLevel="0" collapsed="false">
      <c r="A660" s="75" t="s">
        <v>2048</v>
      </c>
      <c r="B660" s="76" t="s">
        <v>2049</v>
      </c>
      <c r="C660" s="86"/>
      <c r="D660" s="87"/>
      <c r="E660" s="91" t="s">
        <v>45</v>
      </c>
      <c r="F660" s="80"/>
      <c r="G660" s="80"/>
      <c r="H660" s="80"/>
      <c r="I660" s="80"/>
      <c r="J660" s="80"/>
      <c r="K660" s="80"/>
      <c r="L660" s="80"/>
      <c r="M660" s="88" t="s">
        <v>1822</v>
      </c>
      <c r="N660" s="89" t="n">
        <v>8</v>
      </c>
      <c r="O660" s="88" t="s">
        <v>1839</v>
      </c>
      <c r="P660" s="90"/>
      <c r="Q660" s="84" t="s">
        <v>69</v>
      </c>
      <c r="R660" s="85"/>
      <c r="S660" s="85" t="n">
        <v>19848</v>
      </c>
    </row>
    <row r="661" customFormat="false" ht="15" hidden="false" customHeight="false" outlineLevel="0" collapsed="false">
      <c r="A661" s="75" t="s">
        <v>2050</v>
      </c>
      <c r="B661" s="76" t="s">
        <v>2051</v>
      </c>
      <c r="C661" s="86"/>
      <c r="D661" s="87"/>
      <c r="E661" s="91" t="s">
        <v>45</v>
      </c>
      <c r="F661" s="80"/>
      <c r="G661" s="80"/>
      <c r="H661" s="80"/>
      <c r="I661" s="80"/>
      <c r="J661" s="80"/>
      <c r="K661" s="80"/>
      <c r="L661" s="80"/>
      <c r="M661" s="88" t="s">
        <v>1822</v>
      </c>
      <c r="N661" s="89" t="n">
        <v>8</v>
      </c>
      <c r="O661" s="88" t="s">
        <v>1839</v>
      </c>
      <c r="P661" s="90"/>
      <c r="Q661" s="84" t="s">
        <v>69</v>
      </c>
      <c r="R661" s="85"/>
      <c r="S661" s="85" t="n">
        <v>19849</v>
      </c>
    </row>
    <row r="662" customFormat="false" ht="15" hidden="false" customHeight="false" outlineLevel="0" collapsed="false">
      <c r="A662" s="75" t="s">
        <v>2052</v>
      </c>
      <c r="B662" s="76" t="s">
        <v>2053</v>
      </c>
      <c r="C662" s="86"/>
      <c r="D662" s="87"/>
      <c r="E662" s="91" t="s">
        <v>93</v>
      </c>
      <c r="F662" s="80"/>
      <c r="G662" s="80"/>
      <c r="H662" s="80"/>
      <c r="I662" s="80"/>
      <c r="J662" s="80"/>
      <c r="K662" s="80"/>
      <c r="L662" s="80"/>
      <c r="M662" s="88" t="s">
        <v>1822</v>
      </c>
      <c r="N662" s="89" t="n">
        <v>8</v>
      </c>
      <c r="O662" s="88" t="s">
        <v>1823</v>
      </c>
      <c r="P662" s="90"/>
      <c r="Q662" s="84" t="s">
        <v>69</v>
      </c>
      <c r="R662" s="85"/>
      <c r="S662" s="85" t="n">
        <v>1823</v>
      </c>
    </row>
    <row r="663" customFormat="false" ht="15" hidden="false" customHeight="false" outlineLevel="0" collapsed="false">
      <c r="A663" s="75" t="s">
        <v>2054</v>
      </c>
      <c r="B663" s="76" t="s">
        <v>2055</v>
      </c>
      <c r="C663" s="86"/>
      <c r="D663" s="87"/>
      <c r="E663" s="91" t="s">
        <v>45</v>
      </c>
      <c r="F663" s="80"/>
      <c r="G663" s="80"/>
      <c r="H663" s="80"/>
      <c r="I663" s="80"/>
      <c r="J663" s="80"/>
      <c r="K663" s="80"/>
      <c r="L663" s="80"/>
      <c r="M663" s="88" t="s">
        <v>1822</v>
      </c>
      <c r="N663" s="89" t="n">
        <v>8</v>
      </c>
      <c r="O663" s="88" t="s">
        <v>1823</v>
      </c>
      <c r="P663" s="90"/>
      <c r="Q663" s="84" t="s">
        <v>69</v>
      </c>
      <c r="R663" s="85"/>
      <c r="S663" s="85" t="n">
        <v>1821</v>
      </c>
    </row>
    <row r="664" customFormat="false" ht="15" hidden="false" customHeight="false" outlineLevel="0" collapsed="false">
      <c r="A664" s="99" t="s">
        <v>2056</v>
      </c>
      <c r="B664" s="76" t="s">
        <v>2057</v>
      </c>
      <c r="C664" s="86" t="n">
        <v>12</v>
      </c>
      <c r="D664" s="87" t="n">
        <v>1</v>
      </c>
      <c r="E664" s="79" t="s">
        <v>93</v>
      </c>
      <c r="F664" s="80"/>
      <c r="G664" s="80"/>
      <c r="H664" s="80"/>
      <c r="I664" s="80"/>
      <c r="J664" s="80"/>
      <c r="K664" s="80"/>
      <c r="L664" s="80"/>
      <c r="M664" s="88" t="s">
        <v>1822</v>
      </c>
      <c r="N664" s="89" t="n">
        <v>8</v>
      </c>
      <c r="O664" s="88" t="s">
        <v>1839</v>
      </c>
      <c r="P664" s="90" t="s">
        <v>40</v>
      </c>
      <c r="Q664" s="84" t="s">
        <v>69</v>
      </c>
      <c r="R664" s="85"/>
      <c r="S664" s="85" t="n">
        <v>1791</v>
      </c>
    </row>
    <row r="665" customFormat="false" ht="15" hidden="false" customHeight="false" outlineLevel="0" collapsed="false">
      <c r="A665" s="75" t="s">
        <v>2058</v>
      </c>
      <c r="B665" s="76" t="s">
        <v>2059</v>
      </c>
      <c r="C665" s="86"/>
      <c r="D665" s="87"/>
      <c r="E665" s="91" t="s">
        <v>45</v>
      </c>
      <c r="F665" s="80"/>
      <c r="G665" s="80"/>
      <c r="H665" s="80"/>
      <c r="I665" s="80"/>
      <c r="J665" s="80"/>
      <c r="K665" s="80"/>
      <c r="L665" s="80"/>
      <c r="M665" s="88" t="s">
        <v>1822</v>
      </c>
      <c r="N665" s="89" t="n">
        <v>8</v>
      </c>
      <c r="O665" s="88" t="s">
        <v>1823</v>
      </c>
      <c r="P665" s="90"/>
      <c r="Q665" s="84" t="s">
        <v>69</v>
      </c>
      <c r="R665" s="85"/>
      <c r="S665" s="85" t="n">
        <v>19855</v>
      </c>
    </row>
    <row r="666" customFormat="false" ht="15" hidden="false" customHeight="false" outlineLevel="0" collapsed="false">
      <c r="A666" s="75" t="s">
        <v>2060</v>
      </c>
      <c r="B666" s="76" t="s">
        <v>2061</v>
      </c>
      <c r="C666" s="86"/>
      <c r="D666" s="87"/>
      <c r="E666" s="91" t="s">
        <v>2062</v>
      </c>
      <c r="F666" s="80"/>
      <c r="G666" s="80"/>
      <c r="H666" s="80"/>
      <c r="I666" s="80"/>
      <c r="J666" s="80"/>
      <c r="K666" s="80"/>
      <c r="L666" s="80"/>
      <c r="M666" s="88" t="s">
        <v>1822</v>
      </c>
      <c r="N666" s="89" t="n">
        <v>8</v>
      </c>
      <c r="O666" s="88" t="s">
        <v>1823</v>
      </c>
      <c r="P666" s="90"/>
      <c r="Q666" s="84" t="s">
        <v>69</v>
      </c>
      <c r="R666" s="85"/>
      <c r="S666" s="85" t="n">
        <v>19856</v>
      </c>
    </row>
    <row r="667" customFormat="false" ht="15" hidden="false" customHeight="false" outlineLevel="0" collapsed="false">
      <c r="A667" s="75" t="s">
        <v>2063</v>
      </c>
      <c r="B667" s="76" t="s">
        <v>2064</v>
      </c>
      <c r="C667" s="86"/>
      <c r="D667" s="87"/>
      <c r="E667" s="91" t="s">
        <v>45</v>
      </c>
      <c r="F667" s="80"/>
      <c r="G667" s="80"/>
      <c r="H667" s="80"/>
      <c r="I667" s="80"/>
      <c r="J667" s="80"/>
      <c r="K667" s="80"/>
      <c r="L667" s="80"/>
      <c r="M667" s="88" t="s">
        <v>1822</v>
      </c>
      <c r="N667" s="89" t="n">
        <v>8</v>
      </c>
      <c r="O667" s="88" t="s">
        <v>1823</v>
      </c>
      <c r="P667" s="90"/>
      <c r="Q667" s="84" t="s">
        <v>69</v>
      </c>
      <c r="R667" s="85"/>
      <c r="S667" s="85" t="n">
        <v>179</v>
      </c>
    </row>
    <row r="668" customFormat="false" ht="15" hidden="false" customHeight="false" outlineLevel="0" collapsed="false">
      <c r="A668" s="75" t="s">
        <v>2065</v>
      </c>
      <c r="B668" s="76" t="s">
        <v>2066</v>
      </c>
      <c r="C668" s="86"/>
      <c r="D668" s="87"/>
      <c r="E668" s="91" t="s">
        <v>2067</v>
      </c>
      <c r="F668" s="80"/>
      <c r="G668" s="80"/>
      <c r="H668" s="80"/>
      <c r="I668" s="80"/>
      <c r="J668" s="80"/>
      <c r="K668" s="80"/>
      <c r="L668" s="80"/>
      <c r="M668" s="88" t="s">
        <v>1822</v>
      </c>
      <c r="N668" s="89" t="n">
        <v>8</v>
      </c>
      <c r="O668" s="88" t="s">
        <v>1823</v>
      </c>
      <c r="P668" s="90"/>
      <c r="Q668" s="84" t="s">
        <v>69</v>
      </c>
      <c r="R668" s="85"/>
      <c r="S668" s="85" t="n">
        <v>19857</v>
      </c>
    </row>
    <row r="669" customFormat="false" ht="15" hidden="false" customHeight="false" outlineLevel="0" collapsed="false">
      <c r="A669" s="75" t="s">
        <v>2068</v>
      </c>
      <c r="B669" s="76" t="s">
        <v>2069</v>
      </c>
      <c r="C669" s="86"/>
      <c r="D669" s="87"/>
      <c r="E669" s="91" t="s">
        <v>45</v>
      </c>
      <c r="F669" s="80"/>
      <c r="G669" s="80"/>
      <c r="H669" s="80"/>
      <c r="I669" s="80"/>
      <c r="J669" s="80"/>
      <c r="K669" s="80"/>
      <c r="L669" s="80"/>
      <c r="M669" s="88" t="s">
        <v>1822</v>
      </c>
      <c r="N669" s="89" t="n">
        <v>8</v>
      </c>
      <c r="O669" s="88" t="s">
        <v>1823</v>
      </c>
      <c r="P669" s="90"/>
      <c r="Q669" s="84" t="s">
        <v>69</v>
      </c>
      <c r="R669" s="85"/>
      <c r="S669" s="85" t="n">
        <v>19858</v>
      </c>
    </row>
    <row r="670" customFormat="false" ht="15" hidden="false" customHeight="false" outlineLevel="0" collapsed="false">
      <c r="A670" s="99" t="s">
        <v>2070</v>
      </c>
      <c r="B670" s="76" t="s">
        <v>2071</v>
      </c>
      <c r="C670" s="86" t="n">
        <v>16</v>
      </c>
      <c r="D670" s="87" t="n">
        <v>3</v>
      </c>
      <c r="E670" s="79" t="s">
        <v>93</v>
      </c>
      <c r="F670" s="80"/>
      <c r="G670" s="80"/>
      <c r="H670" s="80"/>
      <c r="I670" s="80"/>
      <c r="J670" s="80"/>
      <c r="K670" s="80"/>
      <c r="L670" s="80"/>
      <c r="M670" s="88" t="s">
        <v>1822</v>
      </c>
      <c r="N670" s="89" t="n">
        <v>8</v>
      </c>
      <c r="O670" s="88" t="s">
        <v>1839</v>
      </c>
      <c r="P670" s="90" t="s">
        <v>40</v>
      </c>
      <c r="Q670" s="84" t="s">
        <v>69</v>
      </c>
      <c r="R670" s="85"/>
      <c r="S670" s="85" t="n">
        <v>1829</v>
      </c>
    </row>
    <row r="671" customFormat="false" ht="15" hidden="false" customHeight="false" outlineLevel="0" collapsed="false">
      <c r="A671" s="75" t="s">
        <v>2072</v>
      </c>
      <c r="B671" s="76" t="s">
        <v>2073</v>
      </c>
      <c r="C671" s="86"/>
      <c r="D671" s="87"/>
      <c r="E671" s="91" t="s">
        <v>45</v>
      </c>
      <c r="F671" s="80"/>
      <c r="G671" s="80"/>
      <c r="H671" s="80"/>
      <c r="I671" s="80"/>
      <c r="J671" s="80"/>
      <c r="K671" s="80"/>
      <c r="L671" s="80"/>
      <c r="M671" s="88" t="s">
        <v>1822</v>
      </c>
      <c r="N671" s="89" t="n">
        <v>8</v>
      </c>
      <c r="O671" s="88" t="s">
        <v>1839</v>
      </c>
      <c r="P671" s="90"/>
      <c r="Q671" s="84" t="s">
        <v>52</v>
      </c>
      <c r="R671" s="85"/>
      <c r="S671" s="85" t="n">
        <v>19863</v>
      </c>
    </row>
    <row r="672" customFormat="false" ht="15" hidden="false" customHeight="false" outlineLevel="0" collapsed="false">
      <c r="A672" s="99" t="s">
        <v>2074</v>
      </c>
      <c r="B672" s="76" t="s">
        <v>2075</v>
      </c>
      <c r="C672" s="86" t="n">
        <v>15</v>
      </c>
      <c r="D672" s="87" t="n">
        <v>2</v>
      </c>
      <c r="E672" s="79" t="s">
        <v>2076</v>
      </c>
      <c r="F672" s="80"/>
      <c r="G672" s="80"/>
      <c r="H672" s="80"/>
      <c r="I672" s="80"/>
      <c r="J672" s="80"/>
      <c r="K672" s="80"/>
      <c r="L672" s="80"/>
      <c r="M672" s="88" t="s">
        <v>1822</v>
      </c>
      <c r="N672" s="89" t="n">
        <v>8</v>
      </c>
      <c r="O672" s="88" t="s">
        <v>1839</v>
      </c>
      <c r="P672" s="90" t="s">
        <v>40</v>
      </c>
      <c r="Q672" s="84" t="s">
        <v>69</v>
      </c>
      <c r="R672" s="85"/>
      <c r="S672" s="85" t="n">
        <v>1879</v>
      </c>
    </row>
    <row r="673" customFormat="false" ht="15" hidden="false" customHeight="false" outlineLevel="0" collapsed="false">
      <c r="A673" s="75" t="s">
        <v>2077</v>
      </c>
      <c r="B673" s="76" t="s">
        <v>2078</v>
      </c>
      <c r="C673" s="86" t="n">
        <v>15</v>
      </c>
      <c r="D673" s="87" t="n">
        <v>2</v>
      </c>
      <c r="E673" s="91" t="s">
        <v>45</v>
      </c>
      <c r="F673" s="80"/>
      <c r="G673" s="80"/>
      <c r="H673" s="80"/>
      <c r="I673" s="80"/>
      <c r="J673" s="80"/>
      <c r="K673" s="80"/>
      <c r="L673" s="80"/>
      <c r="M673" s="88" t="s">
        <v>1822</v>
      </c>
      <c r="N673" s="89" t="n">
        <v>8</v>
      </c>
      <c r="O673" s="88" t="s">
        <v>1839</v>
      </c>
      <c r="P673" s="90"/>
      <c r="Q673" s="84" t="s">
        <v>69</v>
      </c>
      <c r="R673" s="85"/>
      <c r="S673" s="85" t="n">
        <v>19864</v>
      </c>
    </row>
    <row r="674" customFormat="false" ht="15" hidden="false" customHeight="false" outlineLevel="0" collapsed="false">
      <c r="A674" s="75" t="s">
        <v>2079</v>
      </c>
      <c r="B674" s="76" t="s">
        <v>2080</v>
      </c>
      <c r="C674" s="86" t="n">
        <v>15</v>
      </c>
      <c r="D674" s="87" t="n">
        <v>2</v>
      </c>
      <c r="E674" s="91" t="s">
        <v>45</v>
      </c>
      <c r="F674" s="80"/>
      <c r="G674" s="80"/>
      <c r="H674" s="80"/>
      <c r="I674" s="80"/>
      <c r="J674" s="80"/>
      <c r="K674" s="80"/>
      <c r="L674" s="80"/>
      <c r="M674" s="88" t="s">
        <v>1822</v>
      </c>
      <c r="N674" s="89" t="n">
        <v>8</v>
      </c>
      <c r="O674" s="88" t="s">
        <v>1839</v>
      </c>
      <c r="P674" s="90"/>
      <c r="Q674" s="84" t="s">
        <v>69</v>
      </c>
      <c r="R674" s="85"/>
      <c r="S674" s="85" t="n">
        <v>19865</v>
      </c>
    </row>
    <row r="675" customFormat="false" ht="15" hidden="false" customHeight="false" outlineLevel="0" collapsed="false">
      <c r="A675" s="75" t="s">
        <v>2081</v>
      </c>
      <c r="B675" s="76" t="s">
        <v>2082</v>
      </c>
      <c r="C675" s="86" t="n">
        <v>15</v>
      </c>
      <c r="D675" s="87" t="n">
        <v>2</v>
      </c>
      <c r="E675" s="91" t="s">
        <v>45</v>
      </c>
      <c r="F675" s="80"/>
      <c r="G675" s="80"/>
      <c r="H675" s="80"/>
      <c r="I675" s="80"/>
      <c r="J675" s="80"/>
      <c r="K675" s="80"/>
      <c r="L675" s="80"/>
      <c r="M675" s="88" t="s">
        <v>1822</v>
      </c>
      <c r="N675" s="89" t="n">
        <v>8</v>
      </c>
      <c r="O675" s="88" t="s">
        <v>1839</v>
      </c>
      <c r="P675" s="90"/>
      <c r="Q675" s="84" t="s">
        <v>69</v>
      </c>
      <c r="R675" s="85"/>
      <c r="S675" s="85" t="n">
        <v>19866</v>
      </c>
    </row>
    <row r="676" customFormat="false" ht="15" hidden="false" customHeight="false" outlineLevel="0" collapsed="false">
      <c r="A676" s="75" t="s">
        <v>2083</v>
      </c>
      <c r="B676" s="76" t="s">
        <v>2084</v>
      </c>
      <c r="C676" s="86" t="n">
        <v>15</v>
      </c>
      <c r="D676" s="87" t="n">
        <v>2</v>
      </c>
      <c r="E676" s="91" t="s">
        <v>2085</v>
      </c>
      <c r="F676" s="80"/>
      <c r="G676" s="80"/>
      <c r="H676" s="80"/>
      <c r="I676" s="80"/>
      <c r="J676" s="80"/>
      <c r="K676" s="80"/>
      <c r="L676" s="80"/>
      <c r="M676" s="88" t="s">
        <v>1822</v>
      </c>
      <c r="N676" s="89" t="n">
        <v>8</v>
      </c>
      <c r="O676" s="88" t="s">
        <v>1839</v>
      </c>
      <c r="P676" s="90"/>
      <c r="Q676" s="84" t="s">
        <v>69</v>
      </c>
      <c r="R676" s="85"/>
      <c r="S676" s="85" t="n">
        <v>19867</v>
      </c>
    </row>
    <row r="677" customFormat="false" ht="15" hidden="false" customHeight="false" outlineLevel="0" collapsed="false">
      <c r="A677" s="75" t="s">
        <v>2086</v>
      </c>
      <c r="B677" s="76" t="s">
        <v>2087</v>
      </c>
      <c r="C677" s="86"/>
      <c r="D677" s="87"/>
      <c r="E677" s="91" t="s">
        <v>45</v>
      </c>
      <c r="F677" s="80"/>
      <c r="G677" s="80"/>
      <c r="H677" s="80"/>
      <c r="I677" s="80"/>
      <c r="J677" s="80"/>
      <c r="K677" s="80"/>
      <c r="L677" s="80"/>
      <c r="M677" s="88" t="s">
        <v>1822</v>
      </c>
      <c r="N677" s="89" t="n">
        <v>8</v>
      </c>
      <c r="O677" s="88" t="s">
        <v>1839</v>
      </c>
      <c r="P677" s="90"/>
      <c r="Q677" s="84" t="s">
        <v>69</v>
      </c>
      <c r="R677" s="85"/>
      <c r="S677" s="85" t="n">
        <v>1878</v>
      </c>
    </row>
    <row r="678" customFormat="false" ht="15" hidden="false" customHeight="false" outlineLevel="0" collapsed="false">
      <c r="A678" s="75" t="s">
        <v>2088</v>
      </c>
      <c r="B678" s="76" t="s">
        <v>2089</v>
      </c>
      <c r="C678" s="86"/>
      <c r="D678" s="87"/>
      <c r="E678" s="91" t="s">
        <v>45</v>
      </c>
      <c r="F678" s="80"/>
      <c r="G678" s="80"/>
      <c r="H678" s="80"/>
      <c r="I678" s="80"/>
      <c r="J678" s="80"/>
      <c r="K678" s="80"/>
      <c r="L678" s="80"/>
      <c r="M678" s="88" t="s">
        <v>1822</v>
      </c>
      <c r="N678" s="89" t="n">
        <v>8</v>
      </c>
      <c r="O678" s="88" t="s">
        <v>1839</v>
      </c>
      <c r="P678" s="90"/>
      <c r="Q678" s="84" t="s">
        <v>52</v>
      </c>
      <c r="R678" s="85"/>
      <c r="S678" s="85" t="n">
        <v>19868</v>
      </c>
    </row>
    <row r="679" customFormat="false" ht="15" hidden="false" customHeight="false" outlineLevel="0" collapsed="false">
      <c r="A679" s="99" t="s">
        <v>2090</v>
      </c>
      <c r="B679" s="76" t="s">
        <v>2091</v>
      </c>
      <c r="C679" s="86" t="n">
        <v>12</v>
      </c>
      <c r="D679" s="87" t="n">
        <v>1</v>
      </c>
      <c r="E679" s="79" t="s">
        <v>45</v>
      </c>
      <c r="F679" s="80" t="s">
        <v>2092</v>
      </c>
      <c r="G679" s="80"/>
      <c r="H679" s="80"/>
      <c r="I679" s="80"/>
      <c r="J679" s="80"/>
      <c r="K679" s="80"/>
      <c r="L679" s="80"/>
      <c r="M679" s="88" t="s">
        <v>1822</v>
      </c>
      <c r="N679" s="89" t="n">
        <v>8</v>
      </c>
      <c r="O679" s="88" t="s">
        <v>1839</v>
      </c>
      <c r="P679" s="90" t="s">
        <v>40</v>
      </c>
      <c r="Q679" s="84" t="s">
        <v>69</v>
      </c>
      <c r="R679" s="85"/>
      <c r="S679" s="85" t="n">
        <v>1692</v>
      </c>
    </row>
    <row r="680" customFormat="false" ht="15" hidden="false" customHeight="false" outlineLevel="0" collapsed="false">
      <c r="A680" s="75" t="s">
        <v>2093</v>
      </c>
      <c r="B680" s="76" t="s">
        <v>2094</v>
      </c>
      <c r="C680" s="86"/>
      <c r="D680" s="87"/>
      <c r="E680" s="91" t="s">
        <v>45</v>
      </c>
      <c r="F680" s="80"/>
      <c r="G680" s="80"/>
      <c r="H680" s="80"/>
      <c r="I680" s="80"/>
      <c r="J680" s="80"/>
      <c r="K680" s="80"/>
      <c r="L680" s="80"/>
      <c r="M680" s="88" t="s">
        <v>1822</v>
      </c>
      <c r="N680" s="89" t="n">
        <v>8</v>
      </c>
      <c r="O680" s="88" t="s">
        <v>1823</v>
      </c>
      <c r="P680" s="90"/>
      <c r="Q680" s="84" t="s">
        <v>69</v>
      </c>
      <c r="R680" s="85"/>
      <c r="S680" s="85" t="n">
        <v>169</v>
      </c>
    </row>
    <row r="681" customFormat="false" ht="15" hidden="false" customHeight="false" outlineLevel="0" collapsed="false">
      <c r="A681" s="75" t="s">
        <v>2095</v>
      </c>
      <c r="B681" s="76" t="s">
        <v>2096</v>
      </c>
      <c r="C681" s="86"/>
      <c r="D681" s="87"/>
      <c r="E681" s="91" t="s">
        <v>2097</v>
      </c>
      <c r="F681" s="80"/>
      <c r="G681" s="80"/>
      <c r="H681" s="80"/>
      <c r="I681" s="80"/>
      <c r="J681" s="80"/>
      <c r="K681" s="80"/>
      <c r="L681" s="80"/>
      <c r="M681" s="88" t="s">
        <v>1822</v>
      </c>
      <c r="N681" s="89" t="n">
        <v>8</v>
      </c>
      <c r="O681" s="88" t="s">
        <v>1823</v>
      </c>
      <c r="P681" s="90"/>
      <c r="Q681" s="84" t="s">
        <v>69</v>
      </c>
      <c r="R681" s="85"/>
      <c r="S681" s="85" t="n">
        <v>19869</v>
      </c>
    </row>
    <row r="682" customFormat="false" ht="15" hidden="false" customHeight="false" outlineLevel="0" collapsed="false">
      <c r="A682" s="75" t="s">
        <v>2098</v>
      </c>
      <c r="B682" s="76" t="s">
        <v>2099</v>
      </c>
      <c r="C682" s="86"/>
      <c r="D682" s="87"/>
      <c r="E682" s="91" t="s">
        <v>45</v>
      </c>
      <c r="F682" s="80"/>
      <c r="G682" s="80"/>
      <c r="H682" s="80"/>
      <c r="I682" s="80"/>
      <c r="J682" s="80"/>
      <c r="K682" s="80"/>
      <c r="L682" s="80"/>
      <c r="M682" s="88" t="s">
        <v>1822</v>
      </c>
      <c r="N682" s="89" t="n">
        <v>8</v>
      </c>
      <c r="O682" s="88" t="s">
        <v>1823</v>
      </c>
      <c r="P682" s="90"/>
      <c r="Q682" s="84" t="s">
        <v>69</v>
      </c>
      <c r="R682" s="85"/>
      <c r="S682" s="85" t="n">
        <v>1688</v>
      </c>
    </row>
    <row r="683" customFormat="false" ht="15" hidden="false" customHeight="false" outlineLevel="0" collapsed="false">
      <c r="A683" s="75" t="s">
        <v>2100</v>
      </c>
      <c r="B683" s="76" t="s">
        <v>2101</v>
      </c>
      <c r="C683" s="86"/>
      <c r="D683" s="87"/>
      <c r="E683" s="91" t="s">
        <v>45</v>
      </c>
      <c r="F683" s="80"/>
      <c r="G683" s="80"/>
      <c r="H683" s="80"/>
      <c r="I683" s="80"/>
      <c r="J683" s="80"/>
      <c r="K683" s="80"/>
      <c r="L683" s="80"/>
      <c r="M683" s="88" t="s">
        <v>1822</v>
      </c>
      <c r="N683" s="89" t="n">
        <v>8</v>
      </c>
      <c r="O683" s="88" t="s">
        <v>1823</v>
      </c>
      <c r="P683" s="90"/>
      <c r="Q683" s="84" t="s">
        <v>69</v>
      </c>
      <c r="R683" s="85"/>
      <c r="S683" s="85" t="n">
        <v>1987</v>
      </c>
    </row>
    <row r="684" customFormat="false" ht="15" hidden="false" customHeight="false" outlineLevel="0" collapsed="false">
      <c r="A684" s="75" t="s">
        <v>2102</v>
      </c>
      <c r="B684" s="76" t="s">
        <v>2103</v>
      </c>
      <c r="C684" s="86"/>
      <c r="D684" s="87"/>
      <c r="E684" s="91" t="s">
        <v>45</v>
      </c>
      <c r="F684" s="80"/>
      <c r="G684" s="80"/>
      <c r="H684" s="80"/>
      <c r="I684" s="80"/>
      <c r="J684" s="80"/>
      <c r="K684" s="80"/>
      <c r="L684" s="80"/>
      <c r="M684" s="88" t="s">
        <v>1822</v>
      </c>
      <c r="N684" s="89" t="n">
        <v>8</v>
      </c>
      <c r="O684" s="88" t="s">
        <v>1839</v>
      </c>
      <c r="P684" s="90"/>
      <c r="Q684" s="84" t="s">
        <v>69</v>
      </c>
      <c r="R684" s="85"/>
      <c r="S684" s="85" t="n">
        <v>19871</v>
      </c>
    </row>
    <row r="685" customFormat="false" ht="15" hidden="false" customHeight="false" outlineLevel="0" collapsed="false">
      <c r="A685" s="99" t="s">
        <v>2104</v>
      </c>
      <c r="B685" s="76" t="s">
        <v>2105</v>
      </c>
      <c r="C685" s="86" t="n">
        <v>11</v>
      </c>
      <c r="D685" s="87" t="n">
        <v>1</v>
      </c>
      <c r="E685" s="79" t="s">
        <v>2106</v>
      </c>
      <c r="F685" s="80" t="s">
        <v>2107</v>
      </c>
      <c r="G685" s="80"/>
      <c r="H685" s="80"/>
      <c r="I685" s="80"/>
      <c r="J685" s="80"/>
      <c r="K685" s="80"/>
      <c r="L685" s="80"/>
      <c r="M685" s="88" t="s">
        <v>1822</v>
      </c>
      <c r="N685" s="89" t="n">
        <v>8</v>
      </c>
      <c r="O685" s="88" t="s">
        <v>1839</v>
      </c>
      <c r="P685" s="90" t="s">
        <v>40</v>
      </c>
      <c r="Q685" s="84" t="s">
        <v>69</v>
      </c>
      <c r="R685" s="85"/>
      <c r="S685" s="85" t="n">
        <v>1763</v>
      </c>
    </row>
    <row r="686" customFormat="false" ht="15" hidden="false" customHeight="false" outlineLevel="0" collapsed="false">
      <c r="A686" s="99" t="s">
        <v>2108</v>
      </c>
      <c r="B686" s="76" t="s">
        <v>2109</v>
      </c>
      <c r="C686" s="86" t="n">
        <v>11</v>
      </c>
      <c r="D686" s="87" t="n">
        <v>2</v>
      </c>
      <c r="E686" s="79" t="s">
        <v>2110</v>
      </c>
      <c r="F686" s="80"/>
      <c r="G686" s="80"/>
      <c r="H686" s="80"/>
      <c r="I686" s="80"/>
      <c r="J686" s="80"/>
      <c r="K686" s="80"/>
      <c r="L686" s="80"/>
      <c r="M686" s="88" t="s">
        <v>1822</v>
      </c>
      <c r="N686" s="89" t="n">
        <v>8</v>
      </c>
      <c r="O686" s="88" t="s">
        <v>1839</v>
      </c>
      <c r="P686" s="90" t="s">
        <v>40</v>
      </c>
      <c r="Q686" s="84" t="s">
        <v>69</v>
      </c>
      <c r="R686" s="85"/>
      <c r="S686" s="85" t="n">
        <v>1985</v>
      </c>
    </row>
    <row r="687" customFormat="false" ht="15" hidden="false" customHeight="false" outlineLevel="0" collapsed="false">
      <c r="A687" s="99" t="s">
        <v>2111</v>
      </c>
      <c r="B687" s="76" t="s">
        <v>2112</v>
      </c>
      <c r="C687" s="86" t="n">
        <v>12</v>
      </c>
      <c r="D687" s="87" t="n">
        <v>2</v>
      </c>
      <c r="E687" s="79" t="s">
        <v>93</v>
      </c>
      <c r="F687" s="80"/>
      <c r="G687" s="80"/>
      <c r="H687" s="80"/>
      <c r="I687" s="80"/>
      <c r="J687" s="80"/>
      <c r="K687" s="80"/>
      <c r="L687" s="80"/>
      <c r="M687" s="88" t="s">
        <v>1822</v>
      </c>
      <c r="N687" s="89" t="n">
        <v>8</v>
      </c>
      <c r="O687" s="88" t="s">
        <v>1839</v>
      </c>
      <c r="P687" s="90" t="s">
        <v>40</v>
      </c>
      <c r="Q687" s="84" t="s">
        <v>69</v>
      </c>
      <c r="R687" s="85"/>
      <c r="S687" s="85" t="n">
        <v>1986</v>
      </c>
    </row>
    <row r="688" customFormat="false" ht="15" hidden="false" customHeight="false" outlineLevel="0" collapsed="false">
      <c r="A688" s="75" t="s">
        <v>2113</v>
      </c>
      <c r="B688" s="76" t="s">
        <v>2114</v>
      </c>
      <c r="C688" s="86"/>
      <c r="D688" s="87"/>
      <c r="E688" s="91" t="s">
        <v>93</v>
      </c>
      <c r="F688" s="80"/>
      <c r="G688" s="80"/>
      <c r="H688" s="80"/>
      <c r="I688" s="80"/>
      <c r="J688" s="80"/>
      <c r="K688" s="80"/>
      <c r="L688" s="80"/>
      <c r="M688" s="88" t="s">
        <v>1822</v>
      </c>
      <c r="N688" s="89" t="n">
        <v>8</v>
      </c>
      <c r="O688" s="88" t="s">
        <v>1839</v>
      </c>
      <c r="P688" s="90"/>
      <c r="Q688" s="84" t="s">
        <v>69</v>
      </c>
      <c r="R688" s="85"/>
      <c r="S688" s="85" t="n">
        <v>1987</v>
      </c>
    </row>
    <row r="689" customFormat="false" ht="15" hidden="false" customHeight="false" outlineLevel="0" collapsed="false">
      <c r="A689" s="99" t="s">
        <v>2115</v>
      </c>
      <c r="B689" s="76" t="s">
        <v>2116</v>
      </c>
      <c r="C689" s="86" t="n">
        <v>10</v>
      </c>
      <c r="D689" s="87" t="n">
        <v>2</v>
      </c>
      <c r="E689" s="79" t="s">
        <v>2117</v>
      </c>
      <c r="F689" s="80"/>
      <c r="G689" s="80"/>
      <c r="H689" s="80"/>
      <c r="I689" s="80"/>
      <c r="J689" s="80"/>
      <c r="K689" s="80"/>
      <c r="L689" s="80"/>
      <c r="M689" s="88" t="s">
        <v>1822</v>
      </c>
      <c r="N689" s="89" t="n">
        <v>8</v>
      </c>
      <c r="O689" s="88" t="s">
        <v>1839</v>
      </c>
      <c r="P689" s="90" t="s">
        <v>40</v>
      </c>
      <c r="Q689" s="84" t="s">
        <v>69</v>
      </c>
      <c r="R689" s="85"/>
      <c r="S689" s="85" t="n">
        <v>1988</v>
      </c>
    </row>
    <row r="690" customFormat="false" ht="15" hidden="false" customHeight="false" outlineLevel="0" collapsed="false">
      <c r="A690" s="75" t="s">
        <v>2118</v>
      </c>
      <c r="B690" s="76" t="s">
        <v>2119</v>
      </c>
      <c r="C690" s="86"/>
      <c r="D690" s="87"/>
      <c r="E690" s="91" t="s">
        <v>45</v>
      </c>
      <c r="F690" s="80"/>
      <c r="G690" s="80"/>
      <c r="H690" s="80"/>
      <c r="I690" s="80"/>
      <c r="J690" s="80"/>
      <c r="K690" s="80"/>
      <c r="L690" s="80"/>
      <c r="M690" s="88" t="s">
        <v>1822</v>
      </c>
      <c r="N690" s="89" t="n">
        <v>8</v>
      </c>
      <c r="O690" s="88" t="s">
        <v>1839</v>
      </c>
      <c r="P690" s="90"/>
      <c r="Q690" s="84" t="s">
        <v>69</v>
      </c>
      <c r="R690" s="85"/>
      <c r="S690" s="85" t="n">
        <v>1984</v>
      </c>
    </row>
    <row r="691" customFormat="false" ht="15" hidden="false" customHeight="false" outlineLevel="0" collapsed="false">
      <c r="A691" s="99" t="s">
        <v>2120</v>
      </c>
      <c r="B691" s="76" t="s">
        <v>2121</v>
      </c>
      <c r="C691" s="86" t="n">
        <v>10</v>
      </c>
      <c r="D691" s="87" t="n">
        <v>1</v>
      </c>
      <c r="E691" s="79" t="s">
        <v>93</v>
      </c>
      <c r="F691" s="80"/>
      <c r="G691" s="80"/>
      <c r="H691" s="80"/>
      <c r="I691" s="80"/>
      <c r="J691" s="80"/>
      <c r="K691" s="80"/>
      <c r="L691" s="80"/>
      <c r="M691" s="88" t="s">
        <v>1822</v>
      </c>
      <c r="N691" s="89" t="n">
        <v>8</v>
      </c>
      <c r="O691" s="88" t="s">
        <v>1839</v>
      </c>
      <c r="P691" s="90" t="s">
        <v>40</v>
      </c>
      <c r="Q691" s="84" t="s">
        <v>52</v>
      </c>
      <c r="R691" s="85"/>
      <c r="S691" s="85" t="n">
        <v>1577</v>
      </c>
    </row>
    <row r="692" customFormat="false" ht="15" hidden="false" customHeight="false" outlineLevel="0" collapsed="false">
      <c r="A692" s="99" t="s">
        <v>2122</v>
      </c>
      <c r="B692" s="76" t="s">
        <v>2123</v>
      </c>
      <c r="C692" s="86" t="n">
        <v>9</v>
      </c>
      <c r="D692" s="87" t="n">
        <v>2</v>
      </c>
      <c r="E692" s="79" t="s">
        <v>2124</v>
      </c>
      <c r="F692" s="80" t="s">
        <v>2125</v>
      </c>
      <c r="G692" s="80"/>
      <c r="H692" s="80"/>
      <c r="I692" s="80"/>
      <c r="J692" s="80"/>
      <c r="K692" s="80"/>
      <c r="L692" s="80"/>
      <c r="M692" s="88" t="s">
        <v>1822</v>
      </c>
      <c r="N692" s="89" t="n">
        <v>8</v>
      </c>
      <c r="O692" s="88" t="s">
        <v>1823</v>
      </c>
      <c r="P692" s="90" t="s">
        <v>40</v>
      </c>
      <c r="Q692" s="84" t="s">
        <v>52</v>
      </c>
      <c r="R692" s="85"/>
      <c r="S692" s="85" t="n">
        <v>1579</v>
      </c>
    </row>
    <row r="693" customFormat="false" ht="15" hidden="false" customHeight="false" outlineLevel="0" collapsed="false">
      <c r="A693" s="99" t="s">
        <v>2126</v>
      </c>
      <c r="B693" s="76" t="s">
        <v>2127</v>
      </c>
      <c r="C693" s="86" t="n">
        <v>9</v>
      </c>
      <c r="D693" s="87" t="n">
        <v>2</v>
      </c>
      <c r="E693" s="79" t="s">
        <v>93</v>
      </c>
      <c r="F693" s="80" t="s">
        <v>2128</v>
      </c>
      <c r="G693" s="80"/>
      <c r="H693" s="80"/>
      <c r="I693" s="80"/>
      <c r="J693" s="80"/>
      <c r="K693" s="80"/>
      <c r="L693" s="80"/>
      <c r="M693" s="88" t="s">
        <v>1822</v>
      </c>
      <c r="N693" s="89" t="n">
        <v>8</v>
      </c>
      <c r="O693" s="88" t="s">
        <v>1839</v>
      </c>
      <c r="P693" s="90" t="s">
        <v>40</v>
      </c>
      <c r="Q693" s="84" t="s">
        <v>69</v>
      </c>
      <c r="R693" s="85"/>
      <c r="S693" s="85" t="n">
        <v>1864</v>
      </c>
    </row>
    <row r="694" customFormat="false" ht="15" hidden="false" customHeight="false" outlineLevel="0" collapsed="false">
      <c r="A694" s="99" t="s">
        <v>2129</v>
      </c>
      <c r="B694" s="76" t="s">
        <v>2130</v>
      </c>
      <c r="C694" s="86" t="n">
        <v>8</v>
      </c>
      <c r="D694" s="87" t="n">
        <v>2</v>
      </c>
      <c r="E694" s="79" t="s">
        <v>1830</v>
      </c>
      <c r="F694" s="80" t="s">
        <v>2131</v>
      </c>
      <c r="G694" s="80"/>
      <c r="H694" s="80"/>
      <c r="I694" s="80"/>
      <c r="J694" s="80"/>
      <c r="K694" s="80"/>
      <c r="L694" s="80"/>
      <c r="M694" s="88" t="s">
        <v>1822</v>
      </c>
      <c r="N694" s="89" t="n">
        <v>8</v>
      </c>
      <c r="O694" s="88" t="s">
        <v>1823</v>
      </c>
      <c r="P694" s="90" t="s">
        <v>40</v>
      </c>
      <c r="Q694" s="84" t="s">
        <v>69</v>
      </c>
      <c r="R694" s="85"/>
      <c r="S694" s="85" t="n">
        <v>1865</v>
      </c>
    </row>
    <row r="695" customFormat="false" ht="15" hidden="false" customHeight="false" outlineLevel="0" collapsed="false">
      <c r="A695" s="99" t="s">
        <v>2132</v>
      </c>
      <c r="B695" s="76" t="s">
        <v>2133</v>
      </c>
      <c r="C695" s="86" t="n">
        <v>16</v>
      </c>
      <c r="D695" s="87" t="n">
        <v>3</v>
      </c>
      <c r="E695" s="79" t="s">
        <v>68</v>
      </c>
      <c r="F695" s="80"/>
      <c r="G695" s="80"/>
      <c r="H695" s="80"/>
      <c r="I695" s="80"/>
      <c r="J695" s="80"/>
      <c r="K695" s="80"/>
      <c r="L695" s="80"/>
      <c r="M695" s="88" t="s">
        <v>1822</v>
      </c>
      <c r="N695" s="89" t="n">
        <v>8</v>
      </c>
      <c r="O695" s="88" t="s">
        <v>1823</v>
      </c>
      <c r="P695" s="90" t="s">
        <v>40</v>
      </c>
      <c r="Q695" s="84" t="s">
        <v>69</v>
      </c>
      <c r="R695" s="85"/>
      <c r="S695" s="85" t="n">
        <v>1923</v>
      </c>
    </row>
    <row r="696" customFormat="false" ht="15" hidden="false" customHeight="false" outlineLevel="0" collapsed="false">
      <c r="A696" s="75" t="s">
        <v>2134</v>
      </c>
      <c r="B696" s="76" t="s">
        <v>2135</v>
      </c>
      <c r="C696" s="86"/>
      <c r="D696" s="87"/>
      <c r="E696" s="91" t="s">
        <v>45</v>
      </c>
      <c r="F696" s="80"/>
      <c r="G696" s="80"/>
      <c r="H696" s="80"/>
      <c r="I696" s="80"/>
      <c r="J696" s="80"/>
      <c r="K696" s="80"/>
      <c r="L696" s="80"/>
      <c r="M696" s="88" t="s">
        <v>1822</v>
      </c>
      <c r="N696" s="89" t="n">
        <v>8</v>
      </c>
      <c r="O696" s="88" t="s">
        <v>1823</v>
      </c>
      <c r="P696" s="90"/>
      <c r="Q696" s="84" t="s">
        <v>69</v>
      </c>
      <c r="R696" s="85"/>
      <c r="S696" s="85" t="n">
        <v>192</v>
      </c>
    </row>
    <row r="697" customFormat="false" ht="15" hidden="false" customHeight="false" outlineLevel="0" collapsed="false">
      <c r="A697" s="75" t="s">
        <v>2136</v>
      </c>
      <c r="B697" s="76" t="s">
        <v>2137</v>
      </c>
      <c r="C697" s="86"/>
      <c r="D697" s="87"/>
      <c r="E697" s="91" t="s">
        <v>45</v>
      </c>
      <c r="F697" s="80"/>
      <c r="G697" s="80"/>
      <c r="H697" s="80"/>
      <c r="I697" s="80"/>
      <c r="J697" s="80"/>
      <c r="K697" s="80"/>
      <c r="L697" s="80"/>
      <c r="M697" s="88" t="s">
        <v>1822</v>
      </c>
      <c r="N697" s="89" t="n">
        <v>8</v>
      </c>
      <c r="O697" s="88" t="s">
        <v>1839</v>
      </c>
      <c r="P697" s="90"/>
      <c r="Q697" s="84" t="s">
        <v>69</v>
      </c>
      <c r="R697" s="85"/>
      <c r="S697" s="85" t="n">
        <v>19965</v>
      </c>
    </row>
    <row r="698" customFormat="false" ht="15" hidden="false" customHeight="false" outlineLevel="0" collapsed="false">
      <c r="A698" s="75" t="s">
        <v>2138</v>
      </c>
      <c r="B698" s="76" t="s">
        <v>2139</v>
      </c>
      <c r="C698" s="86"/>
      <c r="D698" s="87"/>
      <c r="E698" s="91" t="s">
        <v>45</v>
      </c>
      <c r="F698" s="80"/>
      <c r="G698" s="80"/>
      <c r="H698" s="80"/>
      <c r="I698" s="80"/>
      <c r="J698" s="80"/>
      <c r="K698" s="80"/>
      <c r="L698" s="80"/>
      <c r="M698" s="88" t="s">
        <v>1822</v>
      </c>
      <c r="N698" s="89" t="n">
        <v>8</v>
      </c>
      <c r="O698" s="88" t="s">
        <v>1839</v>
      </c>
      <c r="P698" s="90"/>
      <c r="Q698" s="84" t="s">
        <v>69</v>
      </c>
      <c r="R698" s="85"/>
      <c r="S698" s="85" t="n">
        <v>19966</v>
      </c>
    </row>
    <row r="699" customFormat="false" ht="15" hidden="false" customHeight="false" outlineLevel="0" collapsed="false">
      <c r="A699" s="75" t="s">
        <v>2140</v>
      </c>
      <c r="B699" s="76" t="s">
        <v>2141</v>
      </c>
      <c r="C699" s="86"/>
      <c r="D699" s="87"/>
      <c r="E699" s="91" t="s">
        <v>45</v>
      </c>
      <c r="F699" s="80"/>
      <c r="G699" s="80"/>
      <c r="H699" s="80"/>
      <c r="I699" s="80"/>
      <c r="J699" s="80"/>
      <c r="K699" s="80"/>
      <c r="L699" s="80"/>
      <c r="M699" s="88" t="s">
        <v>1822</v>
      </c>
      <c r="N699" s="89" t="n">
        <v>8</v>
      </c>
      <c r="O699" s="88" t="s">
        <v>1839</v>
      </c>
      <c r="P699" s="90"/>
      <c r="Q699" s="84" t="s">
        <v>69</v>
      </c>
      <c r="R699" s="85"/>
      <c r="S699" s="85" t="n">
        <v>19967</v>
      </c>
    </row>
    <row r="700" customFormat="false" ht="15" hidden="false" customHeight="false" outlineLevel="0" collapsed="false">
      <c r="A700" s="75" t="s">
        <v>2142</v>
      </c>
      <c r="B700" s="76" t="s">
        <v>2143</v>
      </c>
      <c r="C700" s="86"/>
      <c r="D700" s="87"/>
      <c r="E700" s="91" t="s">
        <v>45</v>
      </c>
      <c r="F700" s="80"/>
      <c r="G700" s="80"/>
      <c r="H700" s="80"/>
      <c r="I700" s="80"/>
      <c r="J700" s="80"/>
      <c r="K700" s="80"/>
      <c r="L700" s="80"/>
      <c r="M700" s="88" t="s">
        <v>1822</v>
      </c>
      <c r="N700" s="89" t="n">
        <v>8</v>
      </c>
      <c r="O700" s="88" t="s">
        <v>1823</v>
      </c>
      <c r="P700" s="90"/>
      <c r="Q700" s="84" t="s">
        <v>69</v>
      </c>
      <c r="R700" s="85"/>
      <c r="S700" s="85" t="n">
        <v>19971</v>
      </c>
    </row>
    <row r="701" customFormat="false" ht="15" hidden="false" customHeight="false" outlineLevel="0" collapsed="false">
      <c r="A701" s="75" t="s">
        <v>2144</v>
      </c>
      <c r="B701" s="76" t="s">
        <v>2145</v>
      </c>
      <c r="C701" s="86"/>
      <c r="D701" s="87"/>
      <c r="E701" s="91" t="s">
        <v>2146</v>
      </c>
      <c r="F701" s="80" t="s">
        <v>2147</v>
      </c>
      <c r="G701" s="80"/>
      <c r="H701" s="80"/>
      <c r="I701" s="80"/>
      <c r="J701" s="80"/>
      <c r="K701" s="80"/>
      <c r="L701" s="80"/>
      <c r="M701" s="88" t="s">
        <v>1822</v>
      </c>
      <c r="N701" s="89" t="n">
        <v>8</v>
      </c>
      <c r="O701" s="88" t="s">
        <v>1839</v>
      </c>
      <c r="P701" s="90"/>
      <c r="Q701" s="84" t="s">
        <v>52</v>
      </c>
      <c r="R701" s="85"/>
      <c r="S701" s="85" t="n">
        <v>19988</v>
      </c>
    </row>
    <row r="702" customFormat="false" ht="15" hidden="false" customHeight="false" outlineLevel="0" collapsed="false">
      <c r="A702" s="99" t="s">
        <v>2148</v>
      </c>
      <c r="B702" s="76" t="s">
        <v>2149</v>
      </c>
      <c r="C702" s="86" t="n">
        <v>9</v>
      </c>
      <c r="D702" s="87" t="n">
        <v>1</v>
      </c>
      <c r="E702" s="79" t="s">
        <v>141</v>
      </c>
      <c r="F702" s="80"/>
      <c r="G702" s="80"/>
      <c r="H702" s="80"/>
      <c r="I702" s="80"/>
      <c r="J702" s="80"/>
      <c r="K702" s="80"/>
      <c r="L702" s="80"/>
      <c r="M702" s="88" t="s">
        <v>1822</v>
      </c>
      <c r="N702" s="89" t="n">
        <v>8</v>
      </c>
      <c r="O702" s="88" t="s">
        <v>1823</v>
      </c>
      <c r="P702" s="90" t="s">
        <v>40</v>
      </c>
      <c r="Q702" s="84" t="s">
        <v>69</v>
      </c>
      <c r="R702" s="85"/>
      <c r="S702" s="85" t="n">
        <v>1765</v>
      </c>
    </row>
    <row r="703" customFormat="false" ht="15" hidden="false" customHeight="false" outlineLevel="0" collapsed="false">
      <c r="A703" s="75" t="s">
        <v>2150</v>
      </c>
      <c r="B703" s="76" t="s">
        <v>2151</v>
      </c>
      <c r="C703" s="86"/>
      <c r="D703" s="87"/>
      <c r="E703" s="91" t="s">
        <v>45</v>
      </c>
      <c r="F703" s="80"/>
      <c r="G703" s="80"/>
      <c r="H703" s="80"/>
      <c r="I703" s="80"/>
      <c r="J703" s="80"/>
      <c r="K703" s="80"/>
      <c r="L703" s="80"/>
      <c r="M703" s="88" t="s">
        <v>1822</v>
      </c>
      <c r="N703" s="89" t="n">
        <v>8</v>
      </c>
      <c r="O703" s="88" t="s">
        <v>1839</v>
      </c>
      <c r="P703" s="90"/>
      <c r="Q703" s="84" t="s">
        <v>69</v>
      </c>
      <c r="R703" s="85"/>
      <c r="S703" s="85" t="n">
        <v>24</v>
      </c>
    </row>
    <row r="704" customFormat="false" ht="15" hidden="false" customHeight="false" outlineLevel="0" collapsed="false">
      <c r="A704" s="75" t="s">
        <v>2152</v>
      </c>
      <c r="B704" s="76" t="s">
        <v>2153</v>
      </c>
      <c r="C704" s="86"/>
      <c r="D704" s="87"/>
      <c r="E704" s="91" t="s">
        <v>2154</v>
      </c>
      <c r="F704" s="80"/>
      <c r="G704" s="80"/>
      <c r="H704" s="80"/>
      <c r="I704" s="80"/>
      <c r="J704" s="80"/>
      <c r="K704" s="80"/>
      <c r="L704" s="80"/>
      <c r="M704" s="88" t="s">
        <v>1822</v>
      </c>
      <c r="N704" s="89" t="n">
        <v>8</v>
      </c>
      <c r="O704" s="88" t="s">
        <v>1839</v>
      </c>
      <c r="P704" s="90"/>
      <c r="Q704" s="84" t="s">
        <v>69</v>
      </c>
      <c r="R704" s="85"/>
      <c r="S704" s="85" t="n">
        <v>21</v>
      </c>
    </row>
    <row r="705" customFormat="false" ht="15" hidden="false" customHeight="false" outlineLevel="0" collapsed="false">
      <c r="A705" s="75" t="s">
        <v>2155</v>
      </c>
      <c r="B705" s="76" t="s">
        <v>2156</v>
      </c>
      <c r="C705" s="86"/>
      <c r="D705" s="87"/>
      <c r="E705" s="91" t="s">
        <v>45</v>
      </c>
      <c r="F705" s="80"/>
      <c r="G705" s="80"/>
      <c r="H705" s="80"/>
      <c r="I705" s="80"/>
      <c r="J705" s="80"/>
      <c r="K705" s="80"/>
      <c r="L705" s="80"/>
      <c r="M705" s="88" t="s">
        <v>1822</v>
      </c>
      <c r="N705" s="89" t="n">
        <v>8</v>
      </c>
      <c r="O705" s="88" t="s">
        <v>1839</v>
      </c>
      <c r="P705" s="90"/>
      <c r="Q705" s="84" t="s">
        <v>69</v>
      </c>
      <c r="R705" s="85"/>
      <c r="S705" s="85" t="n">
        <v>1764</v>
      </c>
    </row>
    <row r="706" customFormat="false" ht="15" hidden="false" customHeight="false" outlineLevel="0" collapsed="false">
      <c r="A706" s="75" t="s">
        <v>2157</v>
      </c>
      <c r="B706" s="76" t="s">
        <v>2158</v>
      </c>
      <c r="C706" s="86"/>
      <c r="D706" s="87"/>
      <c r="E706" s="91" t="s">
        <v>45</v>
      </c>
      <c r="F706" s="80"/>
      <c r="G706" s="80"/>
      <c r="H706" s="80"/>
      <c r="I706" s="80"/>
      <c r="J706" s="80"/>
      <c r="K706" s="80"/>
      <c r="L706" s="80"/>
      <c r="M706" s="88" t="s">
        <v>1822</v>
      </c>
      <c r="N706" s="89" t="n">
        <v>8</v>
      </c>
      <c r="O706" s="88" t="s">
        <v>1839</v>
      </c>
      <c r="P706" s="90"/>
      <c r="Q706" s="84" t="s">
        <v>69</v>
      </c>
      <c r="R706" s="85"/>
      <c r="S706" s="85" t="n">
        <v>25</v>
      </c>
    </row>
    <row r="707" customFormat="false" ht="15" hidden="false" customHeight="false" outlineLevel="0" collapsed="false">
      <c r="A707" s="75" t="s">
        <v>2159</v>
      </c>
      <c r="B707" s="76" t="s">
        <v>2160</v>
      </c>
      <c r="C707" s="86"/>
      <c r="D707" s="87"/>
      <c r="E707" s="91" t="s">
        <v>45</v>
      </c>
      <c r="F707" s="80"/>
      <c r="G707" s="80"/>
      <c r="H707" s="80"/>
      <c r="I707" s="80"/>
      <c r="J707" s="80"/>
      <c r="K707" s="80"/>
      <c r="L707" s="80"/>
      <c r="M707" s="88" t="s">
        <v>1822</v>
      </c>
      <c r="N707" s="89" t="n">
        <v>8</v>
      </c>
      <c r="O707" s="88" t="s">
        <v>1839</v>
      </c>
      <c r="P707" s="90"/>
      <c r="Q707" s="84" t="s">
        <v>69</v>
      </c>
      <c r="R707" s="85"/>
      <c r="S707" s="85" t="n">
        <v>27</v>
      </c>
    </row>
    <row r="708" customFormat="false" ht="15" hidden="false" customHeight="false" outlineLevel="0" collapsed="false">
      <c r="A708" s="75" t="s">
        <v>2161</v>
      </c>
      <c r="B708" s="76" t="s">
        <v>2162</v>
      </c>
      <c r="C708" s="86"/>
      <c r="D708" s="87"/>
      <c r="E708" s="91" t="s">
        <v>45</v>
      </c>
      <c r="F708" s="80"/>
      <c r="G708" s="80"/>
      <c r="H708" s="80"/>
      <c r="I708" s="80"/>
      <c r="J708" s="80"/>
      <c r="K708" s="80"/>
      <c r="L708" s="80"/>
      <c r="M708" s="88" t="s">
        <v>1822</v>
      </c>
      <c r="N708" s="89" t="n">
        <v>8</v>
      </c>
      <c r="O708" s="88" t="s">
        <v>1839</v>
      </c>
      <c r="P708" s="90"/>
      <c r="Q708" s="84" t="s">
        <v>69</v>
      </c>
      <c r="R708" s="85"/>
      <c r="S708" s="85" t="n">
        <v>28</v>
      </c>
    </row>
    <row r="709" customFormat="false" ht="15" hidden="false" customHeight="false" outlineLevel="0" collapsed="false">
      <c r="A709" s="75" t="s">
        <v>2163</v>
      </c>
      <c r="B709" s="76" t="s">
        <v>2164</v>
      </c>
      <c r="C709" s="86"/>
      <c r="D709" s="87"/>
      <c r="E709" s="91" t="s">
        <v>1904</v>
      </c>
      <c r="F709" s="80"/>
      <c r="G709" s="80"/>
      <c r="H709" s="80"/>
      <c r="I709" s="80"/>
      <c r="J709" s="80"/>
      <c r="K709" s="80"/>
      <c r="L709" s="80"/>
      <c r="M709" s="88" t="s">
        <v>1822</v>
      </c>
      <c r="N709" s="89" t="n">
        <v>8</v>
      </c>
      <c r="O709" s="88" t="s">
        <v>1823</v>
      </c>
      <c r="P709" s="90"/>
      <c r="Q709" s="84" t="s">
        <v>69</v>
      </c>
      <c r="R709" s="85"/>
      <c r="S709" s="85" t="n">
        <v>1873</v>
      </c>
    </row>
    <row r="710" customFormat="false" ht="15" hidden="false" customHeight="false" outlineLevel="0" collapsed="false">
      <c r="A710" s="75" t="s">
        <v>2165</v>
      </c>
      <c r="B710" s="76" t="s">
        <v>2166</v>
      </c>
      <c r="C710" s="86"/>
      <c r="D710" s="87"/>
      <c r="E710" s="91" t="s">
        <v>45</v>
      </c>
      <c r="F710" s="80"/>
      <c r="G710" s="80"/>
      <c r="H710" s="80"/>
      <c r="I710" s="80"/>
      <c r="J710" s="80"/>
      <c r="K710" s="80"/>
      <c r="L710" s="80"/>
      <c r="M710" s="88" t="s">
        <v>1822</v>
      </c>
      <c r="N710" s="89" t="n">
        <v>8</v>
      </c>
      <c r="O710" s="88" t="s">
        <v>1839</v>
      </c>
      <c r="P710" s="90"/>
      <c r="Q710" s="84" t="s">
        <v>52</v>
      </c>
      <c r="R710" s="85"/>
      <c r="S710" s="85" t="n">
        <v>217</v>
      </c>
    </row>
    <row r="711" customFormat="false" ht="15" hidden="false" customHeight="false" outlineLevel="0" collapsed="false">
      <c r="A711" s="75" t="s">
        <v>2167</v>
      </c>
      <c r="B711" s="76" t="s">
        <v>2168</v>
      </c>
      <c r="C711" s="86"/>
      <c r="D711" s="87"/>
      <c r="E711" s="91" t="s">
        <v>45</v>
      </c>
      <c r="F711" s="80"/>
      <c r="G711" s="80"/>
      <c r="H711" s="80"/>
      <c r="I711" s="80"/>
      <c r="J711" s="80"/>
      <c r="K711" s="80"/>
      <c r="L711" s="80"/>
      <c r="M711" s="88" t="s">
        <v>1822</v>
      </c>
      <c r="N711" s="89" t="n">
        <v>8</v>
      </c>
      <c r="O711" s="88" t="s">
        <v>1839</v>
      </c>
      <c r="P711" s="90"/>
      <c r="Q711" s="84" t="s">
        <v>52</v>
      </c>
      <c r="R711" s="85"/>
      <c r="S711" s="85" t="n">
        <v>218</v>
      </c>
    </row>
    <row r="712" customFormat="false" ht="15" hidden="false" customHeight="false" outlineLevel="0" collapsed="false">
      <c r="A712" s="139" t="s">
        <v>2169</v>
      </c>
      <c r="B712" s="76" t="s">
        <v>2170</v>
      </c>
      <c r="C712" s="86"/>
      <c r="D712" s="87"/>
      <c r="E712" s="91" t="s">
        <v>45</v>
      </c>
      <c r="F712" s="80"/>
      <c r="G712" s="80"/>
      <c r="H712" s="80"/>
      <c r="I712" s="80"/>
      <c r="J712" s="80"/>
      <c r="K712" s="80"/>
      <c r="L712" s="80"/>
      <c r="M712" s="88" t="s">
        <v>1822</v>
      </c>
      <c r="N712" s="89" t="n">
        <v>8</v>
      </c>
      <c r="O712" s="88" t="s">
        <v>1839</v>
      </c>
      <c r="P712" s="90"/>
      <c r="Q712" s="84" t="s">
        <v>52</v>
      </c>
      <c r="R712" s="85"/>
      <c r="S712" s="85" t="n">
        <v>219</v>
      </c>
    </row>
    <row r="713" customFormat="false" ht="15" hidden="false" customHeight="false" outlineLevel="0" collapsed="false">
      <c r="A713" s="99" t="s">
        <v>2171</v>
      </c>
      <c r="B713" s="76" t="s">
        <v>2172</v>
      </c>
      <c r="C713" s="86" t="n">
        <v>6</v>
      </c>
      <c r="D713" s="87" t="n">
        <v>2</v>
      </c>
      <c r="E713" s="79" t="s">
        <v>93</v>
      </c>
      <c r="F713" s="80"/>
      <c r="G713" s="80"/>
      <c r="H713" s="80"/>
      <c r="I713" s="80"/>
      <c r="J713" s="80"/>
      <c r="K713" s="80"/>
      <c r="L713" s="80"/>
      <c r="M713" s="88" t="s">
        <v>1822</v>
      </c>
      <c r="N713" s="89" t="n">
        <v>8</v>
      </c>
      <c r="O713" s="88" t="s">
        <v>1839</v>
      </c>
      <c r="P713" s="90" t="s">
        <v>40</v>
      </c>
      <c r="Q713" s="84" t="s">
        <v>52</v>
      </c>
      <c r="R713" s="85"/>
      <c r="S713" s="85" t="n">
        <v>1453</v>
      </c>
    </row>
    <row r="714" customFormat="false" ht="15" hidden="false" customHeight="false" outlineLevel="0" collapsed="false">
      <c r="A714" s="75" t="s">
        <v>2173</v>
      </c>
      <c r="B714" s="76" t="s">
        <v>2174</v>
      </c>
      <c r="C714" s="86"/>
      <c r="D714" s="87"/>
      <c r="E714" s="91" t="s">
        <v>45</v>
      </c>
      <c r="F714" s="80"/>
      <c r="G714" s="80"/>
      <c r="H714" s="80"/>
      <c r="I714" s="80"/>
      <c r="J714" s="80"/>
      <c r="K714" s="80"/>
      <c r="L714" s="80"/>
      <c r="M714" s="88" t="s">
        <v>1822</v>
      </c>
      <c r="N714" s="89" t="n">
        <v>8</v>
      </c>
      <c r="O714" s="88" t="s">
        <v>1839</v>
      </c>
      <c r="P714" s="90"/>
      <c r="Q714" s="84" t="s">
        <v>52</v>
      </c>
      <c r="R714" s="85"/>
      <c r="S714" s="85" t="n">
        <v>22</v>
      </c>
    </row>
    <row r="715" customFormat="false" ht="15" hidden="false" customHeight="false" outlineLevel="0" collapsed="false">
      <c r="A715" s="75" t="s">
        <v>2175</v>
      </c>
      <c r="B715" s="76" t="s">
        <v>2176</v>
      </c>
      <c r="C715" s="86"/>
      <c r="D715" s="87"/>
      <c r="E715" s="91" t="s">
        <v>93</v>
      </c>
      <c r="F715" s="80"/>
      <c r="G715" s="80"/>
      <c r="H715" s="80"/>
      <c r="I715" s="80"/>
      <c r="J715" s="80"/>
      <c r="K715" s="80"/>
      <c r="L715" s="80"/>
      <c r="M715" s="88" t="s">
        <v>1822</v>
      </c>
      <c r="N715" s="89" t="n">
        <v>8</v>
      </c>
      <c r="O715" s="88" t="s">
        <v>1839</v>
      </c>
      <c r="P715" s="90"/>
      <c r="Q715" s="84" t="s">
        <v>69</v>
      </c>
      <c r="R715" s="85"/>
      <c r="S715" s="85" t="n">
        <v>1889</v>
      </c>
    </row>
    <row r="716" customFormat="false" ht="15" hidden="false" customHeight="false" outlineLevel="0" collapsed="false">
      <c r="A716" s="75" t="s">
        <v>2177</v>
      </c>
      <c r="B716" s="76" t="s">
        <v>2178</v>
      </c>
      <c r="C716" s="86"/>
      <c r="D716" s="87"/>
      <c r="E716" s="91" t="s">
        <v>45</v>
      </c>
      <c r="F716" s="80"/>
      <c r="G716" s="80"/>
      <c r="H716" s="80"/>
      <c r="I716" s="80"/>
      <c r="J716" s="80"/>
      <c r="K716" s="80"/>
      <c r="L716" s="80"/>
      <c r="M716" s="88" t="s">
        <v>1822</v>
      </c>
      <c r="N716" s="89" t="n">
        <v>8</v>
      </c>
      <c r="O716" s="88" t="s">
        <v>1839</v>
      </c>
      <c r="P716" s="90"/>
      <c r="Q716" s="84" t="s">
        <v>52</v>
      </c>
      <c r="R716" s="85"/>
      <c r="S716" s="85" t="n">
        <v>1968</v>
      </c>
    </row>
    <row r="717" customFormat="false" ht="15" hidden="false" customHeight="false" outlineLevel="0" collapsed="false">
      <c r="A717" s="75" t="s">
        <v>2179</v>
      </c>
      <c r="B717" s="76" t="s">
        <v>2180</v>
      </c>
      <c r="C717" s="86"/>
      <c r="D717" s="87"/>
      <c r="E717" s="91" t="s">
        <v>45</v>
      </c>
      <c r="F717" s="80"/>
      <c r="G717" s="80"/>
      <c r="H717" s="80"/>
      <c r="I717" s="80"/>
      <c r="J717" s="80"/>
      <c r="K717" s="80"/>
      <c r="L717" s="80"/>
      <c r="M717" s="88" t="s">
        <v>1822</v>
      </c>
      <c r="N717" s="89" t="n">
        <v>8</v>
      </c>
      <c r="O717" s="88" t="s">
        <v>1839</v>
      </c>
      <c r="P717" s="90"/>
      <c r="Q717" s="84" t="s">
        <v>52</v>
      </c>
      <c r="R717" s="85"/>
      <c r="S717" s="85" t="n">
        <v>19682</v>
      </c>
    </row>
    <row r="718" customFormat="false" ht="15" hidden="false" customHeight="false" outlineLevel="0" collapsed="false">
      <c r="A718" s="75" t="s">
        <v>2181</v>
      </c>
      <c r="B718" s="76" t="s">
        <v>2182</v>
      </c>
      <c r="C718" s="86"/>
      <c r="D718" s="87"/>
      <c r="E718" s="91" t="s">
        <v>45</v>
      </c>
      <c r="F718" s="80" t="s">
        <v>2183</v>
      </c>
      <c r="G718" s="80"/>
      <c r="H718" s="80"/>
      <c r="I718" s="80"/>
      <c r="J718" s="80"/>
      <c r="K718" s="80"/>
      <c r="L718" s="80"/>
      <c r="M718" s="88" t="s">
        <v>1822</v>
      </c>
      <c r="N718" s="89" t="n">
        <v>8</v>
      </c>
      <c r="O718" s="88" t="s">
        <v>1839</v>
      </c>
      <c r="P718" s="90"/>
      <c r="Q718" s="84" t="s">
        <v>52</v>
      </c>
      <c r="R718" s="85"/>
      <c r="S718" s="85" t="n">
        <v>29933</v>
      </c>
    </row>
    <row r="719" customFormat="false" ht="15" hidden="false" customHeight="false" outlineLevel="0" collapsed="false">
      <c r="A719" s="75" t="s">
        <v>2184</v>
      </c>
      <c r="B719" s="76" t="s">
        <v>2185</v>
      </c>
      <c r="C719" s="86"/>
      <c r="D719" s="87"/>
      <c r="E719" s="91" t="s">
        <v>45</v>
      </c>
      <c r="F719" s="80"/>
      <c r="G719" s="80"/>
      <c r="H719" s="80"/>
      <c r="I719" s="80"/>
      <c r="J719" s="80"/>
      <c r="K719" s="80"/>
      <c r="L719" s="80"/>
      <c r="M719" s="88" t="s">
        <v>1822</v>
      </c>
      <c r="N719" s="89" t="n">
        <v>8</v>
      </c>
      <c r="O719" s="88" t="s">
        <v>1823</v>
      </c>
      <c r="P719" s="90"/>
      <c r="Q719" s="84" t="s">
        <v>52</v>
      </c>
      <c r="R719" s="85"/>
      <c r="S719" s="140" t="s">
        <v>1397</v>
      </c>
    </row>
    <row r="720" customFormat="false" ht="15" hidden="false" customHeight="false" outlineLevel="0" collapsed="false">
      <c r="A720" s="99" t="s">
        <v>2186</v>
      </c>
      <c r="B720" s="76" t="s">
        <v>2187</v>
      </c>
      <c r="C720" s="86" t="n">
        <v>8</v>
      </c>
      <c r="D720" s="87" t="n">
        <v>2</v>
      </c>
      <c r="E720" s="79" t="s">
        <v>93</v>
      </c>
      <c r="F720" s="80" t="s">
        <v>2188</v>
      </c>
      <c r="G720" s="80"/>
      <c r="H720" s="80"/>
      <c r="I720" s="80"/>
      <c r="J720" s="80"/>
      <c r="K720" s="80"/>
      <c r="L720" s="80"/>
      <c r="M720" s="88" t="s">
        <v>1822</v>
      </c>
      <c r="N720" s="89" t="n">
        <v>8</v>
      </c>
      <c r="O720" s="88" t="s">
        <v>1839</v>
      </c>
      <c r="P720" s="90" t="s">
        <v>40</v>
      </c>
      <c r="Q720" s="84" t="s">
        <v>52</v>
      </c>
      <c r="R720" s="85"/>
      <c r="S720" s="85" t="n">
        <v>152</v>
      </c>
    </row>
    <row r="721" customFormat="false" ht="15" hidden="false" customHeight="false" outlineLevel="0" collapsed="false">
      <c r="A721" s="75" t="s">
        <v>2189</v>
      </c>
      <c r="B721" s="76" t="s">
        <v>2190</v>
      </c>
      <c r="C721" s="86"/>
      <c r="D721" s="87"/>
      <c r="E721" s="91" t="s">
        <v>45</v>
      </c>
      <c r="F721" s="80"/>
      <c r="G721" s="80"/>
      <c r="H721" s="80"/>
      <c r="I721" s="80"/>
      <c r="J721" s="80"/>
      <c r="K721" s="80"/>
      <c r="L721" s="80"/>
      <c r="M721" s="88" t="s">
        <v>1822</v>
      </c>
      <c r="N721" s="89" t="n">
        <v>8</v>
      </c>
      <c r="O721" s="88" t="s">
        <v>1839</v>
      </c>
      <c r="P721" s="90"/>
      <c r="Q721" s="84" t="s">
        <v>52</v>
      </c>
      <c r="R721" s="85"/>
      <c r="S721" s="85" t="n">
        <v>1515</v>
      </c>
    </row>
    <row r="722" customFormat="false" ht="15" hidden="false" customHeight="false" outlineLevel="0" collapsed="false">
      <c r="A722" s="99" t="s">
        <v>2191</v>
      </c>
      <c r="B722" s="76" t="s">
        <v>2192</v>
      </c>
      <c r="C722" s="86" t="n">
        <v>10</v>
      </c>
      <c r="D722" s="87" t="n">
        <v>2</v>
      </c>
      <c r="E722" s="79" t="s">
        <v>93</v>
      </c>
      <c r="F722" s="80"/>
      <c r="G722" s="80"/>
      <c r="H722" s="80"/>
      <c r="I722" s="80"/>
      <c r="J722" s="80"/>
      <c r="K722" s="80"/>
      <c r="L722" s="80"/>
      <c r="M722" s="88" t="s">
        <v>1822</v>
      </c>
      <c r="N722" s="89" t="n">
        <v>8</v>
      </c>
      <c r="O722" s="88" t="s">
        <v>2193</v>
      </c>
      <c r="P722" s="90" t="s">
        <v>40</v>
      </c>
      <c r="Q722" s="84" t="s">
        <v>52</v>
      </c>
      <c r="R722" s="85"/>
      <c r="S722" s="85" t="n">
        <v>1525</v>
      </c>
    </row>
    <row r="723" customFormat="false" ht="15" hidden="false" customHeight="false" outlineLevel="0" collapsed="false">
      <c r="A723" s="75" t="s">
        <v>2194</v>
      </c>
      <c r="B723" s="76" t="s">
        <v>2195</v>
      </c>
      <c r="C723" s="86"/>
      <c r="D723" s="87"/>
      <c r="E723" s="91" t="s">
        <v>45</v>
      </c>
      <c r="F723" s="80"/>
      <c r="G723" s="80"/>
      <c r="H723" s="80"/>
      <c r="I723" s="80"/>
      <c r="J723" s="80"/>
      <c r="K723" s="80"/>
      <c r="L723" s="80"/>
      <c r="M723" s="88" t="s">
        <v>1822</v>
      </c>
      <c r="N723" s="89" t="n">
        <v>8</v>
      </c>
      <c r="O723" s="88" t="s">
        <v>1823</v>
      </c>
      <c r="P723" s="90"/>
      <c r="Q723" s="84" t="s">
        <v>52</v>
      </c>
      <c r="R723" s="85"/>
      <c r="S723" s="85" t="n">
        <v>1527</v>
      </c>
    </row>
    <row r="724" customFormat="false" ht="15" hidden="false" customHeight="false" outlineLevel="0" collapsed="false">
      <c r="A724" s="75" t="s">
        <v>2196</v>
      </c>
      <c r="B724" s="76" t="s">
        <v>2197</v>
      </c>
      <c r="C724" s="86"/>
      <c r="D724" s="87"/>
      <c r="E724" s="91" t="s">
        <v>45</v>
      </c>
      <c r="F724" s="80"/>
      <c r="G724" s="80"/>
      <c r="H724" s="80"/>
      <c r="I724" s="80"/>
      <c r="J724" s="80"/>
      <c r="K724" s="80"/>
      <c r="L724" s="80"/>
      <c r="M724" s="88" t="s">
        <v>1822</v>
      </c>
      <c r="N724" s="89" t="n">
        <v>8</v>
      </c>
      <c r="O724" s="88" t="s">
        <v>1839</v>
      </c>
      <c r="P724" s="90"/>
      <c r="Q724" s="84" t="s">
        <v>69</v>
      </c>
      <c r="R724" s="85"/>
      <c r="S724" s="85" t="n">
        <v>1969</v>
      </c>
    </row>
    <row r="725" customFormat="false" ht="15" hidden="false" customHeight="false" outlineLevel="0" collapsed="false">
      <c r="A725" s="99" t="s">
        <v>2198</v>
      </c>
      <c r="B725" s="76" t="s">
        <v>2199</v>
      </c>
      <c r="C725" s="86" t="n">
        <v>10</v>
      </c>
      <c r="D725" s="87" t="n">
        <v>1</v>
      </c>
      <c r="E725" s="79" t="s">
        <v>93</v>
      </c>
      <c r="F725" s="80"/>
      <c r="G725" s="80"/>
      <c r="H725" s="80"/>
      <c r="I725" s="80"/>
      <c r="J725" s="80"/>
      <c r="K725" s="80"/>
      <c r="L725" s="80"/>
      <c r="M725" s="88" t="s">
        <v>1822</v>
      </c>
      <c r="N725" s="89" t="n">
        <v>8</v>
      </c>
      <c r="O725" s="88" t="s">
        <v>1839</v>
      </c>
      <c r="P725" s="90" t="s">
        <v>40</v>
      </c>
      <c r="Q725" s="84" t="s">
        <v>52</v>
      </c>
      <c r="R725" s="85"/>
      <c r="S725" s="85" t="n">
        <v>1671</v>
      </c>
    </row>
    <row r="726" customFormat="false" ht="15" hidden="false" customHeight="false" outlineLevel="0" collapsed="false">
      <c r="A726" s="75" t="s">
        <v>2200</v>
      </c>
      <c r="B726" s="76" t="s">
        <v>2201</v>
      </c>
      <c r="C726" s="86" t="n">
        <v>10</v>
      </c>
      <c r="D726" s="87" t="n">
        <v>1</v>
      </c>
      <c r="E726" s="91" t="s">
        <v>45</v>
      </c>
      <c r="F726" s="80"/>
      <c r="G726" s="80"/>
      <c r="H726" s="80"/>
      <c r="I726" s="80"/>
      <c r="J726" s="80"/>
      <c r="K726" s="80"/>
      <c r="L726" s="80"/>
      <c r="M726" s="88" t="s">
        <v>1822</v>
      </c>
      <c r="N726" s="89" t="n">
        <v>8</v>
      </c>
      <c r="O726" s="88" t="s">
        <v>1839</v>
      </c>
      <c r="P726" s="90"/>
      <c r="Q726" s="84" t="s">
        <v>52</v>
      </c>
      <c r="R726" s="85"/>
      <c r="S726" s="85" t="n">
        <v>19696</v>
      </c>
    </row>
    <row r="727" customFormat="false" ht="15" hidden="false" customHeight="false" outlineLevel="0" collapsed="false">
      <c r="A727" s="75" t="s">
        <v>2202</v>
      </c>
      <c r="B727" s="76" t="s">
        <v>2203</v>
      </c>
      <c r="C727" s="86" t="n">
        <v>10</v>
      </c>
      <c r="D727" s="87" t="n">
        <v>1</v>
      </c>
      <c r="E727" s="91" t="s">
        <v>45</v>
      </c>
      <c r="F727" s="80"/>
      <c r="G727" s="80"/>
      <c r="H727" s="80"/>
      <c r="I727" s="80"/>
      <c r="J727" s="80"/>
      <c r="K727" s="80"/>
      <c r="L727" s="80"/>
      <c r="M727" s="88" t="s">
        <v>1822</v>
      </c>
      <c r="N727" s="89" t="n">
        <v>8</v>
      </c>
      <c r="O727" s="88" t="s">
        <v>1839</v>
      </c>
      <c r="P727" s="90"/>
      <c r="Q727" s="84" t="s">
        <v>52</v>
      </c>
      <c r="R727" s="85"/>
      <c r="S727" s="85" t="n">
        <v>19697</v>
      </c>
    </row>
    <row r="728" customFormat="false" ht="15" hidden="false" customHeight="false" outlineLevel="0" collapsed="false">
      <c r="A728" s="75" t="s">
        <v>2204</v>
      </c>
      <c r="B728" s="76" t="s">
        <v>2205</v>
      </c>
      <c r="C728" s="86" t="n">
        <v>10</v>
      </c>
      <c r="D728" s="87" t="n">
        <v>1</v>
      </c>
      <c r="E728" s="91" t="s">
        <v>45</v>
      </c>
      <c r="F728" s="80"/>
      <c r="G728" s="80"/>
      <c r="H728" s="80"/>
      <c r="I728" s="80"/>
      <c r="J728" s="80"/>
      <c r="K728" s="80"/>
      <c r="L728" s="80"/>
      <c r="M728" s="88" t="s">
        <v>1822</v>
      </c>
      <c r="N728" s="89" t="n">
        <v>8</v>
      </c>
      <c r="O728" s="88" t="s">
        <v>1839</v>
      </c>
      <c r="P728" s="90"/>
      <c r="Q728" s="84" t="s">
        <v>52</v>
      </c>
      <c r="R728" s="85"/>
      <c r="S728" s="85" t="n">
        <v>19698</v>
      </c>
    </row>
    <row r="729" customFormat="false" ht="15" hidden="false" customHeight="false" outlineLevel="0" collapsed="false">
      <c r="A729" s="75" t="s">
        <v>2206</v>
      </c>
      <c r="B729" s="76" t="s">
        <v>2207</v>
      </c>
      <c r="C729" s="86" t="n">
        <v>10</v>
      </c>
      <c r="D729" s="87" t="n">
        <v>1</v>
      </c>
      <c r="E729" s="91" t="s">
        <v>45</v>
      </c>
      <c r="F729" s="80"/>
      <c r="G729" s="80"/>
      <c r="H729" s="80"/>
      <c r="I729" s="80"/>
      <c r="J729" s="80"/>
      <c r="K729" s="80"/>
      <c r="L729" s="80"/>
      <c r="M729" s="88" t="s">
        <v>1822</v>
      </c>
      <c r="N729" s="89" t="n">
        <v>8</v>
      </c>
      <c r="O729" s="88" t="s">
        <v>1839</v>
      </c>
      <c r="P729" s="90"/>
      <c r="Q729" s="84" t="s">
        <v>52</v>
      </c>
      <c r="R729" s="85"/>
      <c r="S729" s="85" t="n">
        <v>19699</v>
      </c>
    </row>
    <row r="730" customFormat="false" ht="15" hidden="false" customHeight="false" outlineLevel="0" collapsed="false">
      <c r="A730" s="75" t="s">
        <v>2208</v>
      </c>
      <c r="B730" s="76" t="s">
        <v>2209</v>
      </c>
      <c r="C730" s="86"/>
      <c r="D730" s="87"/>
      <c r="E730" s="91" t="s">
        <v>93</v>
      </c>
      <c r="F730" s="80"/>
      <c r="G730" s="80"/>
      <c r="H730" s="80"/>
      <c r="I730" s="80"/>
      <c r="J730" s="80"/>
      <c r="K730" s="80"/>
      <c r="L730" s="80"/>
      <c r="M730" s="88" t="s">
        <v>1822</v>
      </c>
      <c r="N730" s="89" t="n">
        <v>8</v>
      </c>
      <c r="O730" s="88" t="s">
        <v>1823</v>
      </c>
      <c r="P730" s="90"/>
      <c r="Q730" s="84" t="s">
        <v>69</v>
      </c>
      <c r="R730" s="85"/>
      <c r="S730" s="85" t="n">
        <v>1799</v>
      </c>
    </row>
    <row r="731" customFormat="false" ht="15" hidden="false" customHeight="false" outlineLevel="0" collapsed="false">
      <c r="A731" s="75" t="s">
        <v>2210</v>
      </c>
      <c r="B731" s="76" t="s">
        <v>2211</v>
      </c>
      <c r="C731" s="86"/>
      <c r="D731" s="87"/>
      <c r="E731" s="91" t="s">
        <v>45</v>
      </c>
      <c r="F731" s="80"/>
      <c r="G731" s="80"/>
      <c r="H731" s="80"/>
      <c r="I731" s="80"/>
      <c r="J731" s="80"/>
      <c r="K731" s="80"/>
      <c r="L731" s="80"/>
      <c r="M731" s="88" t="s">
        <v>1822</v>
      </c>
      <c r="N731" s="89" t="n">
        <v>8</v>
      </c>
      <c r="O731" s="88" t="s">
        <v>1839</v>
      </c>
      <c r="P731" s="90"/>
      <c r="Q731" s="84" t="s">
        <v>69</v>
      </c>
      <c r="R731" s="85"/>
      <c r="S731" s="85" t="n">
        <v>19718</v>
      </c>
    </row>
    <row r="732" customFormat="false" ht="15" hidden="false" customHeight="false" outlineLevel="0" collapsed="false">
      <c r="A732" s="99" t="s">
        <v>2212</v>
      </c>
      <c r="B732" s="76" t="s">
        <v>2213</v>
      </c>
      <c r="C732" s="86" t="n">
        <v>6</v>
      </c>
      <c r="D732" s="87" t="n">
        <v>2</v>
      </c>
      <c r="E732" s="79" t="s">
        <v>93</v>
      </c>
      <c r="F732" s="80"/>
      <c r="G732" s="80"/>
      <c r="H732" s="80"/>
      <c r="I732" s="80"/>
      <c r="J732" s="80"/>
      <c r="K732" s="80"/>
      <c r="L732" s="80"/>
      <c r="M732" s="88" t="s">
        <v>1822</v>
      </c>
      <c r="N732" s="89" t="n">
        <v>8</v>
      </c>
      <c r="O732" s="88" t="s">
        <v>1823</v>
      </c>
      <c r="P732" s="90" t="s">
        <v>40</v>
      </c>
      <c r="Q732" s="84" t="s">
        <v>52</v>
      </c>
      <c r="R732" s="85"/>
      <c r="S732" s="85" t="n">
        <v>1675</v>
      </c>
    </row>
    <row r="733" customFormat="false" ht="15" hidden="false" customHeight="false" outlineLevel="0" collapsed="false">
      <c r="A733" s="75" t="s">
        <v>2214</v>
      </c>
      <c r="B733" s="76" t="s">
        <v>2215</v>
      </c>
      <c r="C733" s="86"/>
      <c r="D733" s="87"/>
      <c r="E733" s="91" t="s">
        <v>45</v>
      </c>
      <c r="F733" s="80"/>
      <c r="G733" s="80"/>
      <c r="H733" s="80"/>
      <c r="I733" s="80"/>
      <c r="J733" s="80"/>
      <c r="K733" s="80"/>
      <c r="L733" s="80"/>
      <c r="M733" s="88" t="s">
        <v>1822</v>
      </c>
      <c r="N733" s="89" t="n">
        <v>8</v>
      </c>
      <c r="O733" s="88" t="s">
        <v>1823</v>
      </c>
      <c r="P733" s="90"/>
      <c r="Q733" s="84" t="s">
        <v>52</v>
      </c>
      <c r="R733" s="85"/>
      <c r="S733" s="85" t="n">
        <v>19723</v>
      </c>
    </row>
    <row r="734" customFormat="false" ht="15" hidden="false" customHeight="false" outlineLevel="0" collapsed="false">
      <c r="A734" s="99" t="s">
        <v>2216</v>
      </c>
      <c r="B734" s="76" t="s">
        <v>2217</v>
      </c>
      <c r="C734" s="86" t="n">
        <v>8</v>
      </c>
      <c r="D734" s="87" t="n">
        <v>1</v>
      </c>
      <c r="E734" s="79" t="s">
        <v>93</v>
      </c>
      <c r="F734" s="80"/>
      <c r="G734" s="80"/>
      <c r="H734" s="80"/>
      <c r="I734" s="80"/>
      <c r="J734" s="80"/>
      <c r="K734" s="80"/>
      <c r="L734" s="80"/>
      <c r="M734" s="88" t="s">
        <v>1822</v>
      </c>
      <c r="N734" s="89" t="n">
        <v>8</v>
      </c>
      <c r="O734" s="88" t="s">
        <v>1823</v>
      </c>
      <c r="P734" s="90" t="s">
        <v>40</v>
      </c>
      <c r="Q734" s="84" t="s">
        <v>52</v>
      </c>
      <c r="R734" s="85"/>
      <c r="S734" s="85" t="n">
        <v>1676</v>
      </c>
    </row>
    <row r="735" customFormat="false" ht="15" hidden="false" customHeight="false" outlineLevel="0" collapsed="false">
      <c r="A735" s="75" t="s">
        <v>2218</v>
      </c>
      <c r="B735" s="76" t="s">
        <v>2219</v>
      </c>
      <c r="C735" s="86"/>
      <c r="D735" s="87"/>
      <c r="E735" s="91" t="s">
        <v>45</v>
      </c>
      <c r="F735" s="80"/>
      <c r="G735" s="80"/>
      <c r="H735" s="80"/>
      <c r="I735" s="80"/>
      <c r="J735" s="80"/>
      <c r="K735" s="80"/>
      <c r="L735" s="80"/>
      <c r="M735" s="88" t="s">
        <v>1822</v>
      </c>
      <c r="N735" s="89" t="n">
        <v>8</v>
      </c>
      <c r="O735" s="88" t="s">
        <v>1823</v>
      </c>
      <c r="P735" s="90"/>
      <c r="Q735" s="84" t="s">
        <v>52</v>
      </c>
      <c r="R735" s="85"/>
      <c r="S735" s="85" t="n">
        <v>1677</v>
      </c>
    </row>
    <row r="736" customFormat="false" ht="15" hidden="false" customHeight="false" outlineLevel="0" collapsed="false">
      <c r="A736" s="75" t="s">
        <v>2220</v>
      </c>
      <c r="B736" s="76" t="s">
        <v>2221</v>
      </c>
      <c r="C736" s="86"/>
      <c r="D736" s="87"/>
      <c r="E736" s="91" t="s">
        <v>2222</v>
      </c>
      <c r="F736" s="80"/>
      <c r="G736" s="80"/>
      <c r="H736" s="80"/>
      <c r="I736" s="80"/>
      <c r="J736" s="80"/>
      <c r="K736" s="80"/>
      <c r="L736" s="80"/>
      <c r="M736" s="88" t="s">
        <v>1822</v>
      </c>
      <c r="N736" s="89" t="n">
        <v>8</v>
      </c>
      <c r="O736" s="88" t="s">
        <v>1823</v>
      </c>
      <c r="P736" s="90"/>
      <c r="Q736" s="84" t="s">
        <v>52</v>
      </c>
      <c r="R736" s="85"/>
      <c r="S736" s="85" t="n">
        <v>1678</v>
      </c>
    </row>
    <row r="737" customFormat="false" ht="15" hidden="false" customHeight="false" outlineLevel="0" collapsed="false">
      <c r="A737" s="75" t="s">
        <v>2223</v>
      </c>
      <c r="B737" s="76" t="s">
        <v>2224</v>
      </c>
      <c r="C737" s="86"/>
      <c r="D737" s="87"/>
      <c r="E737" s="91" t="s">
        <v>45</v>
      </c>
      <c r="F737" s="80"/>
      <c r="G737" s="80"/>
      <c r="H737" s="80"/>
      <c r="I737" s="80"/>
      <c r="J737" s="80"/>
      <c r="K737" s="80"/>
      <c r="L737" s="80"/>
      <c r="M737" s="88" t="s">
        <v>1822</v>
      </c>
      <c r="N737" s="89" t="n">
        <v>8</v>
      </c>
      <c r="O737" s="88" t="s">
        <v>1823</v>
      </c>
      <c r="P737" s="90"/>
      <c r="Q737" s="84" t="s">
        <v>52</v>
      </c>
      <c r="R737" s="85"/>
      <c r="S737" s="85" t="n">
        <v>19724</v>
      </c>
    </row>
    <row r="738" customFormat="false" ht="15" hidden="false" customHeight="false" outlineLevel="0" collapsed="false">
      <c r="A738" s="75" t="s">
        <v>2225</v>
      </c>
      <c r="B738" s="76" t="s">
        <v>2226</v>
      </c>
      <c r="C738" s="86"/>
      <c r="D738" s="87"/>
      <c r="E738" s="91" t="s">
        <v>45</v>
      </c>
      <c r="F738" s="80"/>
      <c r="G738" s="80"/>
      <c r="H738" s="80"/>
      <c r="I738" s="80"/>
      <c r="J738" s="80"/>
      <c r="K738" s="80"/>
      <c r="L738" s="80"/>
      <c r="M738" s="88" t="s">
        <v>1822</v>
      </c>
      <c r="N738" s="89" t="n">
        <v>8</v>
      </c>
      <c r="O738" s="88" t="s">
        <v>1823</v>
      </c>
      <c r="P738" s="90"/>
      <c r="Q738" s="84" t="s">
        <v>52</v>
      </c>
      <c r="R738" s="85"/>
      <c r="S738" s="85" t="n">
        <v>1674</v>
      </c>
    </row>
    <row r="739" customFormat="false" ht="15" hidden="false" customHeight="false" outlineLevel="0" collapsed="false">
      <c r="A739" s="99" t="s">
        <v>2227</v>
      </c>
      <c r="B739" s="76" t="s">
        <v>2228</v>
      </c>
      <c r="C739" s="86" t="n">
        <v>11</v>
      </c>
      <c r="D739" s="87" t="n">
        <v>2</v>
      </c>
      <c r="E739" s="79" t="s">
        <v>93</v>
      </c>
      <c r="F739" s="80"/>
      <c r="G739" s="80"/>
      <c r="H739" s="80"/>
      <c r="I739" s="80"/>
      <c r="J739" s="80"/>
      <c r="K739" s="80"/>
      <c r="L739" s="80"/>
      <c r="M739" s="88" t="s">
        <v>1822</v>
      </c>
      <c r="N739" s="89" t="n">
        <v>8</v>
      </c>
      <c r="O739" s="88" t="s">
        <v>1839</v>
      </c>
      <c r="P739" s="90" t="s">
        <v>40</v>
      </c>
      <c r="Q739" s="84" t="s">
        <v>69</v>
      </c>
      <c r="R739" s="85"/>
      <c r="S739" s="85" t="n">
        <v>1955</v>
      </c>
    </row>
    <row r="740" customFormat="false" ht="15" hidden="false" customHeight="false" outlineLevel="0" collapsed="false">
      <c r="A740" s="99" t="s">
        <v>2229</v>
      </c>
      <c r="B740" s="76" t="s">
        <v>2230</v>
      </c>
      <c r="C740" s="86" t="n">
        <v>10</v>
      </c>
      <c r="D740" s="87" t="n">
        <v>1</v>
      </c>
      <c r="E740" s="79" t="s">
        <v>93</v>
      </c>
      <c r="F740" s="80"/>
      <c r="G740" s="80"/>
      <c r="H740" s="80"/>
      <c r="I740" s="80"/>
      <c r="J740" s="80"/>
      <c r="K740" s="80"/>
      <c r="L740" s="80"/>
      <c r="M740" s="88" t="s">
        <v>1822</v>
      </c>
      <c r="N740" s="89" t="n">
        <v>8</v>
      </c>
      <c r="O740" s="88" t="s">
        <v>1823</v>
      </c>
      <c r="P740" s="90" t="s">
        <v>40</v>
      </c>
      <c r="Q740" s="84" t="s">
        <v>69</v>
      </c>
      <c r="R740" s="85"/>
      <c r="S740" s="85" t="n">
        <v>1957</v>
      </c>
    </row>
    <row r="741" customFormat="false" ht="15" hidden="false" customHeight="false" outlineLevel="0" collapsed="false">
      <c r="A741" s="99" t="s">
        <v>2231</v>
      </c>
      <c r="B741" s="76" t="s">
        <v>2232</v>
      </c>
      <c r="C741" s="86" t="n">
        <v>11</v>
      </c>
      <c r="D741" s="87" t="n">
        <v>2</v>
      </c>
      <c r="E741" s="79" t="s">
        <v>2233</v>
      </c>
      <c r="F741" s="80"/>
      <c r="G741" s="80"/>
      <c r="H741" s="80"/>
      <c r="I741" s="80"/>
      <c r="J741" s="80"/>
      <c r="K741" s="80"/>
      <c r="L741" s="80"/>
      <c r="M741" s="88" t="s">
        <v>1822</v>
      </c>
      <c r="N741" s="89" t="n">
        <v>8</v>
      </c>
      <c r="O741" s="88" t="s">
        <v>1839</v>
      </c>
      <c r="P741" s="90" t="s">
        <v>40</v>
      </c>
      <c r="Q741" s="84" t="s">
        <v>69</v>
      </c>
      <c r="R741" s="85"/>
      <c r="S741" s="85" t="n">
        <v>1958</v>
      </c>
    </row>
    <row r="742" customFormat="false" ht="15" hidden="false" customHeight="false" outlineLevel="0" collapsed="false">
      <c r="A742" s="75" t="s">
        <v>2234</v>
      </c>
      <c r="B742" s="76" t="s">
        <v>2235</v>
      </c>
      <c r="C742" s="86"/>
      <c r="D742" s="87"/>
      <c r="E742" s="91" t="s">
        <v>45</v>
      </c>
      <c r="F742" s="80"/>
      <c r="G742" s="80"/>
      <c r="H742" s="80"/>
      <c r="I742" s="80"/>
      <c r="J742" s="80"/>
      <c r="K742" s="80"/>
      <c r="L742" s="80"/>
      <c r="M742" s="88" t="s">
        <v>2236</v>
      </c>
      <c r="N742" s="89" t="n">
        <v>9</v>
      </c>
      <c r="O742" s="88" t="s">
        <v>2237</v>
      </c>
      <c r="P742" s="90"/>
      <c r="Q742" s="84" t="s">
        <v>69</v>
      </c>
      <c r="R742" s="85"/>
      <c r="S742" s="85" t="n">
        <v>1723</v>
      </c>
    </row>
    <row r="743" customFormat="false" ht="15" hidden="false" customHeight="false" outlineLevel="0" collapsed="false">
      <c r="A743" s="75" t="s">
        <v>2238</v>
      </c>
      <c r="B743" s="76" t="s">
        <v>2239</v>
      </c>
      <c r="C743" s="86"/>
      <c r="D743" s="87"/>
      <c r="E743" s="91" t="s">
        <v>1923</v>
      </c>
      <c r="F743" s="80"/>
      <c r="G743" s="80"/>
      <c r="H743" s="80"/>
      <c r="I743" s="80"/>
      <c r="J743" s="80"/>
      <c r="K743" s="80"/>
      <c r="L743" s="80"/>
      <c r="M743" s="88" t="s">
        <v>2236</v>
      </c>
      <c r="N743" s="89" t="n">
        <v>9</v>
      </c>
      <c r="O743" s="88" t="s">
        <v>2237</v>
      </c>
      <c r="P743" s="90"/>
      <c r="Q743" s="84" t="s">
        <v>52</v>
      </c>
      <c r="R743" s="85"/>
      <c r="S743" s="85" t="n">
        <v>1541</v>
      </c>
    </row>
    <row r="744" customFormat="false" ht="15" hidden="false" customHeight="false" outlineLevel="0" collapsed="false">
      <c r="A744" s="75" t="s">
        <v>2240</v>
      </c>
      <c r="B744" s="76" t="s">
        <v>2241</v>
      </c>
      <c r="C744" s="86"/>
      <c r="D744" s="87"/>
      <c r="E744" s="91" t="s">
        <v>93</v>
      </c>
      <c r="F744" s="80"/>
      <c r="G744" s="80"/>
      <c r="H744" s="80"/>
      <c r="I744" s="80"/>
      <c r="J744" s="80"/>
      <c r="K744" s="80"/>
      <c r="L744" s="80"/>
      <c r="M744" s="88" t="s">
        <v>2236</v>
      </c>
      <c r="N744" s="89" t="n">
        <v>9</v>
      </c>
      <c r="O744" s="88" t="s">
        <v>2237</v>
      </c>
      <c r="P744" s="90"/>
      <c r="Q744" s="84" t="s">
        <v>52</v>
      </c>
      <c r="R744" s="85"/>
      <c r="S744" s="85" t="n">
        <v>19749</v>
      </c>
    </row>
    <row r="745" customFormat="false" ht="15" hidden="false" customHeight="false" outlineLevel="0" collapsed="false">
      <c r="A745" s="75" t="s">
        <v>2242</v>
      </c>
      <c r="B745" s="76" t="s">
        <v>2243</v>
      </c>
      <c r="C745" s="86"/>
      <c r="D745" s="87"/>
      <c r="E745" s="91" t="s">
        <v>45</v>
      </c>
      <c r="F745" s="80"/>
      <c r="G745" s="80"/>
      <c r="H745" s="80"/>
      <c r="I745" s="80"/>
      <c r="J745" s="80"/>
      <c r="K745" s="80"/>
      <c r="L745" s="80"/>
      <c r="M745" s="88" t="s">
        <v>2236</v>
      </c>
      <c r="N745" s="89" t="n">
        <v>9</v>
      </c>
      <c r="O745" s="88" t="s">
        <v>2193</v>
      </c>
      <c r="P745" s="90"/>
      <c r="Q745" s="84" t="s">
        <v>52</v>
      </c>
      <c r="R745" s="85"/>
      <c r="S745" s="85" t="n">
        <v>1542</v>
      </c>
    </row>
    <row r="746" customFormat="false" ht="15" hidden="false" customHeight="false" outlineLevel="0" collapsed="false">
      <c r="A746" s="75" t="s">
        <v>2244</v>
      </c>
      <c r="B746" s="76" t="s">
        <v>2245</v>
      </c>
      <c r="C746" s="86"/>
      <c r="D746" s="87"/>
      <c r="E746" s="91" t="s">
        <v>2246</v>
      </c>
      <c r="F746" s="80"/>
      <c r="G746" s="80"/>
      <c r="H746" s="80"/>
      <c r="I746" s="80"/>
      <c r="J746" s="80"/>
      <c r="K746" s="80"/>
      <c r="L746" s="80"/>
      <c r="M746" s="88" t="s">
        <v>2236</v>
      </c>
      <c r="N746" s="89" t="n">
        <v>9</v>
      </c>
      <c r="O746" s="88" t="s">
        <v>2237</v>
      </c>
      <c r="P746" s="90"/>
      <c r="Q746" s="84" t="s">
        <v>52</v>
      </c>
      <c r="R746" s="85"/>
      <c r="S746" s="85" t="n">
        <v>19751</v>
      </c>
    </row>
    <row r="747" customFormat="false" ht="15" hidden="false" customHeight="false" outlineLevel="0" collapsed="false">
      <c r="A747" s="75" t="s">
        <v>2247</v>
      </c>
      <c r="B747" s="76" t="s">
        <v>2248</v>
      </c>
      <c r="C747" s="86"/>
      <c r="D747" s="87"/>
      <c r="E747" s="91" t="s">
        <v>2249</v>
      </c>
      <c r="F747" s="80"/>
      <c r="G747" s="80"/>
      <c r="H747" s="80"/>
      <c r="I747" s="80"/>
      <c r="J747" s="80"/>
      <c r="K747" s="80"/>
      <c r="L747" s="80"/>
      <c r="M747" s="88" t="s">
        <v>2236</v>
      </c>
      <c r="N747" s="89" t="n">
        <v>9</v>
      </c>
      <c r="O747" s="88" t="s">
        <v>2237</v>
      </c>
      <c r="P747" s="90"/>
      <c r="Q747" s="84" t="s">
        <v>52</v>
      </c>
      <c r="R747" s="85"/>
      <c r="S747" s="85" t="n">
        <v>19754</v>
      </c>
    </row>
    <row r="748" customFormat="false" ht="15" hidden="false" customHeight="false" outlineLevel="0" collapsed="false">
      <c r="A748" s="75" t="s">
        <v>2250</v>
      </c>
      <c r="B748" s="76" t="s">
        <v>2251</v>
      </c>
      <c r="C748" s="86"/>
      <c r="D748" s="87"/>
      <c r="E748" s="91" t="s">
        <v>2252</v>
      </c>
      <c r="F748" s="80"/>
      <c r="G748" s="80"/>
      <c r="H748" s="80"/>
      <c r="I748" s="80"/>
      <c r="J748" s="80"/>
      <c r="K748" s="80"/>
      <c r="L748" s="80"/>
      <c r="M748" s="88" t="s">
        <v>2236</v>
      </c>
      <c r="N748" s="89" t="n">
        <v>9</v>
      </c>
      <c r="O748" s="88" t="s">
        <v>2237</v>
      </c>
      <c r="P748" s="90"/>
      <c r="Q748" s="84" t="s">
        <v>52</v>
      </c>
      <c r="R748" s="85"/>
      <c r="S748" s="85" t="n">
        <v>1547</v>
      </c>
    </row>
    <row r="749" customFormat="false" ht="15" hidden="false" customHeight="false" outlineLevel="0" collapsed="false">
      <c r="A749" s="75" t="s">
        <v>2253</v>
      </c>
      <c r="B749" s="76" t="s">
        <v>2254</v>
      </c>
      <c r="C749" s="86"/>
      <c r="D749" s="87"/>
      <c r="E749" s="91" t="s">
        <v>93</v>
      </c>
      <c r="F749" s="80"/>
      <c r="G749" s="80"/>
      <c r="H749" s="80"/>
      <c r="I749" s="80"/>
      <c r="J749" s="80"/>
      <c r="K749" s="80"/>
      <c r="L749" s="80"/>
      <c r="M749" s="88" t="s">
        <v>2236</v>
      </c>
      <c r="N749" s="89" t="n">
        <v>9</v>
      </c>
      <c r="O749" s="88" t="s">
        <v>2237</v>
      </c>
      <c r="P749" s="90"/>
      <c r="Q749" s="84" t="s">
        <v>52</v>
      </c>
      <c r="R749" s="85"/>
      <c r="S749" s="85" t="n">
        <v>19755</v>
      </c>
    </row>
    <row r="750" customFormat="false" ht="15" hidden="false" customHeight="false" outlineLevel="0" collapsed="false">
      <c r="A750" s="75" t="s">
        <v>2255</v>
      </c>
      <c r="B750" s="76" t="s">
        <v>2256</v>
      </c>
      <c r="C750" s="86"/>
      <c r="D750" s="87"/>
      <c r="E750" s="91" t="s">
        <v>45</v>
      </c>
      <c r="F750" s="80"/>
      <c r="G750" s="80"/>
      <c r="H750" s="80"/>
      <c r="I750" s="80"/>
      <c r="J750" s="80"/>
      <c r="K750" s="80"/>
      <c r="L750" s="80"/>
      <c r="M750" s="88" t="s">
        <v>2236</v>
      </c>
      <c r="N750" s="89" t="n">
        <v>9</v>
      </c>
      <c r="O750" s="88" t="s">
        <v>2237</v>
      </c>
      <c r="P750" s="90"/>
      <c r="Q750" s="84" t="s">
        <v>52</v>
      </c>
      <c r="R750" s="85"/>
      <c r="S750" s="85" t="n">
        <v>1544</v>
      </c>
    </row>
    <row r="751" customFormat="false" ht="15" hidden="false" customHeight="false" outlineLevel="0" collapsed="false">
      <c r="A751" s="75" t="s">
        <v>2257</v>
      </c>
      <c r="B751" s="76" t="s">
        <v>2258</v>
      </c>
      <c r="C751" s="86"/>
      <c r="D751" s="87"/>
      <c r="E751" s="91" t="s">
        <v>45</v>
      </c>
      <c r="F751" s="80"/>
      <c r="G751" s="80"/>
      <c r="H751" s="80"/>
      <c r="I751" s="80"/>
      <c r="J751" s="80"/>
      <c r="K751" s="80"/>
      <c r="L751" s="80"/>
      <c r="M751" s="88" t="s">
        <v>2236</v>
      </c>
      <c r="N751" s="89" t="n">
        <v>9</v>
      </c>
      <c r="O751" s="88" t="s">
        <v>2237</v>
      </c>
      <c r="P751" s="90"/>
      <c r="Q751" s="84" t="s">
        <v>69</v>
      </c>
      <c r="R751" s="85"/>
      <c r="S751" s="85" t="n">
        <v>19758</v>
      </c>
    </row>
    <row r="752" customFormat="false" ht="15" hidden="false" customHeight="false" outlineLevel="0" collapsed="false">
      <c r="A752" s="75" t="s">
        <v>2259</v>
      </c>
      <c r="B752" s="76" t="s">
        <v>2260</v>
      </c>
      <c r="C752" s="86"/>
      <c r="D752" s="87"/>
      <c r="E752" s="91" t="s">
        <v>2261</v>
      </c>
      <c r="F752" s="80"/>
      <c r="G752" s="80"/>
      <c r="H752" s="80"/>
      <c r="I752" s="80"/>
      <c r="J752" s="80"/>
      <c r="K752" s="80"/>
      <c r="L752" s="80"/>
      <c r="M752" s="88" t="s">
        <v>2236</v>
      </c>
      <c r="N752" s="89" t="n">
        <v>9</v>
      </c>
      <c r="O752" s="88" t="s">
        <v>2237</v>
      </c>
      <c r="P752" s="90"/>
      <c r="Q752" s="84" t="s">
        <v>69</v>
      </c>
      <c r="R752" s="85"/>
      <c r="S752" s="85" t="n">
        <v>19514</v>
      </c>
    </row>
    <row r="753" customFormat="false" ht="15" hidden="false" customHeight="false" outlineLevel="0" collapsed="false">
      <c r="A753" s="75" t="s">
        <v>2262</v>
      </c>
      <c r="B753" s="76" t="s">
        <v>2263</v>
      </c>
      <c r="C753" s="86"/>
      <c r="D753" s="87"/>
      <c r="E753" s="91" t="s">
        <v>93</v>
      </c>
      <c r="F753" s="80"/>
      <c r="G753" s="80"/>
      <c r="H753" s="80"/>
      <c r="I753" s="80"/>
      <c r="J753" s="80"/>
      <c r="K753" s="80"/>
      <c r="L753" s="80"/>
      <c r="M753" s="88" t="s">
        <v>2236</v>
      </c>
      <c r="N753" s="89" t="n">
        <v>9</v>
      </c>
      <c r="O753" s="88" t="s">
        <v>2237</v>
      </c>
      <c r="P753" s="90"/>
      <c r="Q753" s="84" t="s">
        <v>69</v>
      </c>
      <c r="R753" s="85"/>
      <c r="S753" s="85" t="n">
        <v>1971</v>
      </c>
    </row>
    <row r="754" customFormat="false" ht="15" hidden="false" customHeight="false" outlineLevel="0" collapsed="false">
      <c r="A754" s="75" t="s">
        <v>2264</v>
      </c>
      <c r="B754" s="76" t="s">
        <v>2265</v>
      </c>
      <c r="C754" s="86"/>
      <c r="D754" s="87"/>
      <c r="E754" s="91" t="s">
        <v>45</v>
      </c>
      <c r="F754" s="80"/>
      <c r="G754" s="80"/>
      <c r="H754" s="80"/>
      <c r="I754" s="80"/>
      <c r="J754" s="80"/>
      <c r="K754" s="80"/>
      <c r="L754" s="80"/>
      <c r="M754" s="88" t="s">
        <v>2236</v>
      </c>
      <c r="N754" s="89" t="n">
        <v>9</v>
      </c>
      <c r="O754" s="88" t="s">
        <v>2193</v>
      </c>
      <c r="P754" s="90"/>
      <c r="Q754" s="84" t="s">
        <v>52</v>
      </c>
      <c r="R754" s="85"/>
      <c r="S754" s="85" t="n">
        <v>1551</v>
      </c>
    </row>
    <row r="755" customFormat="false" ht="15" hidden="false" customHeight="false" outlineLevel="0" collapsed="false">
      <c r="A755" s="75" t="s">
        <v>2266</v>
      </c>
      <c r="B755" s="76" t="s">
        <v>2267</v>
      </c>
      <c r="C755" s="86"/>
      <c r="D755" s="87"/>
      <c r="E755" s="91" t="s">
        <v>2268</v>
      </c>
      <c r="F755" s="80"/>
      <c r="G755" s="80"/>
      <c r="H755" s="80"/>
      <c r="I755" s="80"/>
      <c r="J755" s="80"/>
      <c r="K755" s="80"/>
      <c r="L755" s="80"/>
      <c r="M755" s="88" t="s">
        <v>2236</v>
      </c>
      <c r="N755" s="89" t="n">
        <v>9</v>
      </c>
      <c r="O755" s="88" t="s">
        <v>2237</v>
      </c>
      <c r="P755" s="90"/>
      <c r="Q755" s="84" t="s">
        <v>69</v>
      </c>
      <c r="R755" s="85"/>
      <c r="S755" s="85" t="n">
        <v>19519</v>
      </c>
    </row>
    <row r="756" customFormat="false" ht="15" hidden="false" customHeight="false" outlineLevel="0" collapsed="false">
      <c r="A756" s="75" t="s">
        <v>2269</v>
      </c>
      <c r="B756" s="76" t="s">
        <v>2270</v>
      </c>
      <c r="C756" s="86"/>
      <c r="D756" s="87"/>
      <c r="E756" s="91" t="s">
        <v>2271</v>
      </c>
      <c r="F756" s="80"/>
      <c r="G756" s="80"/>
      <c r="H756" s="80"/>
      <c r="I756" s="80"/>
      <c r="J756" s="80"/>
      <c r="K756" s="80"/>
      <c r="L756" s="80"/>
      <c r="M756" s="88" t="s">
        <v>2236</v>
      </c>
      <c r="N756" s="89" t="n">
        <v>9</v>
      </c>
      <c r="O756" s="88" t="s">
        <v>2237</v>
      </c>
      <c r="P756" s="90"/>
      <c r="Q756" s="84" t="s">
        <v>69</v>
      </c>
      <c r="R756" s="85"/>
      <c r="S756" s="85" t="n">
        <v>19525</v>
      </c>
    </row>
    <row r="757" customFormat="false" ht="15" hidden="false" customHeight="false" outlineLevel="0" collapsed="false">
      <c r="A757" s="75" t="s">
        <v>2272</v>
      </c>
      <c r="B757" s="76" t="s">
        <v>2273</v>
      </c>
      <c r="C757" s="86"/>
      <c r="D757" s="87"/>
      <c r="E757" s="91" t="s">
        <v>2274</v>
      </c>
      <c r="F757" s="80"/>
      <c r="G757" s="80"/>
      <c r="H757" s="80"/>
      <c r="I757" s="80"/>
      <c r="J757" s="80"/>
      <c r="K757" s="80"/>
      <c r="L757" s="80"/>
      <c r="M757" s="88" t="s">
        <v>2236</v>
      </c>
      <c r="N757" s="89" t="n">
        <v>9</v>
      </c>
      <c r="O757" s="88" t="s">
        <v>2237</v>
      </c>
      <c r="P757" s="90"/>
      <c r="Q757" s="84" t="s">
        <v>69</v>
      </c>
      <c r="R757" s="85"/>
      <c r="S757" s="85" t="n">
        <v>19527</v>
      </c>
    </row>
    <row r="758" customFormat="false" ht="15" hidden="false" customHeight="false" outlineLevel="0" collapsed="false">
      <c r="A758" s="75" t="s">
        <v>2275</v>
      </c>
      <c r="B758" s="76" t="s">
        <v>2276</v>
      </c>
      <c r="C758" s="86"/>
      <c r="D758" s="87"/>
      <c r="E758" s="91" t="s">
        <v>93</v>
      </c>
      <c r="F758" s="80"/>
      <c r="G758" s="80"/>
      <c r="H758" s="80"/>
      <c r="I758" s="80"/>
      <c r="J758" s="80"/>
      <c r="K758" s="80"/>
      <c r="L758" s="80"/>
      <c r="M758" s="88" t="s">
        <v>2236</v>
      </c>
      <c r="N758" s="89" t="n">
        <v>9</v>
      </c>
      <c r="O758" s="88" t="s">
        <v>2237</v>
      </c>
      <c r="P758" s="90"/>
      <c r="Q758" s="84" t="s">
        <v>69</v>
      </c>
      <c r="R758" s="85"/>
      <c r="S758" s="85" t="n">
        <v>1725</v>
      </c>
    </row>
    <row r="759" customFormat="false" ht="15" hidden="false" customHeight="false" outlineLevel="0" collapsed="false">
      <c r="A759" s="75" t="s">
        <v>2277</v>
      </c>
      <c r="B759" s="76" t="s">
        <v>2278</v>
      </c>
      <c r="C759" s="86"/>
      <c r="D759" s="87"/>
      <c r="E759" s="91" t="s">
        <v>45</v>
      </c>
      <c r="F759" s="80"/>
      <c r="G759" s="80"/>
      <c r="H759" s="80"/>
      <c r="I759" s="80"/>
      <c r="J759" s="80"/>
      <c r="K759" s="80"/>
      <c r="L759" s="80"/>
      <c r="M759" s="88" t="s">
        <v>2236</v>
      </c>
      <c r="N759" s="89" t="n">
        <v>9</v>
      </c>
      <c r="O759" s="88" t="s">
        <v>2237</v>
      </c>
      <c r="P759" s="90"/>
      <c r="Q759" s="84" t="s">
        <v>69</v>
      </c>
      <c r="R759" s="85"/>
      <c r="S759" s="85" t="n">
        <v>1724</v>
      </c>
    </row>
    <row r="760" customFormat="false" ht="15" hidden="false" customHeight="false" outlineLevel="0" collapsed="false">
      <c r="A760" s="75" t="s">
        <v>2279</v>
      </c>
      <c r="B760" s="76" t="s">
        <v>2280</v>
      </c>
      <c r="C760" s="86"/>
      <c r="D760" s="87"/>
      <c r="E760" s="91" t="s">
        <v>93</v>
      </c>
      <c r="F760" s="80"/>
      <c r="G760" s="80"/>
      <c r="H760" s="80"/>
      <c r="I760" s="80"/>
      <c r="J760" s="80"/>
      <c r="K760" s="80"/>
      <c r="L760" s="80"/>
      <c r="M760" s="88" t="s">
        <v>2236</v>
      </c>
      <c r="N760" s="89" t="n">
        <v>9</v>
      </c>
      <c r="O760" s="88" t="s">
        <v>2237</v>
      </c>
      <c r="P760" s="90"/>
      <c r="Q760" s="84" t="s">
        <v>69</v>
      </c>
      <c r="R760" s="85"/>
      <c r="S760" s="85" t="n">
        <v>1729</v>
      </c>
    </row>
    <row r="761" customFormat="false" ht="15" hidden="false" customHeight="false" outlineLevel="0" collapsed="false">
      <c r="A761" s="75" t="s">
        <v>2281</v>
      </c>
      <c r="B761" s="76" t="s">
        <v>2282</v>
      </c>
      <c r="C761" s="86"/>
      <c r="D761" s="87"/>
      <c r="E761" s="91" t="s">
        <v>2283</v>
      </c>
      <c r="F761" s="80"/>
      <c r="G761" s="80"/>
      <c r="H761" s="80"/>
      <c r="I761" s="80"/>
      <c r="J761" s="80"/>
      <c r="K761" s="80"/>
      <c r="L761" s="80"/>
      <c r="M761" s="88" t="s">
        <v>2236</v>
      </c>
      <c r="N761" s="89" t="n">
        <v>9</v>
      </c>
      <c r="O761" s="88" t="s">
        <v>2237</v>
      </c>
      <c r="P761" s="90"/>
      <c r="Q761" s="84" t="s">
        <v>69</v>
      </c>
      <c r="R761" s="85"/>
      <c r="S761" s="85" t="n">
        <v>19535</v>
      </c>
    </row>
    <row r="762" customFormat="false" ht="15" hidden="false" customHeight="false" outlineLevel="0" collapsed="false">
      <c r="A762" s="75" t="s">
        <v>2284</v>
      </c>
      <c r="B762" s="76" t="s">
        <v>2285</v>
      </c>
      <c r="C762" s="86"/>
      <c r="D762" s="87"/>
      <c r="E762" s="91" t="s">
        <v>1987</v>
      </c>
      <c r="F762" s="80"/>
      <c r="G762" s="80"/>
      <c r="H762" s="80"/>
      <c r="I762" s="80"/>
      <c r="J762" s="80"/>
      <c r="K762" s="80"/>
      <c r="L762" s="80"/>
      <c r="M762" s="88" t="s">
        <v>2236</v>
      </c>
      <c r="N762" s="89" t="n">
        <v>9</v>
      </c>
      <c r="O762" s="88" t="s">
        <v>2237</v>
      </c>
      <c r="P762" s="90"/>
      <c r="Q762" s="84" t="s">
        <v>69</v>
      </c>
      <c r="R762" s="85"/>
      <c r="S762" s="85" t="n">
        <v>1731</v>
      </c>
    </row>
    <row r="763" customFormat="false" ht="15" hidden="false" customHeight="false" outlineLevel="0" collapsed="false">
      <c r="A763" s="75" t="s">
        <v>2286</v>
      </c>
      <c r="B763" s="76" t="s">
        <v>2287</v>
      </c>
      <c r="C763" s="86"/>
      <c r="D763" s="87"/>
      <c r="E763" s="91" t="s">
        <v>93</v>
      </c>
      <c r="F763" s="80"/>
      <c r="G763" s="80"/>
      <c r="H763" s="80"/>
      <c r="I763" s="80"/>
      <c r="J763" s="80"/>
      <c r="K763" s="80"/>
      <c r="L763" s="80"/>
      <c r="M763" s="88" t="s">
        <v>2236</v>
      </c>
      <c r="N763" s="89" t="n">
        <v>9</v>
      </c>
      <c r="O763" s="88" t="s">
        <v>2193</v>
      </c>
      <c r="P763" s="90"/>
      <c r="Q763" s="84" t="s">
        <v>69</v>
      </c>
      <c r="R763" s="85"/>
      <c r="S763" s="85" t="n">
        <v>1758</v>
      </c>
    </row>
    <row r="764" customFormat="false" ht="15" hidden="false" customHeight="false" outlineLevel="0" collapsed="false">
      <c r="A764" s="75" t="s">
        <v>2288</v>
      </c>
      <c r="B764" s="76" t="s">
        <v>2289</v>
      </c>
      <c r="C764" s="86"/>
      <c r="D764" s="87"/>
      <c r="E764" s="91" t="s">
        <v>93</v>
      </c>
      <c r="F764" s="80"/>
      <c r="G764" s="80"/>
      <c r="H764" s="80"/>
      <c r="I764" s="80"/>
      <c r="J764" s="80"/>
      <c r="K764" s="80"/>
      <c r="L764" s="80"/>
      <c r="M764" s="88" t="s">
        <v>2236</v>
      </c>
      <c r="N764" s="89" t="n">
        <v>9</v>
      </c>
      <c r="O764" s="88" t="s">
        <v>2237</v>
      </c>
      <c r="P764" s="90"/>
      <c r="Q764" s="84" t="s">
        <v>69</v>
      </c>
      <c r="R764" s="85"/>
      <c r="S764" s="85" t="n">
        <v>1759</v>
      </c>
    </row>
    <row r="765" customFormat="false" ht="15" hidden="false" customHeight="false" outlineLevel="0" collapsed="false">
      <c r="A765" s="75" t="s">
        <v>2290</v>
      </c>
      <c r="B765" s="76" t="s">
        <v>2291</v>
      </c>
      <c r="C765" s="86"/>
      <c r="D765" s="87"/>
      <c r="E765" s="91" t="s">
        <v>45</v>
      </c>
      <c r="F765" s="80"/>
      <c r="G765" s="80"/>
      <c r="H765" s="80"/>
      <c r="I765" s="80"/>
      <c r="J765" s="80"/>
      <c r="K765" s="80"/>
      <c r="L765" s="80"/>
      <c r="M765" s="88" t="s">
        <v>2236</v>
      </c>
      <c r="N765" s="89" t="n">
        <v>9</v>
      </c>
      <c r="O765" s="88" t="s">
        <v>2193</v>
      </c>
      <c r="P765" s="90"/>
      <c r="Q765" s="84" t="s">
        <v>69</v>
      </c>
      <c r="R765" s="85"/>
      <c r="S765" s="85" t="n">
        <v>19566</v>
      </c>
    </row>
    <row r="766" customFormat="false" ht="15" hidden="false" customHeight="false" outlineLevel="0" collapsed="false">
      <c r="A766" s="75" t="s">
        <v>2292</v>
      </c>
      <c r="B766" s="76" t="s">
        <v>2293</v>
      </c>
      <c r="C766" s="86"/>
      <c r="D766" s="87"/>
      <c r="E766" s="91" t="s">
        <v>93</v>
      </c>
      <c r="F766" s="80"/>
      <c r="G766" s="80"/>
      <c r="H766" s="80"/>
      <c r="I766" s="80"/>
      <c r="J766" s="80"/>
      <c r="K766" s="80"/>
      <c r="L766" s="80"/>
      <c r="M766" s="88" t="s">
        <v>2236</v>
      </c>
      <c r="N766" s="89" t="n">
        <v>9</v>
      </c>
      <c r="O766" s="88" t="s">
        <v>2237</v>
      </c>
      <c r="P766" s="90"/>
      <c r="Q766" s="84" t="s">
        <v>69</v>
      </c>
      <c r="R766" s="85"/>
      <c r="S766" s="85" t="n">
        <v>176</v>
      </c>
    </row>
    <row r="767" customFormat="false" ht="15" hidden="false" customHeight="false" outlineLevel="0" collapsed="false">
      <c r="A767" s="75" t="s">
        <v>2294</v>
      </c>
      <c r="B767" s="76" t="s">
        <v>2295</v>
      </c>
      <c r="C767" s="86"/>
      <c r="D767" s="87"/>
      <c r="E767" s="91" t="s">
        <v>45</v>
      </c>
      <c r="F767" s="80"/>
      <c r="G767" s="80"/>
      <c r="H767" s="80"/>
      <c r="I767" s="80"/>
      <c r="J767" s="80"/>
      <c r="K767" s="80"/>
      <c r="L767" s="80"/>
      <c r="M767" s="88" t="s">
        <v>2236</v>
      </c>
      <c r="N767" s="89" t="n">
        <v>9</v>
      </c>
      <c r="O767" s="88" t="s">
        <v>2193</v>
      </c>
      <c r="P767" s="90"/>
      <c r="Q767" s="84" t="s">
        <v>69</v>
      </c>
      <c r="R767" s="85"/>
      <c r="S767" s="85" t="n">
        <v>1757</v>
      </c>
    </row>
    <row r="768" customFormat="false" ht="15" hidden="false" customHeight="false" outlineLevel="0" collapsed="false">
      <c r="A768" s="75" t="s">
        <v>2296</v>
      </c>
      <c r="B768" s="76" t="s">
        <v>2297</v>
      </c>
      <c r="C768" s="86"/>
      <c r="D768" s="87"/>
      <c r="E768" s="91" t="s">
        <v>45</v>
      </c>
      <c r="F768" s="80"/>
      <c r="G768" s="80"/>
      <c r="H768" s="80"/>
      <c r="I768" s="80"/>
      <c r="J768" s="80"/>
      <c r="K768" s="80"/>
      <c r="L768" s="80"/>
      <c r="M768" s="88" t="s">
        <v>2236</v>
      </c>
      <c r="N768" s="89" t="n">
        <v>9</v>
      </c>
      <c r="O768" s="88" t="s">
        <v>2237</v>
      </c>
      <c r="P768" s="90"/>
      <c r="Q768" s="84" t="s">
        <v>52</v>
      </c>
      <c r="R768" s="85"/>
      <c r="S768" s="85" t="n">
        <v>1473</v>
      </c>
    </row>
    <row r="769" customFormat="false" ht="15" hidden="false" customHeight="false" outlineLevel="0" collapsed="false">
      <c r="A769" s="75" t="s">
        <v>2298</v>
      </c>
      <c r="B769" s="76" t="s">
        <v>2299</v>
      </c>
      <c r="C769" s="86"/>
      <c r="D769" s="87"/>
      <c r="E769" s="91" t="s">
        <v>45</v>
      </c>
      <c r="F769" s="80"/>
      <c r="G769" s="80"/>
      <c r="H769" s="80"/>
      <c r="I769" s="80"/>
      <c r="J769" s="80"/>
      <c r="K769" s="80"/>
      <c r="L769" s="80"/>
      <c r="M769" s="88" t="s">
        <v>2236</v>
      </c>
      <c r="N769" s="89" t="n">
        <v>9</v>
      </c>
      <c r="O769" s="88" t="s">
        <v>2237</v>
      </c>
      <c r="P769" s="90"/>
      <c r="Q769" s="84" t="s">
        <v>52</v>
      </c>
      <c r="R769" s="85"/>
      <c r="S769" s="85" t="n">
        <v>1478</v>
      </c>
    </row>
    <row r="770" customFormat="false" ht="15" hidden="false" customHeight="false" outlineLevel="0" collapsed="false">
      <c r="A770" s="75" t="s">
        <v>2300</v>
      </c>
      <c r="B770" s="76" t="s">
        <v>2301</v>
      </c>
      <c r="C770" s="86"/>
      <c r="D770" s="87"/>
      <c r="E770" s="91" t="s">
        <v>45</v>
      </c>
      <c r="F770" s="80"/>
      <c r="G770" s="80"/>
      <c r="H770" s="80"/>
      <c r="I770" s="80"/>
      <c r="J770" s="80"/>
      <c r="K770" s="80"/>
      <c r="L770" s="80"/>
      <c r="M770" s="88" t="s">
        <v>2236</v>
      </c>
      <c r="N770" s="89" t="n">
        <v>9</v>
      </c>
      <c r="O770" s="88" t="s">
        <v>2237</v>
      </c>
      <c r="P770" s="90"/>
      <c r="Q770" s="84" t="s">
        <v>52</v>
      </c>
      <c r="R770" s="85"/>
      <c r="S770" s="85" t="n">
        <v>19575</v>
      </c>
    </row>
    <row r="771" customFormat="false" ht="15" hidden="false" customHeight="false" outlineLevel="0" collapsed="false">
      <c r="A771" s="75" t="s">
        <v>2302</v>
      </c>
      <c r="B771" s="76" t="s">
        <v>2303</v>
      </c>
      <c r="C771" s="86"/>
      <c r="D771" s="87"/>
      <c r="E771" s="91" t="s">
        <v>45</v>
      </c>
      <c r="F771" s="80"/>
      <c r="G771" s="80"/>
      <c r="H771" s="80"/>
      <c r="I771" s="80"/>
      <c r="J771" s="80"/>
      <c r="K771" s="80"/>
      <c r="L771" s="80"/>
      <c r="M771" s="88" t="s">
        <v>2236</v>
      </c>
      <c r="N771" s="89" t="n">
        <v>9</v>
      </c>
      <c r="O771" s="88" t="s">
        <v>2237</v>
      </c>
      <c r="P771" s="90"/>
      <c r="Q771" s="84" t="s">
        <v>52</v>
      </c>
      <c r="R771" s="85"/>
      <c r="S771" s="85" t="n">
        <v>19577</v>
      </c>
    </row>
    <row r="772" customFormat="false" ht="15" hidden="false" customHeight="false" outlineLevel="0" collapsed="false">
      <c r="A772" s="75" t="s">
        <v>2304</v>
      </c>
      <c r="B772" s="76" t="s">
        <v>2305</v>
      </c>
      <c r="C772" s="86"/>
      <c r="D772" s="87"/>
      <c r="E772" s="91" t="s">
        <v>2306</v>
      </c>
      <c r="F772" s="80"/>
      <c r="G772" s="80"/>
      <c r="H772" s="80"/>
      <c r="I772" s="80"/>
      <c r="J772" s="80"/>
      <c r="K772" s="80"/>
      <c r="L772" s="80"/>
      <c r="M772" s="88" t="s">
        <v>2236</v>
      </c>
      <c r="N772" s="89" t="n">
        <v>9</v>
      </c>
      <c r="O772" s="88" t="s">
        <v>2193</v>
      </c>
      <c r="P772" s="90"/>
      <c r="Q772" s="84" t="s">
        <v>52</v>
      </c>
      <c r="R772" s="85"/>
      <c r="S772" s="85" t="n">
        <v>148</v>
      </c>
    </row>
    <row r="773" customFormat="false" ht="15" hidden="false" customHeight="false" outlineLevel="0" collapsed="false">
      <c r="A773" s="75" t="s">
        <v>2307</v>
      </c>
      <c r="B773" s="76" t="s">
        <v>2308</v>
      </c>
      <c r="C773" s="86"/>
      <c r="D773" s="87"/>
      <c r="E773" s="91" t="s">
        <v>1904</v>
      </c>
      <c r="F773" s="80"/>
      <c r="G773" s="80"/>
      <c r="H773" s="80"/>
      <c r="I773" s="80"/>
      <c r="J773" s="80"/>
      <c r="K773" s="80"/>
      <c r="L773" s="80"/>
      <c r="M773" s="88" t="s">
        <v>2236</v>
      </c>
      <c r="N773" s="89" t="n">
        <v>9</v>
      </c>
      <c r="O773" s="88" t="s">
        <v>2237</v>
      </c>
      <c r="P773" s="90"/>
      <c r="Q773" s="84" t="s">
        <v>52</v>
      </c>
      <c r="R773" s="85"/>
      <c r="S773" s="85" t="n">
        <v>19578</v>
      </c>
    </row>
    <row r="774" customFormat="false" ht="15" hidden="false" customHeight="false" outlineLevel="0" collapsed="false">
      <c r="A774" s="75" t="s">
        <v>2309</v>
      </c>
      <c r="B774" s="76" t="s">
        <v>2310</v>
      </c>
      <c r="C774" s="86"/>
      <c r="D774" s="87"/>
      <c r="E774" s="91" t="s">
        <v>93</v>
      </c>
      <c r="F774" s="80"/>
      <c r="G774" s="80"/>
      <c r="H774" s="80"/>
      <c r="I774" s="80"/>
      <c r="J774" s="80"/>
      <c r="K774" s="80"/>
      <c r="L774" s="80"/>
      <c r="M774" s="88" t="s">
        <v>2236</v>
      </c>
      <c r="N774" s="89" t="n">
        <v>9</v>
      </c>
      <c r="O774" s="88" t="s">
        <v>2237</v>
      </c>
      <c r="P774" s="90"/>
      <c r="Q774" s="84" t="s">
        <v>69</v>
      </c>
      <c r="R774" s="85"/>
      <c r="S774" s="85" t="n">
        <v>1938</v>
      </c>
    </row>
    <row r="775" customFormat="false" ht="15" hidden="false" customHeight="false" outlineLevel="0" collapsed="false">
      <c r="A775" s="75" t="s">
        <v>2311</v>
      </c>
      <c r="B775" s="76" t="s">
        <v>2312</v>
      </c>
      <c r="C775" s="86"/>
      <c r="D775" s="87"/>
      <c r="E775" s="91" t="s">
        <v>93</v>
      </c>
      <c r="F775" s="80"/>
      <c r="G775" s="80"/>
      <c r="H775" s="80"/>
      <c r="I775" s="80"/>
      <c r="J775" s="80"/>
      <c r="K775" s="80"/>
      <c r="L775" s="80"/>
      <c r="M775" s="88" t="s">
        <v>2236</v>
      </c>
      <c r="N775" s="89" t="n">
        <v>9</v>
      </c>
      <c r="O775" s="88" t="s">
        <v>2237</v>
      </c>
      <c r="P775" s="90"/>
      <c r="Q775" s="84" t="s">
        <v>69</v>
      </c>
      <c r="R775" s="85"/>
      <c r="S775" s="85" t="n">
        <v>1939</v>
      </c>
    </row>
    <row r="776" customFormat="false" ht="15" hidden="false" customHeight="false" outlineLevel="0" collapsed="false">
      <c r="A776" s="75" t="s">
        <v>2313</v>
      </c>
      <c r="B776" s="76" t="s">
        <v>2314</v>
      </c>
      <c r="C776" s="86"/>
      <c r="D776" s="87"/>
      <c r="E776" s="91" t="s">
        <v>68</v>
      </c>
      <c r="F776" s="80"/>
      <c r="G776" s="80"/>
      <c r="H776" s="80"/>
      <c r="I776" s="80"/>
      <c r="J776" s="80"/>
      <c r="K776" s="80"/>
      <c r="L776" s="80"/>
      <c r="M776" s="88" t="s">
        <v>2236</v>
      </c>
      <c r="N776" s="89" t="n">
        <v>9</v>
      </c>
      <c r="O776" s="88" t="s">
        <v>2237</v>
      </c>
      <c r="P776" s="90"/>
      <c r="Q776" s="84" t="s">
        <v>69</v>
      </c>
      <c r="R776" s="85"/>
      <c r="S776" s="85" t="n">
        <v>1737</v>
      </c>
    </row>
    <row r="777" customFormat="false" ht="15" hidden="false" customHeight="false" outlineLevel="0" collapsed="false">
      <c r="A777" s="75" t="s">
        <v>2315</v>
      </c>
      <c r="B777" s="76" t="s">
        <v>2316</v>
      </c>
      <c r="C777" s="86"/>
      <c r="D777" s="87"/>
      <c r="E777" s="91" t="s">
        <v>68</v>
      </c>
      <c r="F777" s="80"/>
      <c r="G777" s="80"/>
      <c r="H777" s="80"/>
      <c r="I777" s="80"/>
      <c r="J777" s="80"/>
      <c r="K777" s="80"/>
      <c r="L777" s="80"/>
      <c r="M777" s="88" t="s">
        <v>2236</v>
      </c>
      <c r="N777" s="89" t="n">
        <v>9</v>
      </c>
      <c r="O777" s="88" t="s">
        <v>2237</v>
      </c>
      <c r="P777" s="90"/>
      <c r="Q777" s="84" t="s">
        <v>69</v>
      </c>
      <c r="R777" s="85"/>
      <c r="S777" s="85" t="n">
        <v>1738</v>
      </c>
    </row>
    <row r="778" customFormat="false" ht="15" hidden="false" customHeight="false" outlineLevel="0" collapsed="false">
      <c r="A778" s="75" t="s">
        <v>2317</v>
      </c>
      <c r="B778" s="76" t="s">
        <v>2318</v>
      </c>
      <c r="C778" s="86"/>
      <c r="D778" s="87"/>
      <c r="E778" s="91" t="s">
        <v>45</v>
      </c>
      <c r="F778" s="80"/>
      <c r="G778" s="80"/>
      <c r="H778" s="80"/>
      <c r="I778" s="80"/>
      <c r="J778" s="80"/>
      <c r="K778" s="80"/>
      <c r="L778" s="80"/>
      <c r="M778" s="88" t="s">
        <v>2236</v>
      </c>
      <c r="N778" s="89" t="n">
        <v>9</v>
      </c>
      <c r="O778" s="88" t="s">
        <v>2237</v>
      </c>
      <c r="P778" s="90"/>
      <c r="Q778" s="84" t="s">
        <v>69</v>
      </c>
      <c r="R778" s="85"/>
      <c r="S778" s="85" t="n">
        <v>1961</v>
      </c>
    </row>
    <row r="779" customFormat="false" ht="15" hidden="false" customHeight="false" outlineLevel="0" collapsed="false">
      <c r="A779" s="75" t="s">
        <v>2319</v>
      </c>
      <c r="B779" s="76" t="s">
        <v>2320</v>
      </c>
      <c r="C779" s="86"/>
      <c r="D779" s="87"/>
      <c r="E779" s="91" t="s">
        <v>45</v>
      </c>
      <c r="F779" s="80"/>
      <c r="G779" s="80"/>
      <c r="H779" s="80"/>
      <c r="I779" s="80"/>
      <c r="J779" s="80"/>
      <c r="K779" s="80"/>
      <c r="L779" s="80"/>
      <c r="M779" s="88" t="s">
        <v>2236</v>
      </c>
      <c r="N779" s="89" t="n">
        <v>9</v>
      </c>
      <c r="O779" s="88" t="s">
        <v>2237</v>
      </c>
      <c r="P779" s="90"/>
      <c r="Q779" s="84" t="s">
        <v>52</v>
      </c>
      <c r="R779" s="85"/>
      <c r="S779" s="85" t="n">
        <v>19611</v>
      </c>
    </row>
    <row r="780" customFormat="false" ht="15" hidden="false" customHeight="false" outlineLevel="0" collapsed="false">
      <c r="A780" s="75" t="s">
        <v>2321</v>
      </c>
      <c r="B780" s="76" t="s">
        <v>2322</v>
      </c>
      <c r="C780" s="86"/>
      <c r="D780" s="87"/>
      <c r="E780" s="91" t="s">
        <v>93</v>
      </c>
      <c r="F780" s="80"/>
      <c r="G780" s="80"/>
      <c r="H780" s="80"/>
      <c r="I780" s="80"/>
      <c r="J780" s="80"/>
      <c r="K780" s="80"/>
      <c r="L780" s="80"/>
      <c r="M780" s="88" t="s">
        <v>2236</v>
      </c>
      <c r="N780" s="89" t="n">
        <v>9</v>
      </c>
      <c r="O780" s="88" t="s">
        <v>2237</v>
      </c>
      <c r="P780" s="90"/>
      <c r="Q780" s="84" t="s">
        <v>52</v>
      </c>
      <c r="R780" s="85"/>
      <c r="S780" s="85" t="n">
        <v>15</v>
      </c>
    </row>
    <row r="781" customFormat="false" ht="15" hidden="false" customHeight="false" outlineLevel="0" collapsed="false">
      <c r="A781" s="75" t="s">
        <v>2323</v>
      </c>
      <c r="B781" s="76" t="s">
        <v>2324</v>
      </c>
      <c r="C781" s="86"/>
      <c r="D781" s="87"/>
      <c r="E781" s="91" t="s">
        <v>2325</v>
      </c>
      <c r="F781" s="80"/>
      <c r="G781" s="80"/>
      <c r="H781" s="80"/>
      <c r="I781" s="80"/>
      <c r="J781" s="80"/>
      <c r="K781" s="80"/>
      <c r="L781" s="80"/>
      <c r="M781" s="88" t="s">
        <v>2236</v>
      </c>
      <c r="N781" s="89" t="n">
        <v>9</v>
      </c>
      <c r="O781" s="88" t="s">
        <v>2237</v>
      </c>
      <c r="P781" s="90"/>
      <c r="Q781" s="84" t="s">
        <v>52</v>
      </c>
      <c r="R781" s="85"/>
      <c r="S781" s="85" t="n">
        <v>152</v>
      </c>
    </row>
    <row r="782" customFormat="false" ht="15" hidden="false" customHeight="false" outlineLevel="0" collapsed="false">
      <c r="A782" s="75" t="s">
        <v>2326</v>
      </c>
      <c r="B782" s="76" t="s">
        <v>2327</v>
      </c>
      <c r="C782" s="86"/>
      <c r="D782" s="87"/>
      <c r="E782" s="91" t="s">
        <v>45</v>
      </c>
      <c r="F782" s="80"/>
      <c r="G782" s="80"/>
      <c r="H782" s="80"/>
      <c r="I782" s="80"/>
      <c r="J782" s="80"/>
      <c r="K782" s="80"/>
      <c r="L782" s="80"/>
      <c r="M782" s="88" t="s">
        <v>2236</v>
      </c>
      <c r="N782" s="89" t="n">
        <v>9</v>
      </c>
      <c r="O782" s="88" t="s">
        <v>2237</v>
      </c>
      <c r="P782" s="90"/>
      <c r="Q782" s="84" t="s">
        <v>52</v>
      </c>
      <c r="R782" s="85"/>
      <c r="S782" s="85" t="n">
        <v>1494</v>
      </c>
    </row>
    <row r="783" customFormat="false" ht="15" hidden="false" customHeight="false" outlineLevel="0" collapsed="false">
      <c r="A783" s="75" t="s">
        <v>2328</v>
      </c>
      <c r="B783" s="76" t="s">
        <v>2329</v>
      </c>
      <c r="C783" s="86"/>
      <c r="D783" s="87"/>
      <c r="E783" s="91" t="s">
        <v>2330</v>
      </c>
      <c r="F783" s="80"/>
      <c r="G783" s="80"/>
      <c r="H783" s="80"/>
      <c r="I783" s="80"/>
      <c r="J783" s="80"/>
      <c r="K783" s="80"/>
      <c r="L783" s="80"/>
      <c r="M783" s="88" t="s">
        <v>2236</v>
      </c>
      <c r="N783" s="89" t="n">
        <v>9</v>
      </c>
      <c r="O783" s="88" t="s">
        <v>2237</v>
      </c>
      <c r="P783" s="90"/>
      <c r="Q783" s="84" t="s">
        <v>52</v>
      </c>
      <c r="R783" s="85"/>
      <c r="S783" s="85" t="n">
        <v>1557</v>
      </c>
    </row>
    <row r="784" customFormat="false" ht="15" hidden="false" customHeight="false" outlineLevel="0" collapsed="false">
      <c r="A784" s="75" t="s">
        <v>2331</v>
      </c>
      <c r="B784" s="76" t="s">
        <v>2332</v>
      </c>
      <c r="C784" s="86"/>
      <c r="D784" s="87"/>
      <c r="E784" s="91" t="s">
        <v>45</v>
      </c>
      <c r="F784" s="80"/>
      <c r="G784" s="80"/>
      <c r="H784" s="80"/>
      <c r="I784" s="80"/>
      <c r="J784" s="80"/>
      <c r="K784" s="80"/>
      <c r="L784" s="80"/>
      <c r="M784" s="88" t="s">
        <v>2236</v>
      </c>
      <c r="N784" s="89" t="n">
        <v>9</v>
      </c>
      <c r="O784" s="88" t="s">
        <v>2237</v>
      </c>
      <c r="P784" s="90"/>
      <c r="Q784" s="84" t="s">
        <v>52</v>
      </c>
      <c r="R784" s="85"/>
      <c r="S784" s="85" t="n">
        <v>1561</v>
      </c>
    </row>
    <row r="785" customFormat="false" ht="15" hidden="false" customHeight="false" outlineLevel="0" collapsed="false">
      <c r="A785" s="75" t="s">
        <v>2333</v>
      </c>
      <c r="B785" s="76" t="s">
        <v>2334</v>
      </c>
      <c r="C785" s="86"/>
      <c r="D785" s="87"/>
      <c r="E785" s="91" t="s">
        <v>93</v>
      </c>
      <c r="F785" s="80"/>
      <c r="G785" s="80"/>
      <c r="H785" s="80"/>
      <c r="I785" s="80"/>
      <c r="J785" s="80"/>
      <c r="K785" s="80"/>
      <c r="L785" s="80"/>
      <c r="M785" s="88" t="s">
        <v>2236</v>
      </c>
      <c r="N785" s="89" t="n">
        <v>9</v>
      </c>
      <c r="O785" s="88" t="s">
        <v>2237</v>
      </c>
      <c r="P785" s="90"/>
      <c r="Q785" s="84" t="s">
        <v>69</v>
      </c>
      <c r="R785" s="85"/>
      <c r="S785" s="85" t="n">
        <v>1535</v>
      </c>
    </row>
    <row r="786" customFormat="false" ht="15" hidden="false" customHeight="false" outlineLevel="0" collapsed="false">
      <c r="A786" s="75" t="s">
        <v>2335</v>
      </c>
      <c r="B786" s="76" t="s">
        <v>2336</v>
      </c>
      <c r="C786" s="86"/>
      <c r="D786" s="87"/>
      <c r="E786" s="91" t="s">
        <v>45</v>
      </c>
      <c r="F786" s="80"/>
      <c r="G786" s="80"/>
      <c r="H786" s="80"/>
      <c r="I786" s="80"/>
      <c r="J786" s="80"/>
      <c r="K786" s="80"/>
      <c r="L786" s="80"/>
      <c r="M786" s="88" t="s">
        <v>2236</v>
      </c>
      <c r="N786" s="89" t="n">
        <v>9</v>
      </c>
      <c r="O786" s="88" t="s">
        <v>2237</v>
      </c>
      <c r="P786" s="90"/>
      <c r="Q786" s="84" t="s">
        <v>69</v>
      </c>
      <c r="R786" s="85"/>
      <c r="S786" s="85" t="n">
        <v>19629</v>
      </c>
    </row>
    <row r="787" customFormat="false" ht="15" hidden="false" customHeight="false" outlineLevel="0" collapsed="false">
      <c r="A787" s="75" t="s">
        <v>2337</v>
      </c>
      <c r="B787" s="76" t="s">
        <v>2338</v>
      </c>
      <c r="C787" s="86"/>
      <c r="D787" s="87"/>
      <c r="E787" s="91" t="s">
        <v>45</v>
      </c>
      <c r="F787" s="80"/>
      <c r="G787" s="80"/>
      <c r="H787" s="80"/>
      <c r="I787" s="80"/>
      <c r="J787" s="80"/>
      <c r="K787" s="80"/>
      <c r="L787" s="80"/>
      <c r="M787" s="88" t="s">
        <v>2236</v>
      </c>
      <c r="N787" s="89" t="n">
        <v>9</v>
      </c>
      <c r="O787" s="88" t="s">
        <v>2237</v>
      </c>
      <c r="P787" s="90"/>
      <c r="Q787" s="84" t="s">
        <v>69</v>
      </c>
      <c r="R787" s="85"/>
      <c r="S787" s="85" t="n">
        <v>1963</v>
      </c>
    </row>
    <row r="788" customFormat="false" ht="15" hidden="false" customHeight="false" outlineLevel="0" collapsed="false">
      <c r="A788" s="75" t="s">
        <v>2339</v>
      </c>
      <c r="B788" s="76" t="s">
        <v>2340</v>
      </c>
      <c r="C788" s="86"/>
      <c r="D788" s="87"/>
      <c r="E788" s="91" t="s">
        <v>2341</v>
      </c>
      <c r="F788" s="80"/>
      <c r="G788" s="80"/>
      <c r="H788" s="80"/>
      <c r="I788" s="80"/>
      <c r="J788" s="80"/>
      <c r="K788" s="80"/>
      <c r="L788" s="80"/>
      <c r="M788" s="88" t="s">
        <v>2236</v>
      </c>
      <c r="N788" s="89" t="n">
        <v>9</v>
      </c>
      <c r="O788" s="88" t="s">
        <v>2237</v>
      </c>
      <c r="P788" s="90"/>
      <c r="Q788" s="84" t="s">
        <v>69</v>
      </c>
      <c r="R788" s="85"/>
      <c r="S788" s="85" t="n">
        <v>1536</v>
      </c>
    </row>
    <row r="789" customFormat="false" ht="15" hidden="false" customHeight="false" outlineLevel="0" collapsed="false">
      <c r="A789" s="75" t="s">
        <v>2342</v>
      </c>
      <c r="B789" s="76" t="s">
        <v>2343</v>
      </c>
      <c r="C789" s="86"/>
      <c r="D789" s="87"/>
      <c r="E789" s="91" t="s">
        <v>45</v>
      </c>
      <c r="F789" s="80"/>
      <c r="G789" s="80"/>
      <c r="H789" s="80"/>
      <c r="I789" s="80"/>
      <c r="J789" s="80"/>
      <c r="K789" s="80"/>
      <c r="L789" s="80"/>
      <c r="M789" s="88" t="s">
        <v>2236</v>
      </c>
      <c r="N789" s="89" t="n">
        <v>9</v>
      </c>
      <c r="O789" s="88" t="s">
        <v>2237</v>
      </c>
      <c r="P789" s="90"/>
      <c r="Q789" s="84" t="s">
        <v>69</v>
      </c>
      <c r="R789" s="85"/>
      <c r="S789" s="85" t="n">
        <v>19631</v>
      </c>
    </row>
    <row r="790" customFormat="false" ht="15" hidden="false" customHeight="false" outlineLevel="0" collapsed="false">
      <c r="A790" s="75" t="s">
        <v>2344</v>
      </c>
      <c r="B790" s="76" t="s">
        <v>2345</v>
      </c>
      <c r="C790" s="86"/>
      <c r="D790" s="87"/>
      <c r="E790" s="91" t="s">
        <v>93</v>
      </c>
      <c r="F790" s="80"/>
      <c r="G790" s="80"/>
      <c r="H790" s="80"/>
      <c r="I790" s="80"/>
      <c r="J790" s="80"/>
      <c r="K790" s="80"/>
      <c r="L790" s="80"/>
      <c r="M790" s="88" t="s">
        <v>2236</v>
      </c>
      <c r="N790" s="89" t="n">
        <v>9</v>
      </c>
      <c r="O790" s="88" t="s">
        <v>2237</v>
      </c>
      <c r="P790" s="90"/>
      <c r="Q790" s="84" t="s">
        <v>69</v>
      </c>
      <c r="R790" s="85"/>
      <c r="S790" s="85" t="n">
        <v>1537</v>
      </c>
    </row>
    <row r="791" customFormat="false" ht="15" hidden="false" customHeight="false" outlineLevel="0" collapsed="false">
      <c r="A791" s="75" t="s">
        <v>2346</v>
      </c>
      <c r="B791" s="76" t="s">
        <v>2347</v>
      </c>
      <c r="C791" s="86"/>
      <c r="D791" s="87"/>
      <c r="E791" s="91" t="s">
        <v>2348</v>
      </c>
      <c r="F791" s="80"/>
      <c r="G791" s="80"/>
      <c r="H791" s="80"/>
      <c r="I791" s="80"/>
      <c r="J791" s="80"/>
      <c r="K791" s="80"/>
      <c r="L791" s="80"/>
      <c r="M791" s="88" t="s">
        <v>2236</v>
      </c>
      <c r="N791" s="89" t="n">
        <v>9</v>
      </c>
      <c r="O791" s="88" t="s">
        <v>2237</v>
      </c>
      <c r="P791" s="90"/>
      <c r="Q791" s="84" t="s">
        <v>69</v>
      </c>
      <c r="R791" s="85"/>
      <c r="S791" s="85" t="n">
        <v>19632</v>
      </c>
    </row>
    <row r="792" customFormat="false" ht="15" hidden="false" customHeight="false" outlineLevel="0" collapsed="false">
      <c r="A792" s="75" t="s">
        <v>2349</v>
      </c>
      <c r="B792" s="76" t="s">
        <v>2350</v>
      </c>
      <c r="C792" s="86"/>
      <c r="D792" s="87"/>
      <c r="E792" s="91" t="s">
        <v>45</v>
      </c>
      <c r="F792" s="80"/>
      <c r="G792" s="80"/>
      <c r="H792" s="80"/>
      <c r="I792" s="80"/>
      <c r="J792" s="80"/>
      <c r="K792" s="80"/>
      <c r="L792" s="80"/>
      <c r="M792" s="88" t="s">
        <v>2236</v>
      </c>
      <c r="N792" s="89" t="n">
        <v>9</v>
      </c>
      <c r="O792" s="88" t="s">
        <v>2237</v>
      </c>
      <c r="P792" s="90"/>
      <c r="Q792" s="84" t="s">
        <v>69</v>
      </c>
      <c r="R792" s="85"/>
      <c r="S792" s="85" t="n">
        <v>19633</v>
      </c>
    </row>
    <row r="793" customFormat="false" ht="15" hidden="false" customHeight="false" outlineLevel="0" collapsed="false">
      <c r="A793" s="75" t="s">
        <v>2351</v>
      </c>
      <c r="B793" s="76" t="s">
        <v>2352</v>
      </c>
      <c r="C793" s="86"/>
      <c r="D793" s="87"/>
      <c r="E793" s="91" t="s">
        <v>45</v>
      </c>
      <c r="F793" s="80"/>
      <c r="G793" s="80"/>
      <c r="H793" s="80"/>
      <c r="I793" s="80"/>
      <c r="J793" s="80"/>
      <c r="K793" s="80"/>
      <c r="L793" s="80"/>
      <c r="M793" s="88" t="s">
        <v>2236</v>
      </c>
      <c r="N793" s="89" t="n">
        <v>9</v>
      </c>
      <c r="O793" s="88" t="s">
        <v>2237</v>
      </c>
      <c r="P793" s="90"/>
      <c r="Q793" s="84" t="s">
        <v>69</v>
      </c>
      <c r="R793" s="85"/>
      <c r="S793" s="85" t="n">
        <v>1534</v>
      </c>
    </row>
    <row r="794" customFormat="false" ht="15" hidden="false" customHeight="false" outlineLevel="0" collapsed="false">
      <c r="A794" s="75" t="s">
        <v>2353</v>
      </c>
      <c r="B794" s="76" t="s">
        <v>2354</v>
      </c>
      <c r="C794" s="86"/>
      <c r="D794" s="87"/>
      <c r="E794" s="91" t="s">
        <v>2355</v>
      </c>
      <c r="F794" s="80"/>
      <c r="G794" s="80"/>
      <c r="H794" s="80"/>
      <c r="I794" s="80"/>
      <c r="J794" s="80"/>
      <c r="K794" s="80"/>
      <c r="L794" s="80"/>
      <c r="M794" s="88" t="s">
        <v>2236</v>
      </c>
      <c r="N794" s="89" t="n">
        <v>9</v>
      </c>
      <c r="O794" s="88" t="s">
        <v>2237</v>
      </c>
      <c r="P794" s="90"/>
      <c r="Q794" s="84" t="s">
        <v>69</v>
      </c>
      <c r="R794" s="85"/>
      <c r="S794" s="85" t="n">
        <v>19634</v>
      </c>
    </row>
    <row r="795" customFormat="false" ht="15" hidden="false" customHeight="false" outlineLevel="0" collapsed="false">
      <c r="A795" s="75" t="s">
        <v>2356</v>
      </c>
      <c r="B795" s="76" t="s">
        <v>2357</v>
      </c>
      <c r="C795" s="86"/>
      <c r="D795" s="87"/>
      <c r="E795" s="91" t="s">
        <v>2358</v>
      </c>
      <c r="F795" s="80"/>
      <c r="G795" s="80"/>
      <c r="H795" s="80"/>
      <c r="I795" s="80"/>
      <c r="J795" s="80"/>
      <c r="K795" s="80"/>
      <c r="L795" s="80"/>
      <c r="M795" s="88" t="s">
        <v>2236</v>
      </c>
      <c r="N795" s="89" t="n">
        <v>9</v>
      </c>
      <c r="O795" s="88" t="s">
        <v>2193</v>
      </c>
      <c r="P795" s="90"/>
      <c r="Q795" s="84" t="s">
        <v>52</v>
      </c>
      <c r="R795" s="85"/>
      <c r="S795" s="85" t="n">
        <v>19637</v>
      </c>
    </row>
    <row r="796" customFormat="false" ht="15" hidden="false" customHeight="false" outlineLevel="0" collapsed="false">
      <c r="A796" s="75" t="s">
        <v>2359</v>
      </c>
      <c r="B796" s="76" t="s">
        <v>2360</v>
      </c>
      <c r="C796" s="86"/>
      <c r="D796" s="87"/>
      <c r="E796" s="91" t="s">
        <v>45</v>
      </c>
      <c r="F796" s="80"/>
      <c r="G796" s="80"/>
      <c r="H796" s="80"/>
      <c r="I796" s="80"/>
      <c r="J796" s="80"/>
      <c r="K796" s="80"/>
      <c r="L796" s="80"/>
      <c r="M796" s="88" t="s">
        <v>2236</v>
      </c>
      <c r="N796" s="89" t="n">
        <v>9</v>
      </c>
      <c r="O796" s="88" t="s">
        <v>2193</v>
      </c>
      <c r="P796" s="90"/>
      <c r="Q796" s="84" t="s">
        <v>52</v>
      </c>
      <c r="R796" s="85"/>
      <c r="S796" s="85" t="n">
        <v>1964</v>
      </c>
    </row>
    <row r="797" customFormat="false" ht="15" hidden="false" customHeight="false" outlineLevel="0" collapsed="false">
      <c r="A797" s="75" t="s">
        <v>2361</v>
      </c>
      <c r="B797" s="76" t="s">
        <v>2362</v>
      </c>
      <c r="C797" s="86"/>
      <c r="D797" s="87"/>
      <c r="E797" s="91" t="s">
        <v>2363</v>
      </c>
      <c r="F797" s="80"/>
      <c r="G797" s="80"/>
      <c r="H797" s="80"/>
      <c r="I797" s="80"/>
      <c r="J797" s="80"/>
      <c r="K797" s="80"/>
      <c r="L797" s="80"/>
      <c r="M797" s="88" t="s">
        <v>2236</v>
      </c>
      <c r="N797" s="89" t="n">
        <v>9</v>
      </c>
      <c r="O797" s="94" t="s">
        <v>2237</v>
      </c>
      <c r="P797" s="96"/>
      <c r="Q797" s="84" t="s">
        <v>52</v>
      </c>
      <c r="R797" s="85"/>
      <c r="S797" s="85" t="n">
        <v>158</v>
      </c>
    </row>
    <row r="798" customFormat="false" ht="15" hidden="false" customHeight="false" outlineLevel="0" collapsed="false">
      <c r="A798" s="75" t="s">
        <v>2364</v>
      </c>
      <c r="B798" s="76" t="s">
        <v>2365</v>
      </c>
      <c r="C798" s="86"/>
      <c r="D798" s="87"/>
      <c r="E798" s="91" t="s">
        <v>2366</v>
      </c>
      <c r="F798" s="80"/>
      <c r="G798" s="80"/>
      <c r="H798" s="80"/>
      <c r="I798" s="80"/>
      <c r="J798" s="80"/>
      <c r="K798" s="80"/>
      <c r="L798" s="80"/>
      <c r="M798" s="88" t="s">
        <v>2236</v>
      </c>
      <c r="N798" s="89" t="n">
        <v>9</v>
      </c>
      <c r="O798" s="88" t="s">
        <v>2237</v>
      </c>
      <c r="P798" s="90"/>
      <c r="Q798" s="84" t="s">
        <v>69</v>
      </c>
      <c r="R798" s="85"/>
      <c r="S798" s="85" t="n">
        <v>1845</v>
      </c>
    </row>
    <row r="799" customFormat="false" ht="15" hidden="false" customHeight="false" outlineLevel="0" collapsed="false">
      <c r="A799" s="75" t="s">
        <v>2367</v>
      </c>
      <c r="B799" s="76" t="s">
        <v>2368</v>
      </c>
      <c r="C799" s="86"/>
      <c r="D799" s="87"/>
      <c r="E799" s="91" t="s">
        <v>93</v>
      </c>
      <c r="F799" s="80"/>
      <c r="G799" s="80"/>
      <c r="H799" s="80"/>
      <c r="I799" s="80"/>
      <c r="J799" s="80"/>
      <c r="K799" s="80"/>
      <c r="L799" s="80"/>
      <c r="M799" s="88" t="s">
        <v>2236</v>
      </c>
      <c r="N799" s="89" t="n">
        <v>9</v>
      </c>
      <c r="O799" s="88" t="s">
        <v>2237</v>
      </c>
      <c r="P799" s="90"/>
      <c r="Q799" s="84" t="s">
        <v>69</v>
      </c>
      <c r="R799" s="85"/>
      <c r="S799" s="85" t="n">
        <v>1846</v>
      </c>
    </row>
    <row r="800" customFormat="false" ht="15" hidden="false" customHeight="false" outlineLevel="0" collapsed="false">
      <c r="A800" s="75" t="s">
        <v>2369</v>
      </c>
      <c r="B800" s="76" t="s">
        <v>2370</v>
      </c>
      <c r="C800" s="86"/>
      <c r="D800" s="87"/>
      <c r="E800" s="91" t="s">
        <v>2371</v>
      </c>
      <c r="F800" s="80"/>
      <c r="G800" s="80"/>
      <c r="H800" s="80"/>
      <c r="I800" s="80"/>
      <c r="J800" s="80"/>
      <c r="K800" s="80"/>
      <c r="L800" s="80"/>
      <c r="M800" s="88" t="s">
        <v>2236</v>
      </c>
      <c r="N800" s="89" t="n">
        <v>9</v>
      </c>
      <c r="O800" s="88" t="s">
        <v>2237</v>
      </c>
      <c r="P800" s="90"/>
      <c r="Q800" s="84" t="s">
        <v>69</v>
      </c>
      <c r="R800" s="85"/>
      <c r="S800" s="85" t="n">
        <v>19644</v>
      </c>
    </row>
    <row r="801" customFormat="false" ht="15" hidden="false" customHeight="false" outlineLevel="0" collapsed="false">
      <c r="A801" s="75" t="s">
        <v>2372</v>
      </c>
      <c r="B801" s="76" t="s">
        <v>2373</v>
      </c>
      <c r="C801" s="86"/>
      <c r="D801" s="87"/>
      <c r="E801" s="91" t="s">
        <v>93</v>
      </c>
      <c r="F801" s="80"/>
      <c r="G801" s="80"/>
      <c r="H801" s="80"/>
      <c r="I801" s="80"/>
      <c r="J801" s="80"/>
      <c r="K801" s="80"/>
      <c r="L801" s="80"/>
      <c r="M801" s="88" t="s">
        <v>2236</v>
      </c>
      <c r="N801" s="89" t="n">
        <v>9</v>
      </c>
      <c r="O801" s="88" t="s">
        <v>2237</v>
      </c>
      <c r="P801" s="90"/>
      <c r="Q801" s="84" t="s">
        <v>69</v>
      </c>
      <c r="R801" s="85"/>
      <c r="S801" s="85" t="n">
        <v>185</v>
      </c>
    </row>
    <row r="802" customFormat="false" ht="15" hidden="false" customHeight="false" outlineLevel="0" collapsed="false">
      <c r="A802" s="75" t="s">
        <v>2374</v>
      </c>
      <c r="B802" s="76" t="s">
        <v>2375</v>
      </c>
      <c r="C802" s="86"/>
      <c r="D802" s="87"/>
      <c r="E802" s="91" t="s">
        <v>2376</v>
      </c>
      <c r="F802" s="80"/>
      <c r="G802" s="80"/>
      <c r="H802" s="80"/>
      <c r="I802" s="80"/>
      <c r="J802" s="80"/>
      <c r="K802" s="80"/>
      <c r="L802" s="80"/>
      <c r="M802" s="88" t="s">
        <v>2236</v>
      </c>
      <c r="N802" s="89" t="n">
        <v>9</v>
      </c>
      <c r="O802" s="88" t="s">
        <v>2237</v>
      </c>
      <c r="P802" s="90"/>
      <c r="Q802" s="84" t="s">
        <v>69</v>
      </c>
      <c r="R802" s="85"/>
      <c r="S802" s="85" t="n">
        <v>1851</v>
      </c>
    </row>
    <row r="803" customFormat="false" ht="15" hidden="false" customHeight="false" outlineLevel="0" collapsed="false">
      <c r="A803" s="75" t="s">
        <v>2377</v>
      </c>
      <c r="B803" s="76" t="s">
        <v>2378</v>
      </c>
      <c r="C803" s="86"/>
      <c r="D803" s="87"/>
      <c r="E803" s="91" t="s">
        <v>2376</v>
      </c>
      <c r="F803" s="80"/>
      <c r="G803" s="80"/>
      <c r="H803" s="80"/>
      <c r="I803" s="80"/>
      <c r="J803" s="80"/>
      <c r="K803" s="80"/>
      <c r="L803" s="80"/>
      <c r="M803" s="88" t="s">
        <v>2236</v>
      </c>
      <c r="N803" s="89" t="n">
        <v>9</v>
      </c>
      <c r="O803" s="88" t="s">
        <v>2237</v>
      </c>
      <c r="P803" s="90"/>
      <c r="Q803" s="84" t="s">
        <v>69</v>
      </c>
      <c r="R803" s="85"/>
      <c r="S803" s="85" t="n">
        <v>1852</v>
      </c>
    </row>
    <row r="804" customFormat="false" ht="15" hidden="false" customHeight="false" outlineLevel="0" collapsed="false">
      <c r="A804" s="75" t="s">
        <v>2379</v>
      </c>
      <c r="B804" s="76" t="s">
        <v>2380</v>
      </c>
      <c r="C804" s="86"/>
      <c r="D804" s="87"/>
      <c r="E804" s="91" t="s">
        <v>93</v>
      </c>
      <c r="F804" s="80"/>
      <c r="G804" s="80"/>
      <c r="H804" s="80"/>
      <c r="I804" s="80"/>
      <c r="J804" s="80"/>
      <c r="K804" s="80"/>
      <c r="L804" s="80"/>
      <c r="M804" s="88" t="s">
        <v>2236</v>
      </c>
      <c r="N804" s="89" t="n">
        <v>9</v>
      </c>
      <c r="O804" s="88" t="s">
        <v>2237</v>
      </c>
      <c r="P804" s="90"/>
      <c r="Q804" s="84" t="s">
        <v>69</v>
      </c>
      <c r="R804" s="85"/>
      <c r="S804" s="85" t="n">
        <v>1853</v>
      </c>
    </row>
    <row r="805" customFormat="false" ht="15" hidden="false" customHeight="false" outlineLevel="0" collapsed="false">
      <c r="A805" s="75" t="s">
        <v>2381</v>
      </c>
      <c r="B805" s="76" t="s">
        <v>2382</v>
      </c>
      <c r="C805" s="86"/>
      <c r="D805" s="87"/>
      <c r="E805" s="91" t="s">
        <v>2383</v>
      </c>
      <c r="F805" s="80"/>
      <c r="G805" s="80"/>
      <c r="H805" s="80"/>
      <c r="I805" s="80"/>
      <c r="J805" s="80"/>
      <c r="K805" s="80"/>
      <c r="L805" s="80"/>
      <c r="M805" s="88" t="s">
        <v>2236</v>
      </c>
      <c r="N805" s="89" t="n">
        <v>9</v>
      </c>
      <c r="O805" s="88" t="s">
        <v>2193</v>
      </c>
      <c r="P805" s="90"/>
      <c r="Q805" s="84" t="s">
        <v>52</v>
      </c>
      <c r="R805" s="85"/>
      <c r="S805" s="85" t="n">
        <v>151</v>
      </c>
    </row>
    <row r="806" customFormat="false" ht="15" hidden="false" customHeight="false" outlineLevel="0" collapsed="false">
      <c r="A806" s="75" t="s">
        <v>2384</v>
      </c>
      <c r="B806" s="76" t="s">
        <v>2385</v>
      </c>
      <c r="C806" s="86"/>
      <c r="D806" s="87"/>
      <c r="E806" s="91" t="s">
        <v>45</v>
      </c>
      <c r="F806" s="80"/>
      <c r="G806" s="80"/>
      <c r="H806" s="80"/>
      <c r="I806" s="80"/>
      <c r="J806" s="80"/>
      <c r="K806" s="80"/>
      <c r="L806" s="80"/>
      <c r="M806" s="88" t="s">
        <v>2236</v>
      </c>
      <c r="N806" s="89" t="n">
        <v>9</v>
      </c>
      <c r="O806" s="88" t="s">
        <v>2237</v>
      </c>
      <c r="P806" s="90"/>
      <c r="Q806" s="84" t="s">
        <v>69</v>
      </c>
      <c r="R806" s="85"/>
      <c r="S806" s="85" t="n">
        <v>19657</v>
      </c>
    </row>
    <row r="807" customFormat="false" ht="15" hidden="false" customHeight="false" outlineLevel="0" collapsed="false">
      <c r="A807" s="75" t="s">
        <v>2386</v>
      </c>
      <c r="B807" s="76" t="s">
        <v>2387</v>
      </c>
      <c r="C807" s="86"/>
      <c r="D807" s="87"/>
      <c r="E807" s="91" t="s">
        <v>2388</v>
      </c>
      <c r="F807" s="80"/>
      <c r="G807" s="80"/>
      <c r="H807" s="80"/>
      <c r="I807" s="80"/>
      <c r="J807" s="80"/>
      <c r="K807" s="80"/>
      <c r="L807" s="80"/>
      <c r="M807" s="88" t="s">
        <v>2236</v>
      </c>
      <c r="N807" s="89" t="n">
        <v>9</v>
      </c>
      <c r="O807" s="88" t="s">
        <v>2237</v>
      </c>
      <c r="P807" s="90"/>
      <c r="Q807" s="84" t="s">
        <v>69</v>
      </c>
      <c r="R807" s="85"/>
      <c r="S807" s="85" t="n">
        <v>1919</v>
      </c>
    </row>
    <row r="808" customFormat="false" ht="15" hidden="false" customHeight="false" outlineLevel="0" collapsed="false">
      <c r="A808" s="75" t="s">
        <v>2389</v>
      </c>
      <c r="B808" s="76" t="s">
        <v>2390</v>
      </c>
      <c r="C808" s="86"/>
      <c r="D808" s="87"/>
      <c r="E808" s="91" t="s">
        <v>45</v>
      </c>
      <c r="F808" s="80"/>
      <c r="G808" s="80"/>
      <c r="H808" s="80"/>
      <c r="I808" s="80"/>
      <c r="J808" s="80"/>
      <c r="K808" s="80"/>
      <c r="L808" s="80"/>
      <c r="M808" s="88" t="s">
        <v>2236</v>
      </c>
      <c r="N808" s="89" t="n">
        <v>9</v>
      </c>
      <c r="O808" s="88" t="s">
        <v>2237</v>
      </c>
      <c r="P808" s="90"/>
      <c r="Q808" s="84" t="s">
        <v>69</v>
      </c>
      <c r="R808" s="85"/>
      <c r="S808" s="85" t="n">
        <v>19764</v>
      </c>
    </row>
    <row r="809" customFormat="false" ht="15" hidden="false" customHeight="false" outlineLevel="0" collapsed="false">
      <c r="A809" s="75" t="s">
        <v>2391</v>
      </c>
      <c r="B809" s="76" t="s">
        <v>2392</v>
      </c>
      <c r="C809" s="86"/>
      <c r="D809" s="87"/>
      <c r="E809" s="91" t="s">
        <v>93</v>
      </c>
      <c r="F809" s="80"/>
      <c r="G809" s="80"/>
      <c r="H809" s="80"/>
      <c r="I809" s="80"/>
      <c r="J809" s="80"/>
      <c r="K809" s="80"/>
      <c r="L809" s="80"/>
      <c r="M809" s="88" t="s">
        <v>2236</v>
      </c>
      <c r="N809" s="89" t="n">
        <v>9</v>
      </c>
      <c r="O809" s="88" t="s">
        <v>2193</v>
      </c>
      <c r="P809" s="90"/>
      <c r="Q809" s="84" t="s">
        <v>69</v>
      </c>
      <c r="R809" s="85"/>
      <c r="S809" s="85" t="n">
        <v>193</v>
      </c>
    </row>
    <row r="810" customFormat="false" ht="15" hidden="false" customHeight="false" outlineLevel="0" collapsed="false">
      <c r="A810" s="75" t="s">
        <v>2393</v>
      </c>
      <c r="B810" s="76" t="s">
        <v>2394</v>
      </c>
      <c r="C810" s="86"/>
      <c r="D810" s="87"/>
      <c r="E810" s="91" t="s">
        <v>45</v>
      </c>
      <c r="F810" s="80"/>
      <c r="G810" s="80"/>
      <c r="H810" s="80"/>
      <c r="I810" s="80"/>
      <c r="J810" s="80"/>
      <c r="K810" s="80"/>
      <c r="L810" s="80"/>
      <c r="M810" s="88" t="s">
        <v>2236</v>
      </c>
      <c r="N810" s="89" t="n">
        <v>9</v>
      </c>
      <c r="O810" s="88" t="s">
        <v>2193</v>
      </c>
      <c r="P810" s="90"/>
      <c r="Q810" s="84" t="s">
        <v>69</v>
      </c>
      <c r="R810" s="85"/>
      <c r="S810" s="85" t="n">
        <v>1926</v>
      </c>
    </row>
    <row r="811" customFormat="false" ht="15" hidden="false" customHeight="false" outlineLevel="0" collapsed="false">
      <c r="A811" s="75" t="s">
        <v>2395</v>
      </c>
      <c r="B811" s="76" t="s">
        <v>2396</v>
      </c>
      <c r="C811" s="86"/>
      <c r="D811" s="87"/>
      <c r="E811" s="91" t="s">
        <v>45</v>
      </c>
      <c r="F811" s="80"/>
      <c r="G811" s="80"/>
      <c r="H811" s="80"/>
      <c r="I811" s="80"/>
      <c r="J811" s="80"/>
      <c r="K811" s="80"/>
      <c r="L811" s="80"/>
      <c r="M811" s="88" t="s">
        <v>2236</v>
      </c>
      <c r="N811" s="89" t="n">
        <v>9</v>
      </c>
      <c r="O811" s="88" t="s">
        <v>2237</v>
      </c>
      <c r="P811" s="90"/>
      <c r="Q811" s="84" t="s">
        <v>69</v>
      </c>
      <c r="R811" s="85"/>
      <c r="S811" s="85" t="n">
        <v>19765</v>
      </c>
    </row>
    <row r="812" customFormat="false" ht="15" hidden="false" customHeight="false" outlineLevel="0" collapsed="false">
      <c r="A812" s="75" t="s">
        <v>2397</v>
      </c>
      <c r="B812" s="76" t="s">
        <v>2398</v>
      </c>
      <c r="C812" s="86"/>
      <c r="D812" s="87"/>
      <c r="E812" s="91" t="s">
        <v>93</v>
      </c>
      <c r="F812" s="80"/>
      <c r="G812" s="80"/>
      <c r="H812" s="80"/>
      <c r="I812" s="80"/>
      <c r="J812" s="80"/>
      <c r="K812" s="80"/>
      <c r="L812" s="80"/>
      <c r="M812" s="88" t="s">
        <v>2236</v>
      </c>
      <c r="N812" s="89" t="n">
        <v>9</v>
      </c>
      <c r="O812" s="88" t="s">
        <v>2237</v>
      </c>
      <c r="P812" s="90"/>
      <c r="Q812" s="84" t="s">
        <v>69</v>
      </c>
      <c r="R812" s="85"/>
      <c r="S812" s="85" t="n">
        <v>19766</v>
      </c>
    </row>
    <row r="813" customFormat="false" ht="15" hidden="false" customHeight="false" outlineLevel="0" collapsed="false">
      <c r="A813" s="75" t="s">
        <v>2399</v>
      </c>
      <c r="B813" s="76" t="s">
        <v>2400</v>
      </c>
      <c r="C813" s="86"/>
      <c r="D813" s="87"/>
      <c r="E813" s="91" t="s">
        <v>93</v>
      </c>
      <c r="F813" s="80"/>
      <c r="G813" s="80"/>
      <c r="H813" s="80"/>
      <c r="I813" s="80"/>
      <c r="J813" s="80"/>
      <c r="K813" s="80"/>
      <c r="L813" s="80"/>
      <c r="M813" s="88" t="s">
        <v>2236</v>
      </c>
      <c r="N813" s="89" t="n">
        <v>9</v>
      </c>
      <c r="O813" s="88" t="s">
        <v>2237</v>
      </c>
      <c r="P813" s="90"/>
      <c r="Q813" s="84" t="s">
        <v>69</v>
      </c>
      <c r="R813" s="85"/>
      <c r="S813" s="85" t="n">
        <v>19767</v>
      </c>
    </row>
    <row r="814" customFormat="false" ht="15" hidden="false" customHeight="false" outlineLevel="0" collapsed="false">
      <c r="A814" s="75" t="s">
        <v>2401</v>
      </c>
      <c r="B814" s="76" t="s">
        <v>2402</v>
      </c>
      <c r="C814" s="86"/>
      <c r="D814" s="87"/>
      <c r="E814" s="91" t="s">
        <v>93</v>
      </c>
      <c r="F814" s="80"/>
      <c r="G814" s="80"/>
      <c r="H814" s="80"/>
      <c r="I814" s="80"/>
      <c r="J814" s="80"/>
      <c r="K814" s="80"/>
      <c r="L814" s="80"/>
      <c r="M814" s="88" t="s">
        <v>2236</v>
      </c>
      <c r="N814" s="89" t="n">
        <v>9</v>
      </c>
      <c r="O814" s="88" t="s">
        <v>2237</v>
      </c>
      <c r="P814" s="90"/>
      <c r="Q814" s="84" t="s">
        <v>69</v>
      </c>
      <c r="R814" s="85"/>
      <c r="S814" s="85" t="n">
        <v>1977</v>
      </c>
    </row>
    <row r="815" customFormat="false" ht="15" hidden="false" customHeight="false" outlineLevel="0" collapsed="false">
      <c r="A815" s="75" t="s">
        <v>2403</v>
      </c>
      <c r="B815" s="76" t="s">
        <v>2404</v>
      </c>
      <c r="C815" s="86"/>
      <c r="D815" s="87"/>
      <c r="E815" s="91" t="s">
        <v>45</v>
      </c>
      <c r="F815" s="80"/>
      <c r="G815" s="80"/>
      <c r="H815" s="80"/>
      <c r="I815" s="80"/>
      <c r="J815" s="80"/>
      <c r="K815" s="80"/>
      <c r="L815" s="80"/>
      <c r="M815" s="88" t="s">
        <v>2236</v>
      </c>
      <c r="N815" s="89" t="n">
        <v>9</v>
      </c>
      <c r="O815" s="88" t="s">
        <v>2237</v>
      </c>
      <c r="P815" s="90"/>
      <c r="Q815" s="84" t="s">
        <v>69</v>
      </c>
      <c r="R815" s="85"/>
      <c r="S815" s="85" t="n">
        <v>19774</v>
      </c>
    </row>
    <row r="816" customFormat="false" ht="15" hidden="false" customHeight="false" outlineLevel="0" collapsed="false">
      <c r="A816" s="75" t="s">
        <v>2405</v>
      </c>
      <c r="B816" s="76" t="s">
        <v>2406</v>
      </c>
      <c r="C816" s="86"/>
      <c r="D816" s="87"/>
      <c r="E816" s="91" t="s">
        <v>93</v>
      </c>
      <c r="F816" s="80"/>
      <c r="G816" s="80"/>
      <c r="H816" s="80"/>
      <c r="I816" s="80"/>
      <c r="J816" s="80"/>
      <c r="K816" s="80"/>
      <c r="L816" s="80"/>
      <c r="M816" s="88" t="s">
        <v>2236</v>
      </c>
      <c r="N816" s="89" t="n">
        <v>9</v>
      </c>
      <c r="O816" s="88" t="s">
        <v>2237</v>
      </c>
      <c r="P816" s="90"/>
      <c r="Q816" s="84" t="s">
        <v>52</v>
      </c>
      <c r="R816" s="85"/>
      <c r="S816" s="85" t="n">
        <v>19782</v>
      </c>
    </row>
    <row r="817" customFormat="false" ht="15" hidden="false" customHeight="false" outlineLevel="0" collapsed="false">
      <c r="A817" s="75" t="s">
        <v>2407</v>
      </c>
      <c r="B817" s="76" t="s">
        <v>2408</v>
      </c>
      <c r="C817" s="86"/>
      <c r="D817" s="87"/>
      <c r="E817" s="91" t="s">
        <v>93</v>
      </c>
      <c r="F817" s="80"/>
      <c r="G817" s="80"/>
      <c r="H817" s="80"/>
      <c r="I817" s="80"/>
      <c r="J817" s="80"/>
      <c r="K817" s="80"/>
      <c r="L817" s="80"/>
      <c r="M817" s="88" t="s">
        <v>2236</v>
      </c>
      <c r="N817" s="89" t="n">
        <v>9</v>
      </c>
      <c r="O817" s="88" t="s">
        <v>2237</v>
      </c>
      <c r="P817" s="90"/>
      <c r="Q817" s="84" t="s">
        <v>69</v>
      </c>
      <c r="R817" s="85"/>
      <c r="S817" s="85" t="n">
        <v>19783</v>
      </c>
    </row>
    <row r="818" customFormat="false" ht="15" hidden="false" customHeight="false" outlineLevel="0" collapsed="false">
      <c r="A818" s="75" t="s">
        <v>2409</v>
      </c>
      <c r="B818" s="76" t="s">
        <v>2410</v>
      </c>
      <c r="C818" s="86"/>
      <c r="D818" s="87"/>
      <c r="E818" s="91" t="s">
        <v>2411</v>
      </c>
      <c r="F818" s="80"/>
      <c r="G818" s="80"/>
      <c r="H818" s="80"/>
      <c r="I818" s="80"/>
      <c r="J818" s="80"/>
      <c r="K818" s="80"/>
      <c r="L818" s="80"/>
      <c r="M818" s="88" t="s">
        <v>2236</v>
      </c>
      <c r="N818" s="89" t="n">
        <v>9</v>
      </c>
      <c r="O818" s="88" t="s">
        <v>2237</v>
      </c>
      <c r="P818" s="90"/>
      <c r="Q818" s="84" t="s">
        <v>69</v>
      </c>
      <c r="R818" s="85"/>
      <c r="S818" s="85" t="n">
        <v>19793</v>
      </c>
    </row>
    <row r="819" customFormat="false" ht="15" hidden="false" customHeight="false" outlineLevel="0" collapsed="false">
      <c r="A819" s="75" t="s">
        <v>2412</v>
      </c>
      <c r="B819" s="76" t="s">
        <v>2413</v>
      </c>
      <c r="C819" s="86"/>
      <c r="D819" s="87"/>
      <c r="E819" s="91" t="s">
        <v>2414</v>
      </c>
      <c r="F819" s="80"/>
      <c r="G819" s="80"/>
      <c r="H819" s="80"/>
      <c r="I819" s="80"/>
      <c r="J819" s="80"/>
      <c r="K819" s="80"/>
      <c r="L819" s="80"/>
      <c r="M819" s="88" t="s">
        <v>2236</v>
      </c>
      <c r="N819" s="89" t="n">
        <v>9</v>
      </c>
      <c r="O819" s="88" t="s">
        <v>2237</v>
      </c>
      <c r="P819" s="90"/>
      <c r="Q819" s="84" t="s">
        <v>69</v>
      </c>
      <c r="R819" s="85"/>
      <c r="S819" s="85" t="n">
        <v>1686</v>
      </c>
    </row>
    <row r="820" customFormat="false" ht="15" hidden="false" customHeight="false" outlineLevel="0" collapsed="false">
      <c r="A820" s="75" t="s">
        <v>2415</v>
      </c>
      <c r="B820" s="76" t="s">
        <v>2416</v>
      </c>
      <c r="C820" s="86"/>
      <c r="D820" s="87"/>
      <c r="E820" s="91" t="s">
        <v>93</v>
      </c>
      <c r="F820" s="80"/>
      <c r="G820" s="80"/>
      <c r="H820" s="80"/>
      <c r="I820" s="80"/>
      <c r="J820" s="80"/>
      <c r="K820" s="80"/>
      <c r="L820" s="80"/>
      <c r="M820" s="88" t="s">
        <v>2236</v>
      </c>
      <c r="N820" s="89" t="n">
        <v>9</v>
      </c>
      <c r="O820" s="88" t="s">
        <v>2237</v>
      </c>
      <c r="P820" s="90"/>
      <c r="Q820" s="84" t="s">
        <v>69</v>
      </c>
      <c r="R820" s="85"/>
      <c r="S820" s="85" t="n">
        <v>19794</v>
      </c>
    </row>
    <row r="821" customFormat="false" ht="15" hidden="false" customHeight="false" outlineLevel="0" collapsed="false">
      <c r="A821" s="75" t="s">
        <v>2417</v>
      </c>
      <c r="B821" s="76" t="s">
        <v>2418</v>
      </c>
      <c r="C821" s="86"/>
      <c r="D821" s="87"/>
      <c r="E821" s="91" t="s">
        <v>2419</v>
      </c>
      <c r="F821" s="80"/>
      <c r="G821" s="80"/>
      <c r="H821" s="80"/>
      <c r="I821" s="80"/>
      <c r="J821" s="80"/>
      <c r="K821" s="80"/>
      <c r="L821" s="80"/>
      <c r="M821" s="88" t="s">
        <v>2236</v>
      </c>
      <c r="N821" s="89" t="n">
        <v>9</v>
      </c>
      <c r="O821" s="88" t="s">
        <v>2237</v>
      </c>
      <c r="P821" s="90"/>
      <c r="Q821" s="84" t="s">
        <v>52</v>
      </c>
      <c r="R821" s="85"/>
      <c r="S821" s="85" t="n">
        <v>167</v>
      </c>
    </row>
    <row r="822" customFormat="false" ht="15" hidden="false" customHeight="false" outlineLevel="0" collapsed="false">
      <c r="A822" s="75" t="s">
        <v>2420</v>
      </c>
      <c r="B822" s="76" t="s">
        <v>2421</v>
      </c>
      <c r="C822" s="86"/>
      <c r="D822" s="87"/>
      <c r="E822" s="91" t="s">
        <v>1719</v>
      </c>
      <c r="F822" s="80"/>
      <c r="G822" s="80"/>
      <c r="H822" s="80"/>
      <c r="I822" s="80"/>
      <c r="J822" s="80"/>
      <c r="K822" s="80"/>
      <c r="L822" s="80"/>
      <c r="M822" s="88" t="s">
        <v>2236</v>
      </c>
      <c r="N822" s="89" t="n">
        <v>9</v>
      </c>
      <c r="O822" s="88" t="s">
        <v>2237</v>
      </c>
      <c r="P822" s="90"/>
      <c r="Q822" s="84" t="s">
        <v>52</v>
      </c>
      <c r="R822" s="85"/>
      <c r="S822" s="85" t="n">
        <v>19815</v>
      </c>
    </row>
    <row r="823" customFormat="false" ht="15" hidden="false" customHeight="false" outlineLevel="0" collapsed="false">
      <c r="A823" s="75" t="s">
        <v>2422</v>
      </c>
      <c r="B823" s="76" t="s">
        <v>2423</v>
      </c>
      <c r="C823" s="86"/>
      <c r="D823" s="87"/>
      <c r="E823" s="91" t="s">
        <v>45</v>
      </c>
      <c r="F823" s="80"/>
      <c r="G823" s="80"/>
      <c r="H823" s="80"/>
      <c r="I823" s="80"/>
      <c r="J823" s="80"/>
      <c r="K823" s="80"/>
      <c r="L823" s="80"/>
      <c r="M823" s="88" t="s">
        <v>2236</v>
      </c>
      <c r="N823" s="89" t="n">
        <v>9</v>
      </c>
      <c r="O823" s="88" t="s">
        <v>2237</v>
      </c>
      <c r="P823" s="90"/>
      <c r="Q823" s="84" t="s">
        <v>52</v>
      </c>
      <c r="R823" s="85"/>
      <c r="S823" s="85" t="n">
        <v>19816</v>
      </c>
    </row>
    <row r="824" customFormat="false" ht="15" hidden="false" customHeight="false" outlineLevel="0" collapsed="false">
      <c r="A824" s="75" t="s">
        <v>2424</v>
      </c>
      <c r="B824" s="76" t="s">
        <v>2425</v>
      </c>
      <c r="C824" s="86"/>
      <c r="D824" s="87"/>
      <c r="E824" s="91" t="s">
        <v>93</v>
      </c>
      <c r="F824" s="80"/>
      <c r="G824" s="80"/>
      <c r="H824" s="80"/>
      <c r="I824" s="80"/>
      <c r="J824" s="80"/>
      <c r="K824" s="80"/>
      <c r="L824" s="80"/>
      <c r="M824" s="88" t="s">
        <v>2236</v>
      </c>
      <c r="N824" s="89" t="n">
        <v>9</v>
      </c>
      <c r="O824" s="88" t="s">
        <v>2237</v>
      </c>
      <c r="P824" s="90"/>
      <c r="Q824" s="84" t="s">
        <v>52</v>
      </c>
      <c r="R824" s="85"/>
      <c r="S824" s="85" t="n">
        <v>169</v>
      </c>
    </row>
    <row r="825" customFormat="false" ht="15" hidden="false" customHeight="false" outlineLevel="0" collapsed="false">
      <c r="A825" s="75" t="s">
        <v>2426</v>
      </c>
      <c r="B825" s="76" t="s">
        <v>2427</v>
      </c>
      <c r="C825" s="86"/>
      <c r="D825" s="87"/>
      <c r="E825" s="91" t="s">
        <v>93</v>
      </c>
      <c r="F825" s="80"/>
      <c r="G825" s="80"/>
      <c r="H825" s="80"/>
      <c r="I825" s="80"/>
      <c r="J825" s="80"/>
      <c r="K825" s="80"/>
      <c r="L825" s="80"/>
      <c r="M825" s="88" t="s">
        <v>2236</v>
      </c>
      <c r="N825" s="89" t="n">
        <v>9</v>
      </c>
      <c r="O825" s="88" t="s">
        <v>2237</v>
      </c>
      <c r="P825" s="90"/>
      <c r="Q825" s="84" t="s">
        <v>52</v>
      </c>
      <c r="R825" s="85"/>
      <c r="S825" s="85" t="n">
        <v>161</v>
      </c>
    </row>
    <row r="826" customFormat="false" ht="15" hidden="false" customHeight="false" outlineLevel="0" collapsed="false">
      <c r="A826" s="75" t="s">
        <v>2428</v>
      </c>
      <c r="B826" s="76" t="s">
        <v>2429</v>
      </c>
      <c r="C826" s="86"/>
      <c r="D826" s="87"/>
      <c r="E826" s="91" t="s">
        <v>2430</v>
      </c>
      <c r="F826" s="80"/>
      <c r="G826" s="80"/>
      <c r="H826" s="80"/>
      <c r="I826" s="80"/>
      <c r="J826" s="80"/>
      <c r="K826" s="80"/>
      <c r="L826" s="80"/>
      <c r="M826" s="88" t="s">
        <v>2236</v>
      </c>
      <c r="N826" s="89" t="n">
        <v>9</v>
      </c>
      <c r="O826" s="88" t="s">
        <v>2193</v>
      </c>
      <c r="P826" s="90"/>
      <c r="Q826" s="84" t="s">
        <v>52</v>
      </c>
      <c r="R826" s="85"/>
      <c r="S826" s="85" t="n">
        <v>1615</v>
      </c>
    </row>
    <row r="827" customFormat="false" ht="15" hidden="false" customHeight="false" outlineLevel="0" collapsed="false">
      <c r="A827" s="75" t="s">
        <v>2431</v>
      </c>
      <c r="B827" s="76" t="s">
        <v>2432</v>
      </c>
      <c r="C827" s="86"/>
      <c r="D827" s="87"/>
      <c r="E827" s="91" t="s">
        <v>93</v>
      </c>
      <c r="F827" s="80"/>
      <c r="G827" s="80"/>
      <c r="H827" s="80"/>
      <c r="I827" s="80"/>
      <c r="J827" s="80"/>
      <c r="K827" s="80"/>
      <c r="L827" s="80"/>
      <c r="M827" s="88" t="s">
        <v>2236</v>
      </c>
      <c r="N827" s="89" t="n">
        <v>9</v>
      </c>
      <c r="O827" s="88" t="s">
        <v>2237</v>
      </c>
      <c r="P827" s="90"/>
      <c r="Q827" s="84" t="s">
        <v>69</v>
      </c>
      <c r="R827" s="85"/>
      <c r="S827" s="85" t="n">
        <v>19828</v>
      </c>
    </row>
    <row r="828" customFormat="false" ht="15" hidden="false" customHeight="false" outlineLevel="0" collapsed="false">
      <c r="A828" s="75" t="s">
        <v>2433</v>
      </c>
      <c r="B828" s="76" t="s">
        <v>2434</v>
      </c>
      <c r="C828" s="86"/>
      <c r="D828" s="87"/>
      <c r="E828" s="91" t="s">
        <v>93</v>
      </c>
      <c r="F828" s="80"/>
      <c r="G828" s="80"/>
      <c r="H828" s="80"/>
      <c r="I828" s="80"/>
      <c r="J828" s="80"/>
      <c r="K828" s="80"/>
      <c r="L828" s="80"/>
      <c r="M828" s="88" t="s">
        <v>2236</v>
      </c>
      <c r="N828" s="89" t="n">
        <v>9</v>
      </c>
      <c r="O828" s="88" t="s">
        <v>2237</v>
      </c>
      <c r="P828" s="90"/>
      <c r="Q828" s="84" t="s">
        <v>69</v>
      </c>
      <c r="R828" s="85"/>
      <c r="S828" s="85" t="n">
        <v>19829</v>
      </c>
    </row>
    <row r="829" customFormat="false" ht="15" hidden="false" customHeight="false" outlineLevel="0" collapsed="false">
      <c r="A829" s="75" t="s">
        <v>2435</v>
      </c>
      <c r="B829" s="76" t="s">
        <v>2436</v>
      </c>
      <c r="C829" s="86"/>
      <c r="D829" s="87"/>
      <c r="E829" s="91" t="s">
        <v>2437</v>
      </c>
      <c r="F829" s="80"/>
      <c r="G829" s="80"/>
      <c r="H829" s="80"/>
      <c r="I829" s="80"/>
      <c r="J829" s="80"/>
      <c r="K829" s="80"/>
      <c r="L829" s="80"/>
      <c r="M829" s="88" t="s">
        <v>2236</v>
      </c>
      <c r="N829" s="89" t="n">
        <v>9</v>
      </c>
      <c r="O829" s="88" t="s">
        <v>2237</v>
      </c>
      <c r="P829" s="90"/>
      <c r="Q829" s="84" t="s">
        <v>52</v>
      </c>
      <c r="R829" s="85"/>
      <c r="S829" s="85" t="n">
        <v>1569</v>
      </c>
    </row>
    <row r="830" customFormat="false" ht="15" hidden="false" customHeight="false" outlineLevel="0" collapsed="false">
      <c r="A830" s="75" t="s">
        <v>2438</v>
      </c>
      <c r="B830" s="76" t="s">
        <v>2439</v>
      </c>
      <c r="C830" s="86"/>
      <c r="D830" s="87"/>
      <c r="E830" s="91" t="s">
        <v>45</v>
      </c>
      <c r="F830" s="80"/>
      <c r="G830" s="80"/>
      <c r="H830" s="80"/>
      <c r="I830" s="80"/>
      <c r="J830" s="80"/>
      <c r="K830" s="80"/>
      <c r="L830" s="80"/>
      <c r="M830" s="88" t="s">
        <v>2236</v>
      </c>
      <c r="N830" s="89" t="n">
        <v>9</v>
      </c>
      <c r="O830" s="88" t="s">
        <v>2193</v>
      </c>
      <c r="P830" s="90"/>
      <c r="Q830" s="84" t="s">
        <v>69</v>
      </c>
      <c r="R830" s="85"/>
      <c r="S830" s="85" t="n">
        <v>19839</v>
      </c>
    </row>
    <row r="831" customFormat="false" ht="15" hidden="false" customHeight="false" outlineLevel="0" collapsed="false">
      <c r="A831" s="75" t="s">
        <v>2440</v>
      </c>
      <c r="B831" s="76" t="s">
        <v>2441</v>
      </c>
      <c r="C831" s="86"/>
      <c r="D831" s="87"/>
      <c r="E831" s="91" t="s">
        <v>45</v>
      </c>
      <c r="F831" s="80"/>
      <c r="G831" s="80"/>
      <c r="H831" s="80"/>
      <c r="I831" s="80"/>
      <c r="J831" s="80"/>
      <c r="K831" s="80"/>
      <c r="L831" s="80"/>
      <c r="M831" s="88" t="s">
        <v>2236</v>
      </c>
      <c r="N831" s="89" t="n">
        <v>9</v>
      </c>
      <c r="O831" s="88" t="s">
        <v>2193</v>
      </c>
      <c r="P831" s="90"/>
      <c r="Q831" s="84" t="s">
        <v>69</v>
      </c>
      <c r="R831" s="85"/>
      <c r="S831" s="85" t="n">
        <v>1984</v>
      </c>
    </row>
    <row r="832" customFormat="false" ht="15" hidden="false" customHeight="false" outlineLevel="0" collapsed="false">
      <c r="A832" s="75" t="s">
        <v>2442</v>
      </c>
      <c r="B832" s="76" t="s">
        <v>2443</v>
      </c>
      <c r="C832" s="86"/>
      <c r="D832" s="87"/>
      <c r="E832" s="91" t="s">
        <v>45</v>
      </c>
      <c r="F832" s="80"/>
      <c r="G832" s="80"/>
      <c r="H832" s="80"/>
      <c r="I832" s="80"/>
      <c r="J832" s="80"/>
      <c r="K832" s="80"/>
      <c r="L832" s="80"/>
      <c r="M832" s="88" t="s">
        <v>2236</v>
      </c>
      <c r="N832" s="89" t="n">
        <v>9</v>
      </c>
      <c r="O832" s="88" t="s">
        <v>2193</v>
      </c>
      <c r="P832" s="90"/>
      <c r="Q832" s="84" t="s">
        <v>69</v>
      </c>
      <c r="R832" s="85"/>
      <c r="S832" s="85" t="n">
        <v>19841</v>
      </c>
    </row>
    <row r="833" customFormat="false" ht="15" hidden="false" customHeight="false" outlineLevel="0" collapsed="false">
      <c r="A833" s="75" t="s">
        <v>2444</v>
      </c>
      <c r="B833" s="76" t="s">
        <v>2445</v>
      </c>
      <c r="C833" s="86"/>
      <c r="D833" s="87"/>
      <c r="E833" s="91" t="s">
        <v>45</v>
      </c>
      <c r="F833" s="80"/>
      <c r="G833" s="80"/>
      <c r="H833" s="80"/>
      <c r="I833" s="80"/>
      <c r="J833" s="80"/>
      <c r="K833" s="80"/>
      <c r="L833" s="80"/>
      <c r="M833" s="88" t="s">
        <v>2236</v>
      </c>
      <c r="N833" s="89" t="n">
        <v>9</v>
      </c>
      <c r="O833" s="88" t="s">
        <v>2193</v>
      </c>
      <c r="P833" s="90"/>
      <c r="Q833" s="84" t="s">
        <v>69</v>
      </c>
      <c r="R833" s="85"/>
      <c r="S833" s="85" t="n">
        <v>19842</v>
      </c>
    </row>
    <row r="834" customFormat="false" ht="15" hidden="false" customHeight="false" outlineLevel="0" collapsed="false">
      <c r="A834" s="75" t="s">
        <v>2446</v>
      </c>
      <c r="B834" s="76" t="s">
        <v>2447</v>
      </c>
      <c r="C834" s="86"/>
      <c r="D834" s="87"/>
      <c r="E834" s="91" t="s">
        <v>45</v>
      </c>
      <c r="F834" s="80" t="s">
        <v>2448</v>
      </c>
      <c r="G834" s="80"/>
      <c r="H834" s="80"/>
      <c r="I834" s="80"/>
      <c r="J834" s="80"/>
      <c r="K834" s="80"/>
      <c r="L834" s="80"/>
      <c r="M834" s="88" t="s">
        <v>2236</v>
      </c>
      <c r="N834" s="89" t="n">
        <v>9</v>
      </c>
      <c r="O834" s="88" t="s">
        <v>2237</v>
      </c>
      <c r="P834" s="90"/>
      <c r="Q834" s="84" t="s">
        <v>69</v>
      </c>
      <c r="R834" s="85"/>
      <c r="S834" s="85" t="n">
        <v>19844</v>
      </c>
    </row>
    <row r="835" customFormat="false" ht="15" hidden="false" customHeight="false" outlineLevel="0" collapsed="false">
      <c r="A835" s="75" t="s">
        <v>2449</v>
      </c>
      <c r="B835" s="76" t="s">
        <v>2450</v>
      </c>
      <c r="C835" s="86"/>
      <c r="D835" s="87"/>
      <c r="E835" s="91" t="s">
        <v>45</v>
      </c>
      <c r="F835" s="80"/>
      <c r="G835" s="80"/>
      <c r="H835" s="80"/>
      <c r="I835" s="80"/>
      <c r="J835" s="80"/>
      <c r="K835" s="80"/>
      <c r="L835" s="80"/>
      <c r="M835" s="88" t="s">
        <v>2236</v>
      </c>
      <c r="N835" s="89" t="n">
        <v>9</v>
      </c>
      <c r="O835" s="88" t="s">
        <v>2237</v>
      </c>
      <c r="P835" s="90"/>
      <c r="Q835" s="84" t="s">
        <v>69</v>
      </c>
      <c r="R835" s="85"/>
      <c r="S835" s="85" t="n">
        <v>1962</v>
      </c>
    </row>
    <row r="836" customFormat="false" ht="15" hidden="false" customHeight="false" outlineLevel="0" collapsed="false">
      <c r="A836" s="75" t="s">
        <v>2451</v>
      </c>
      <c r="B836" s="76" t="s">
        <v>2452</v>
      </c>
      <c r="C836" s="86"/>
      <c r="D836" s="87"/>
      <c r="E836" s="91" t="s">
        <v>1728</v>
      </c>
      <c r="F836" s="80"/>
      <c r="G836" s="80"/>
      <c r="H836" s="80"/>
      <c r="I836" s="80"/>
      <c r="J836" s="80"/>
      <c r="K836" s="80"/>
      <c r="L836" s="80"/>
      <c r="M836" s="88" t="s">
        <v>2236</v>
      </c>
      <c r="N836" s="89" t="n">
        <v>9</v>
      </c>
      <c r="O836" s="88" t="s">
        <v>2237</v>
      </c>
      <c r="P836" s="90"/>
      <c r="Q836" s="84" t="s">
        <v>69</v>
      </c>
      <c r="R836" s="85"/>
      <c r="S836" s="85" t="n">
        <v>1946</v>
      </c>
    </row>
    <row r="837" customFormat="false" ht="15" hidden="false" customHeight="false" outlineLevel="0" collapsed="false">
      <c r="A837" s="75" t="s">
        <v>2453</v>
      </c>
      <c r="B837" s="76" t="s">
        <v>2454</v>
      </c>
      <c r="C837" s="86"/>
      <c r="D837" s="87"/>
      <c r="E837" s="91" t="s">
        <v>2455</v>
      </c>
      <c r="F837" s="80"/>
      <c r="G837" s="80"/>
      <c r="H837" s="80"/>
      <c r="I837" s="80"/>
      <c r="J837" s="80"/>
      <c r="K837" s="80"/>
      <c r="L837" s="80"/>
      <c r="M837" s="88" t="s">
        <v>2236</v>
      </c>
      <c r="N837" s="89" t="n">
        <v>9</v>
      </c>
      <c r="O837" s="88" t="s">
        <v>2237</v>
      </c>
      <c r="P837" s="90"/>
      <c r="Q837" s="84" t="s">
        <v>52</v>
      </c>
      <c r="R837" s="85"/>
      <c r="S837" s="85" t="n">
        <v>1571</v>
      </c>
    </row>
    <row r="838" customFormat="false" ht="15" hidden="false" customHeight="false" outlineLevel="0" collapsed="false">
      <c r="A838" s="75" t="s">
        <v>2456</v>
      </c>
      <c r="B838" s="76" t="s">
        <v>2457</v>
      </c>
      <c r="C838" s="86"/>
      <c r="D838" s="87"/>
      <c r="E838" s="91" t="s">
        <v>2455</v>
      </c>
      <c r="F838" s="80"/>
      <c r="G838" s="80"/>
      <c r="H838" s="80"/>
      <c r="I838" s="80"/>
      <c r="J838" s="80"/>
      <c r="K838" s="80"/>
      <c r="L838" s="80"/>
      <c r="M838" s="88" t="s">
        <v>2236</v>
      </c>
      <c r="N838" s="89" t="n">
        <v>9</v>
      </c>
      <c r="O838" s="88" t="s">
        <v>2237</v>
      </c>
      <c r="P838" s="90"/>
      <c r="Q838" s="84" t="s">
        <v>69</v>
      </c>
      <c r="R838" s="85"/>
      <c r="S838" s="85" t="n">
        <v>171</v>
      </c>
    </row>
    <row r="839" customFormat="false" ht="15" hidden="false" customHeight="false" outlineLevel="0" collapsed="false">
      <c r="A839" s="75" t="s">
        <v>2458</v>
      </c>
      <c r="B839" s="76" t="s">
        <v>2459</v>
      </c>
      <c r="C839" s="86"/>
      <c r="D839" s="87"/>
      <c r="E839" s="91" t="s">
        <v>45</v>
      </c>
      <c r="F839" s="80"/>
      <c r="G839" s="80"/>
      <c r="H839" s="80"/>
      <c r="I839" s="80"/>
      <c r="J839" s="80"/>
      <c r="K839" s="80"/>
      <c r="L839" s="80"/>
      <c r="M839" s="88" t="s">
        <v>2236</v>
      </c>
      <c r="N839" s="89" t="n">
        <v>9</v>
      </c>
      <c r="O839" s="88" t="s">
        <v>2237</v>
      </c>
      <c r="P839" s="90"/>
      <c r="Q839" s="84" t="s">
        <v>52</v>
      </c>
      <c r="R839" s="85"/>
      <c r="S839" s="85" t="n">
        <v>199</v>
      </c>
    </row>
    <row r="840" customFormat="false" ht="15" hidden="false" customHeight="false" outlineLevel="0" collapsed="false">
      <c r="A840" s="75" t="s">
        <v>2460</v>
      </c>
      <c r="B840" s="76" t="s">
        <v>2461</v>
      </c>
      <c r="C840" s="86"/>
      <c r="D840" s="87"/>
      <c r="E840" s="91" t="s">
        <v>45</v>
      </c>
      <c r="F840" s="80"/>
      <c r="G840" s="80"/>
      <c r="H840" s="80"/>
      <c r="I840" s="80"/>
      <c r="J840" s="80"/>
      <c r="K840" s="80"/>
      <c r="L840" s="80"/>
      <c r="M840" s="88" t="s">
        <v>2236</v>
      </c>
      <c r="N840" s="89" t="n">
        <v>9</v>
      </c>
      <c r="O840" s="88" t="s">
        <v>2237</v>
      </c>
      <c r="P840" s="90"/>
      <c r="Q840" s="84" t="s">
        <v>52</v>
      </c>
      <c r="R840" s="85"/>
      <c r="S840" s="85" t="n">
        <v>1234</v>
      </c>
    </row>
    <row r="841" customFormat="false" ht="15" hidden="false" customHeight="false" outlineLevel="0" collapsed="false">
      <c r="A841" s="75" t="s">
        <v>2462</v>
      </c>
      <c r="B841" s="76" t="s">
        <v>2463</v>
      </c>
      <c r="C841" s="86"/>
      <c r="D841" s="87"/>
      <c r="E841" s="91" t="s">
        <v>45</v>
      </c>
      <c r="F841" s="80"/>
      <c r="G841" s="80"/>
      <c r="H841" s="80"/>
      <c r="I841" s="80"/>
      <c r="J841" s="80"/>
      <c r="K841" s="80"/>
      <c r="L841" s="80"/>
      <c r="M841" s="88" t="s">
        <v>2236</v>
      </c>
      <c r="N841" s="89" t="n">
        <v>9</v>
      </c>
      <c r="O841" s="88" t="s">
        <v>2237</v>
      </c>
      <c r="P841" s="90"/>
      <c r="Q841" s="84" t="s">
        <v>52</v>
      </c>
      <c r="R841" s="85"/>
      <c r="S841" s="85" t="n">
        <v>1575</v>
      </c>
    </row>
    <row r="842" customFormat="false" ht="15" hidden="false" customHeight="false" outlineLevel="0" collapsed="false">
      <c r="A842" s="75" t="s">
        <v>2464</v>
      </c>
      <c r="B842" s="76" t="s">
        <v>2465</v>
      </c>
      <c r="C842" s="86"/>
      <c r="D842" s="87"/>
      <c r="E842" s="91" t="s">
        <v>45</v>
      </c>
      <c r="F842" s="80"/>
      <c r="G842" s="80"/>
      <c r="H842" s="80"/>
      <c r="I842" s="80"/>
      <c r="J842" s="80"/>
      <c r="K842" s="80"/>
      <c r="L842" s="80"/>
      <c r="M842" s="88" t="s">
        <v>2236</v>
      </c>
      <c r="N842" s="89" t="n">
        <v>9</v>
      </c>
      <c r="O842" s="88" t="s">
        <v>2237</v>
      </c>
      <c r="P842" s="90"/>
      <c r="Q842" s="84" t="s">
        <v>52</v>
      </c>
      <c r="R842" s="85"/>
      <c r="S842" s="85" t="n">
        <v>1995</v>
      </c>
    </row>
    <row r="843" customFormat="false" ht="15" hidden="false" customHeight="false" outlineLevel="0" collapsed="false">
      <c r="A843" s="75" t="s">
        <v>2466</v>
      </c>
      <c r="B843" s="76" t="s">
        <v>2467</v>
      </c>
      <c r="C843" s="86"/>
      <c r="D843" s="87"/>
      <c r="E843" s="91" t="s">
        <v>45</v>
      </c>
      <c r="F843" s="80"/>
      <c r="G843" s="80"/>
      <c r="H843" s="80"/>
      <c r="I843" s="80"/>
      <c r="J843" s="80"/>
      <c r="K843" s="80"/>
      <c r="L843" s="80"/>
      <c r="M843" s="88" t="s">
        <v>2236</v>
      </c>
      <c r="N843" s="89" t="n">
        <v>9</v>
      </c>
      <c r="O843" s="88" t="s">
        <v>2237</v>
      </c>
      <c r="P843" s="90"/>
      <c r="Q843" s="84" t="s">
        <v>52</v>
      </c>
      <c r="R843" s="85"/>
      <c r="S843" s="85" t="n">
        <v>1996</v>
      </c>
    </row>
    <row r="844" customFormat="false" ht="15" hidden="false" customHeight="false" outlineLevel="0" collapsed="false">
      <c r="A844" s="75" t="s">
        <v>2468</v>
      </c>
      <c r="B844" s="76" t="s">
        <v>2469</v>
      </c>
      <c r="C844" s="86"/>
      <c r="D844" s="87"/>
      <c r="E844" s="91" t="s">
        <v>2470</v>
      </c>
      <c r="F844" s="80"/>
      <c r="G844" s="80"/>
      <c r="H844" s="80"/>
      <c r="I844" s="80"/>
      <c r="J844" s="80"/>
      <c r="K844" s="80"/>
      <c r="L844" s="80"/>
      <c r="M844" s="88" t="s">
        <v>2236</v>
      </c>
      <c r="N844" s="89" t="n">
        <v>9</v>
      </c>
      <c r="O844" s="88" t="s">
        <v>2237</v>
      </c>
      <c r="P844" s="90"/>
      <c r="Q844" s="84" t="s">
        <v>69</v>
      </c>
      <c r="R844" s="85"/>
      <c r="S844" s="85" t="n">
        <v>1745</v>
      </c>
    </row>
    <row r="845" customFormat="false" ht="15" hidden="false" customHeight="false" outlineLevel="0" collapsed="false">
      <c r="A845" s="75" t="s">
        <v>2471</v>
      </c>
      <c r="B845" s="76" t="s">
        <v>2472</v>
      </c>
      <c r="C845" s="86"/>
      <c r="D845" s="87"/>
      <c r="E845" s="91" t="s">
        <v>2455</v>
      </c>
      <c r="F845" s="80"/>
      <c r="G845" s="80"/>
      <c r="H845" s="80"/>
      <c r="I845" s="80"/>
      <c r="J845" s="80"/>
      <c r="K845" s="80"/>
      <c r="L845" s="80"/>
      <c r="M845" s="88" t="s">
        <v>2236</v>
      </c>
      <c r="N845" s="89" t="n">
        <v>9</v>
      </c>
      <c r="O845" s="88" t="s">
        <v>2193</v>
      </c>
      <c r="P845" s="90"/>
      <c r="Q845" s="84" t="s">
        <v>69</v>
      </c>
      <c r="R845" s="85"/>
      <c r="S845" s="85" t="n">
        <v>1994</v>
      </c>
    </row>
    <row r="846" customFormat="false" ht="15" hidden="false" customHeight="false" outlineLevel="0" collapsed="false">
      <c r="A846" s="75" t="s">
        <v>2473</v>
      </c>
      <c r="B846" s="76" t="s">
        <v>2474</v>
      </c>
      <c r="C846" s="86"/>
      <c r="D846" s="87"/>
      <c r="E846" s="91" t="s">
        <v>93</v>
      </c>
      <c r="F846" s="80"/>
      <c r="G846" s="80"/>
      <c r="H846" s="80"/>
      <c r="I846" s="80"/>
      <c r="J846" s="80"/>
      <c r="K846" s="80"/>
      <c r="L846" s="80"/>
      <c r="M846" s="88" t="s">
        <v>2236</v>
      </c>
      <c r="N846" s="89" t="n">
        <v>9</v>
      </c>
      <c r="O846" s="88" t="s">
        <v>2237</v>
      </c>
      <c r="P846" s="90"/>
      <c r="Q846" s="84" t="s">
        <v>52</v>
      </c>
      <c r="R846" s="85"/>
      <c r="S846" s="85" t="n">
        <v>1581</v>
      </c>
    </row>
    <row r="847" customFormat="false" ht="15" hidden="false" customHeight="false" outlineLevel="0" collapsed="false">
      <c r="A847" s="75" t="s">
        <v>2475</v>
      </c>
      <c r="B847" s="76" t="s">
        <v>2476</v>
      </c>
      <c r="C847" s="86"/>
      <c r="D847" s="87"/>
      <c r="E847" s="91" t="s">
        <v>93</v>
      </c>
      <c r="F847" s="80"/>
      <c r="G847" s="80"/>
      <c r="H847" s="80"/>
      <c r="I847" s="80"/>
      <c r="J847" s="80"/>
      <c r="K847" s="80"/>
      <c r="L847" s="80"/>
      <c r="M847" s="88" t="s">
        <v>2236</v>
      </c>
      <c r="N847" s="89" t="n">
        <v>9</v>
      </c>
      <c r="O847" s="88" t="s">
        <v>2237</v>
      </c>
      <c r="P847" s="90"/>
      <c r="Q847" s="84" t="s">
        <v>52</v>
      </c>
      <c r="R847" s="85"/>
      <c r="S847" s="85" t="n">
        <v>1582</v>
      </c>
    </row>
    <row r="848" customFormat="false" ht="15" hidden="false" customHeight="false" outlineLevel="0" collapsed="false">
      <c r="A848" s="75" t="s">
        <v>2477</v>
      </c>
      <c r="B848" s="76" t="s">
        <v>2478</v>
      </c>
      <c r="C848" s="86"/>
      <c r="D848" s="87"/>
      <c r="E848" s="91" t="s">
        <v>93</v>
      </c>
      <c r="F848" s="80"/>
      <c r="G848" s="80"/>
      <c r="H848" s="80"/>
      <c r="I848" s="80"/>
      <c r="J848" s="80"/>
      <c r="K848" s="80"/>
      <c r="L848" s="80"/>
      <c r="M848" s="88" t="s">
        <v>2236</v>
      </c>
      <c r="N848" s="89" t="n">
        <v>9</v>
      </c>
      <c r="O848" s="88" t="s">
        <v>2237</v>
      </c>
      <c r="P848" s="90"/>
      <c r="Q848" s="84" t="s">
        <v>52</v>
      </c>
      <c r="R848" s="85"/>
      <c r="S848" s="85" t="n">
        <v>19928</v>
      </c>
    </row>
    <row r="849" customFormat="false" ht="15" hidden="false" customHeight="false" outlineLevel="0" collapsed="false">
      <c r="A849" s="75" t="s">
        <v>2479</v>
      </c>
      <c r="B849" s="76" t="s">
        <v>2480</v>
      </c>
      <c r="C849" s="86"/>
      <c r="D849" s="87"/>
      <c r="E849" s="91" t="s">
        <v>45</v>
      </c>
      <c r="F849" s="80"/>
      <c r="G849" s="80"/>
      <c r="H849" s="80"/>
      <c r="I849" s="80"/>
      <c r="J849" s="80"/>
      <c r="K849" s="80"/>
      <c r="L849" s="80"/>
      <c r="M849" s="88" t="s">
        <v>2236</v>
      </c>
      <c r="N849" s="89" t="n">
        <v>9</v>
      </c>
      <c r="O849" s="88" t="s">
        <v>2237</v>
      </c>
      <c r="P849" s="90"/>
      <c r="Q849" s="84" t="s">
        <v>52</v>
      </c>
      <c r="R849" s="85"/>
      <c r="S849" s="85" t="n">
        <v>158</v>
      </c>
    </row>
    <row r="850" customFormat="false" ht="15" hidden="false" customHeight="false" outlineLevel="0" collapsed="false">
      <c r="A850" s="75" t="s">
        <v>2481</v>
      </c>
      <c r="B850" s="76" t="s">
        <v>2482</v>
      </c>
      <c r="C850" s="86"/>
      <c r="D850" s="87"/>
      <c r="E850" s="91" t="s">
        <v>93</v>
      </c>
      <c r="F850" s="80"/>
      <c r="G850" s="80"/>
      <c r="H850" s="80"/>
      <c r="I850" s="80"/>
      <c r="J850" s="80"/>
      <c r="K850" s="80"/>
      <c r="L850" s="80"/>
      <c r="M850" s="88" t="s">
        <v>2236</v>
      </c>
      <c r="N850" s="89" t="n">
        <v>9</v>
      </c>
      <c r="O850" s="88" t="s">
        <v>2237</v>
      </c>
      <c r="P850" s="90"/>
      <c r="Q850" s="84" t="s">
        <v>52</v>
      </c>
      <c r="R850" s="85"/>
      <c r="S850" s="85" t="n">
        <v>1583</v>
      </c>
    </row>
    <row r="851" customFormat="false" ht="15" hidden="false" customHeight="false" outlineLevel="0" collapsed="false">
      <c r="A851" s="75" t="s">
        <v>2483</v>
      </c>
      <c r="B851" s="76" t="s">
        <v>2484</v>
      </c>
      <c r="C851" s="86"/>
      <c r="D851" s="87"/>
      <c r="E851" s="91" t="s">
        <v>45</v>
      </c>
      <c r="F851" s="80" t="s">
        <v>2485</v>
      </c>
      <c r="G851" s="80"/>
      <c r="H851" s="80"/>
      <c r="I851" s="80"/>
      <c r="J851" s="80"/>
      <c r="K851" s="80"/>
      <c r="L851" s="80"/>
      <c r="M851" s="88" t="s">
        <v>2236</v>
      </c>
      <c r="N851" s="89" t="n">
        <v>9</v>
      </c>
      <c r="O851" s="88" t="s">
        <v>2237</v>
      </c>
      <c r="P851" s="90"/>
      <c r="Q851" s="84" t="s">
        <v>69</v>
      </c>
      <c r="R851" s="85"/>
      <c r="S851" s="85" t="n">
        <v>1993</v>
      </c>
    </row>
    <row r="852" customFormat="false" ht="15" hidden="false" customHeight="false" outlineLevel="0" collapsed="false">
      <c r="A852" s="75" t="s">
        <v>2486</v>
      </c>
      <c r="B852" s="76" t="s">
        <v>2487</v>
      </c>
      <c r="C852" s="86"/>
      <c r="D852" s="87"/>
      <c r="E852" s="91" t="s">
        <v>45</v>
      </c>
      <c r="F852" s="80" t="s">
        <v>2488</v>
      </c>
      <c r="G852" s="80"/>
      <c r="H852" s="80"/>
      <c r="I852" s="80"/>
      <c r="J852" s="80"/>
      <c r="K852" s="80"/>
      <c r="L852" s="80"/>
      <c r="M852" s="88" t="s">
        <v>2236</v>
      </c>
      <c r="N852" s="89" t="n">
        <v>9</v>
      </c>
      <c r="O852" s="88" t="s">
        <v>2237</v>
      </c>
      <c r="P852" s="90"/>
      <c r="Q852" s="84" t="s">
        <v>69</v>
      </c>
      <c r="R852" s="85"/>
      <c r="S852" s="85" t="n">
        <v>1866</v>
      </c>
    </row>
    <row r="853" customFormat="false" ht="15" hidden="false" customHeight="false" outlineLevel="0" collapsed="false">
      <c r="A853" s="75" t="s">
        <v>2489</v>
      </c>
      <c r="B853" s="76" t="s">
        <v>2490</v>
      </c>
      <c r="C853" s="86"/>
      <c r="D853" s="87"/>
      <c r="E853" s="91" t="s">
        <v>45</v>
      </c>
      <c r="F853" s="80" t="s">
        <v>2491</v>
      </c>
      <c r="G853" s="80"/>
      <c r="H853" s="80"/>
      <c r="I853" s="80"/>
      <c r="J853" s="80"/>
      <c r="K853" s="80"/>
      <c r="L853" s="80"/>
      <c r="M853" s="88" t="s">
        <v>2236</v>
      </c>
      <c r="N853" s="89" t="n">
        <v>9</v>
      </c>
      <c r="O853" s="88" t="s">
        <v>2237</v>
      </c>
      <c r="P853" s="90"/>
      <c r="Q853" s="84" t="s">
        <v>69</v>
      </c>
      <c r="R853" s="85"/>
      <c r="S853" s="85" t="n">
        <v>357</v>
      </c>
    </row>
    <row r="854" customFormat="false" ht="15" hidden="false" customHeight="false" outlineLevel="0" collapsed="false">
      <c r="A854" s="75" t="s">
        <v>2492</v>
      </c>
      <c r="B854" s="76" t="s">
        <v>2493</v>
      </c>
      <c r="C854" s="86"/>
      <c r="D854" s="87"/>
      <c r="E854" s="91" t="s">
        <v>122</v>
      </c>
      <c r="F854" s="80" t="s">
        <v>2494</v>
      </c>
      <c r="G854" s="80"/>
      <c r="H854" s="80"/>
      <c r="I854" s="80"/>
      <c r="J854" s="80"/>
      <c r="K854" s="80"/>
      <c r="L854" s="80"/>
      <c r="M854" s="88" t="s">
        <v>2236</v>
      </c>
      <c r="N854" s="89" t="n">
        <v>9</v>
      </c>
      <c r="O854" s="88" t="s">
        <v>2237</v>
      </c>
      <c r="P854" s="90"/>
      <c r="Q854" s="84" t="s">
        <v>69</v>
      </c>
      <c r="R854" s="85"/>
      <c r="S854" s="85" t="n">
        <v>1868</v>
      </c>
    </row>
    <row r="855" customFormat="false" ht="15" hidden="false" customHeight="false" outlineLevel="0" collapsed="false">
      <c r="A855" s="75" t="s">
        <v>2495</v>
      </c>
      <c r="B855" s="76" t="s">
        <v>2496</v>
      </c>
      <c r="C855" s="86"/>
      <c r="D855" s="87"/>
      <c r="E855" s="91" t="s">
        <v>45</v>
      </c>
      <c r="F855" s="80" t="s">
        <v>2497</v>
      </c>
      <c r="G855" s="80"/>
      <c r="H855" s="80"/>
      <c r="I855" s="80"/>
      <c r="J855" s="80"/>
      <c r="K855" s="80"/>
      <c r="L855" s="80"/>
      <c r="M855" s="88" t="s">
        <v>2236</v>
      </c>
      <c r="N855" s="89" t="n">
        <v>9</v>
      </c>
      <c r="O855" s="88" t="s">
        <v>2237</v>
      </c>
      <c r="P855" s="90"/>
      <c r="Q855" s="84" t="s">
        <v>69</v>
      </c>
      <c r="R855" s="85"/>
      <c r="S855" s="85" t="n">
        <v>1863</v>
      </c>
    </row>
    <row r="856" customFormat="false" ht="15" hidden="false" customHeight="false" outlineLevel="0" collapsed="false">
      <c r="A856" s="75" t="s">
        <v>2498</v>
      </c>
      <c r="B856" s="76" t="s">
        <v>2499</v>
      </c>
      <c r="C856" s="86"/>
      <c r="D856" s="87"/>
      <c r="E856" s="91" t="s">
        <v>2500</v>
      </c>
      <c r="F856" s="80"/>
      <c r="G856" s="80"/>
      <c r="H856" s="80"/>
      <c r="I856" s="80"/>
      <c r="J856" s="80"/>
      <c r="K856" s="80"/>
      <c r="L856" s="80"/>
      <c r="M856" s="88" t="s">
        <v>2236</v>
      </c>
      <c r="N856" s="89" t="n">
        <v>9</v>
      </c>
      <c r="O856" s="88" t="s">
        <v>2237</v>
      </c>
      <c r="P856" s="90"/>
      <c r="Q856" s="84" t="s">
        <v>69</v>
      </c>
      <c r="R856" s="85"/>
      <c r="S856" s="85" t="n">
        <v>1921</v>
      </c>
    </row>
    <row r="857" customFormat="false" ht="15" hidden="false" customHeight="false" outlineLevel="0" collapsed="false">
      <c r="A857" s="75" t="s">
        <v>2501</v>
      </c>
      <c r="B857" s="76" t="s">
        <v>2502</v>
      </c>
      <c r="C857" s="86"/>
      <c r="D857" s="87"/>
      <c r="E857" s="91" t="s">
        <v>2503</v>
      </c>
      <c r="F857" s="80"/>
      <c r="G857" s="80"/>
      <c r="H857" s="80"/>
      <c r="I857" s="80"/>
      <c r="J857" s="80"/>
      <c r="K857" s="80"/>
      <c r="L857" s="80"/>
      <c r="M857" s="88" t="s">
        <v>2236</v>
      </c>
      <c r="N857" s="89" t="n">
        <v>9</v>
      </c>
      <c r="O857" s="88" t="s">
        <v>2237</v>
      </c>
      <c r="P857" s="90"/>
      <c r="Q857" s="84" t="s">
        <v>69</v>
      </c>
      <c r="R857" s="85"/>
      <c r="S857" s="85" t="n">
        <v>1922</v>
      </c>
    </row>
    <row r="858" customFormat="false" ht="15" hidden="false" customHeight="false" outlineLevel="0" collapsed="false">
      <c r="A858" s="75" t="s">
        <v>2504</v>
      </c>
      <c r="B858" s="76" t="s">
        <v>2505</v>
      </c>
      <c r="C858" s="86"/>
      <c r="D858" s="87"/>
      <c r="E858" s="91" t="s">
        <v>2506</v>
      </c>
      <c r="F858" s="80"/>
      <c r="G858" s="80"/>
      <c r="H858" s="80"/>
      <c r="I858" s="80"/>
      <c r="J858" s="80"/>
      <c r="K858" s="80"/>
      <c r="L858" s="80"/>
      <c r="M858" s="88" t="s">
        <v>2236</v>
      </c>
      <c r="N858" s="89" t="n">
        <v>9</v>
      </c>
      <c r="O858" s="88" t="s">
        <v>2237</v>
      </c>
      <c r="P858" s="90"/>
      <c r="Q858" s="84" t="s">
        <v>69</v>
      </c>
      <c r="R858" s="85"/>
      <c r="S858" s="85" t="n">
        <v>1748</v>
      </c>
    </row>
    <row r="859" customFormat="false" ht="15" hidden="false" customHeight="false" outlineLevel="0" collapsed="false">
      <c r="A859" s="75" t="s">
        <v>2507</v>
      </c>
      <c r="B859" s="76" t="s">
        <v>2508</v>
      </c>
      <c r="C859" s="86"/>
      <c r="D859" s="87"/>
      <c r="E859" s="91" t="s">
        <v>93</v>
      </c>
      <c r="F859" s="80"/>
      <c r="G859" s="80"/>
      <c r="H859" s="80"/>
      <c r="I859" s="80"/>
      <c r="J859" s="80"/>
      <c r="K859" s="80"/>
      <c r="L859" s="80"/>
      <c r="M859" s="88" t="s">
        <v>2236</v>
      </c>
      <c r="N859" s="89" t="n">
        <v>9</v>
      </c>
      <c r="O859" s="88" t="s">
        <v>2237</v>
      </c>
      <c r="P859" s="90"/>
      <c r="Q859" s="84" t="s">
        <v>69</v>
      </c>
      <c r="R859" s="85"/>
      <c r="S859" s="85" t="n">
        <v>191</v>
      </c>
    </row>
    <row r="860" customFormat="false" ht="15" hidden="false" customHeight="false" outlineLevel="0" collapsed="false">
      <c r="A860" s="75" t="s">
        <v>2509</v>
      </c>
      <c r="B860" s="76" t="s">
        <v>2510</v>
      </c>
      <c r="C860" s="86"/>
      <c r="D860" s="87"/>
      <c r="E860" s="91" t="s">
        <v>45</v>
      </c>
      <c r="F860" s="80"/>
      <c r="G860" s="80"/>
      <c r="H860" s="80"/>
      <c r="I860" s="80"/>
      <c r="J860" s="80"/>
      <c r="K860" s="80"/>
      <c r="L860" s="80"/>
      <c r="M860" s="88" t="s">
        <v>2236</v>
      </c>
      <c r="N860" s="89" t="n">
        <v>9</v>
      </c>
      <c r="O860" s="88" t="s">
        <v>2237</v>
      </c>
      <c r="P860" s="90"/>
      <c r="Q860" s="84" t="s">
        <v>69</v>
      </c>
      <c r="R860" s="85"/>
      <c r="S860" s="85" t="n">
        <v>19978</v>
      </c>
    </row>
    <row r="861" customFormat="false" ht="15" hidden="false" customHeight="false" outlineLevel="0" collapsed="false">
      <c r="A861" s="75" t="s">
        <v>2511</v>
      </c>
      <c r="B861" s="76" t="s">
        <v>2512</v>
      </c>
      <c r="C861" s="86"/>
      <c r="D861" s="87"/>
      <c r="E861" s="91" t="s">
        <v>2513</v>
      </c>
      <c r="F861" s="80"/>
      <c r="G861" s="80"/>
      <c r="H861" s="80"/>
      <c r="I861" s="80"/>
      <c r="J861" s="80"/>
      <c r="K861" s="80"/>
      <c r="L861" s="80"/>
      <c r="M861" s="88" t="s">
        <v>2236</v>
      </c>
      <c r="N861" s="89" t="n">
        <v>9</v>
      </c>
      <c r="O861" s="88" t="s">
        <v>2237</v>
      </c>
      <c r="P861" s="90"/>
      <c r="Q861" s="84" t="s">
        <v>69</v>
      </c>
      <c r="R861" s="85"/>
      <c r="S861" s="85" t="n">
        <v>1912</v>
      </c>
    </row>
    <row r="862" customFormat="false" ht="15" hidden="false" customHeight="false" outlineLevel="0" collapsed="false">
      <c r="A862" s="75" t="s">
        <v>2514</v>
      </c>
      <c r="B862" s="76" t="s">
        <v>2515</v>
      </c>
      <c r="C862" s="86"/>
      <c r="D862" s="87"/>
      <c r="E862" s="91" t="s">
        <v>93</v>
      </c>
      <c r="F862" s="80"/>
      <c r="G862" s="80"/>
      <c r="H862" s="80"/>
      <c r="I862" s="80"/>
      <c r="J862" s="80"/>
      <c r="K862" s="80"/>
      <c r="L862" s="80"/>
      <c r="M862" s="88" t="s">
        <v>2236</v>
      </c>
      <c r="N862" s="89" t="n">
        <v>9</v>
      </c>
      <c r="O862" s="88" t="s">
        <v>2237</v>
      </c>
      <c r="P862" s="90"/>
      <c r="Q862" s="84" t="s">
        <v>69</v>
      </c>
      <c r="R862" s="85"/>
      <c r="S862" s="85" t="n">
        <v>1913</v>
      </c>
    </row>
    <row r="863" customFormat="false" ht="15" hidden="false" customHeight="false" outlineLevel="0" collapsed="false">
      <c r="A863" s="75" t="s">
        <v>2516</v>
      </c>
      <c r="B863" s="76" t="s">
        <v>2517</v>
      </c>
      <c r="C863" s="86"/>
      <c r="D863" s="87"/>
      <c r="E863" s="91" t="s">
        <v>45</v>
      </c>
      <c r="F863" s="80"/>
      <c r="G863" s="80"/>
      <c r="H863" s="80"/>
      <c r="I863" s="80"/>
      <c r="J863" s="80"/>
      <c r="K863" s="80"/>
      <c r="L863" s="80"/>
      <c r="M863" s="88" t="s">
        <v>2236</v>
      </c>
      <c r="N863" s="89" t="n">
        <v>9</v>
      </c>
      <c r="O863" s="88" t="s">
        <v>2237</v>
      </c>
      <c r="P863" s="90"/>
      <c r="Q863" s="84" t="s">
        <v>52</v>
      </c>
      <c r="R863" s="85"/>
      <c r="S863" s="85" t="n">
        <v>19995</v>
      </c>
    </row>
    <row r="864" customFormat="false" ht="15" hidden="false" customHeight="false" outlineLevel="0" collapsed="false">
      <c r="A864" s="75" t="s">
        <v>2518</v>
      </c>
      <c r="B864" s="76" t="s">
        <v>2519</v>
      </c>
      <c r="C864" s="86"/>
      <c r="D864" s="87"/>
      <c r="E864" s="91" t="s">
        <v>2520</v>
      </c>
      <c r="F864" s="80"/>
      <c r="G864" s="80"/>
      <c r="H864" s="80"/>
      <c r="I864" s="80"/>
      <c r="J864" s="80"/>
      <c r="K864" s="80"/>
      <c r="L864" s="80"/>
      <c r="M864" s="88" t="s">
        <v>2236</v>
      </c>
      <c r="N864" s="89" t="n">
        <v>9</v>
      </c>
      <c r="O864" s="88" t="s">
        <v>2237</v>
      </c>
      <c r="P864" s="90"/>
      <c r="Q864" s="84" t="s">
        <v>69</v>
      </c>
      <c r="R864" s="85"/>
      <c r="S864" s="85" t="n">
        <v>1766</v>
      </c>
    </row>
    <row r="865" customFormat="false" ht="15" hidden="false" customHeight="false" outlineLevel="0" collapsed="false">
      <c r="A865" s="75" t="s">
        <v>2521</v>
      </c>
      <c r="B865" s="76" t="s">
        <v>2522</v>
      </c>
      <c r="C865" s="86"/>
      <c r="D865" s="87"/>
      <c r="E865" s="91" t="s">
        <v>93</v>
      </c>
      <c r="F865" s="80"/>
      <c r="G865" s="80"/>
      <c r="H865" s="80"/>
      <c r="I865" s="80"/>
      <c r="J865" s="80"/>
      <c r="K865" s="80"/>
      <c r="L865" s="80"/>
      <c r="M865" s="88" t="s">
        <v>2236</v>
      </c>
      <c r="N865" s="89" t="n">
        <v>9</v>
      </c>
      <c r="O865" s="88" t="s">
        <v>2237</v>
      </c>
      <c r="P865" s="90"/>
      <c r="Q865" s="84" t="s">
        <v>69</v>
      </c>
      <c r="R865" s="85"/>
      <c r="S865" s="85" t="n">
        <v>29</v>
      </c>
    </row>
    <row r="866" customFormat="false" ht="15" hidden="false" customHeight="false" outlineLevel="0" collapsed="false">
      <c r="A866" s="75" t="s">
        <v>2523</v>
      </c>
      <c r="B866" s="76" t="s">
        <v>2524</v>
      </c>
      <c r="C866" s="86"/>
      <c r="D866" s="87"/>
      <c r="E866" s="91" t="s">
        <v>2097</v>
      </c>
      <c r="F866" s="80"/>
      <c r="G866" s="80"/>
      <c r="H866" s="80"/>
      <c r="I866" s="80"/>
      <c r="J866" s="80"/>
      <c r="K866" s="80"/>
      <c r="L866" s="80"/>
      <c r="M866" s="88" t="s">
        <v>2236</v>
      </c>
      <c r="N866" s="89" t="n">
        <v>9</v>
      </c>
      <c r="O866" s="88" t="s">
        <v>2237</v>
      </c>
      <c r="P866" s="90"/>
      <c r="Q866" s="84" t="s">
        <v>69</v>
      </c>
      <c r="R866" s="85"/>
      <c r="S866" s="85" t="n">
        <v>1871</v>
      </c>
    </row>
    <row r="867" customFormat="false" ht="15" hidden="false" customHeight="false" outlineLevel="0" collapsed="false">
      <c r="A867" s="75" t="s">
        <v>2525</v>
      </c>
      <c r="B867" s="76" t="s">
        <v>2526</v>
      </c>
      <c r="C867" s="86"/>
      <c r="D867" s="87"/>
      <c r="E867" s="91" t="s">
        <v>93</v>
      </c>
      <c r="F867" s="80"/>
      <c r="G867" s="80"/>
      <c r="H867" s="80"/>
      <c r="I867" s="80"/>
      <c r="J867" s="80"/>
      <c r="K867" s="80"/>
      <c r="L867" s="80"/>
      <c r="M867" s="88" t="s">
        <v>2236</v>
      </c>
      <c r="N867" s="89" t="n">
        <v>9</v>
      </c>
      <c r="O867" s="88" t="s">
        <v>2237</v>
      </c>
      <c r="P867" s="90"/>
      <c r="Q867" s="84" t="s">
        <v>69</v>
      </c>
      <c r="R867" s="85"/>
      <c r="S867" s="85" t="n">
        <v>1872</v>
      </c>
    </row>
    <row r="868" customFormat="false" ht="15" hidden="false" customHeight="false" outlineLevel="0" collapsed="false">
      <c r="A868" s="75" t="s">
        <v>2527</v>
      </c>
      <c r="B868" s="76" t="s">
        <v>2528</v>
      </c>
      <c r="C868" s="86"/>
      <c r="D868" s="87"/>
      <c r="E868" s="91" t="s">
        <v>93</v>
      </c>
      <c r="F868" s="80"/>
      <c r="G868" s="80"/>
      <c r="H868" s="80"/>
      <c r="I868" s="80"/>
      <c r="J868" s="80"/>
      <c r="K868" s="80"/>
      <c r="L868" s="80"/>
      <c r="M868" s="88" t="s">
        <v>2236</v>
      </c>
      <c r="N868" s="89" t="n">
        <v>9</v>
      </c>
      <c r="O868" s="88" t="s">
        <v>2237</v>
      </c>
      <c r="P868" s="90"/>
      <c r="Q868" s="84" t="s">
        <v>69</v>
      </c>
      <c r="R868" s="85"/>
      <c r="S868" s="85" t="n">
        <v>1875</v>
      </c>
    </row>
    <row r="869" customFormat="false" ht="15" hidden="false" customHeight="false" outlineLevel="0" collapsed="false">
      <c r="A869" s="75" t="s">
        <v>2529</v>
      </c>
      <c r="B869" s="76" t="s">
        <v>2530</v>
      </c>
      <c r="C869" s="86"/>
      <c r="D869" s="87"/>
      <c r="E869" s="91" t="s">
        <v>45</v>
      </c>
      <c r="F869" s="80"/>
      <c r="G869" s="80"/>
      <c r="H869" s="80"/>
      <c r="I869" s="80"/>
      <c r="J869" s="80"/>
      <c r="K869" s="80"/>
      <c r="L869" s="80"/>
      <c r="M869" s="88" t="s">
        <v>2236</v>
      </c>
      <c r="N869" s="89" t="n">
        <v>9</v>
      </c>
      <c r="O869" s="88" t="s">
        <v>2237</v>
      </c>
      <c r="P869" s="90"/>
      <c r="Q869" s="84" t="s">
        <v>69</v>
      </c>
      <c r="R869" s="85"/>
      <c r="S869" s="85" t="n">
        <v>187</v>
      </c>
    </row>
    <row r="870" customFormat="false" ht="15" hidden="false" customHeight="false" outlineLevel="0" collapsed="false">
      <c r="A870" s="75" t="s">
        <v>2531</v>
      </c>
      <c r="B870" s="76" t="s">
        <v>2532</v>
      </c>
      <c r="C870" s="86"/>
      <c r="D870" s="87"/>
      <c r="E870" s="91" t="s">
        <v>45</v>
      </c>
      <c r="F870" s="80"/>
      <c r="G870" s="80"/>
      <c r="H870" s="80"/>
      <c r="I870" s="80"/>
      <c r="J870" s="80"/>
      <c r="K870" s="80"/>
      <c r="L870" s="80"/>
      <c r="M870" s="88" t="s">
        <v>2236</v>
      </c>
      <c r="N870" s="89" t="n">
        <v>9</v>
      </c>
      <c r="O870" s="88" t="s">
        <v>2237</v>
      </c>
      <c r="P870" s="90"/>
      <c r="Q870" s="84" t="s">
        <v>52</v>
      </c>
      <c r="R870" s="85"/>
      <c r="S870" s="85" t="n">
        <v>19677</v>
      </c>
    </row>
    <row r="871" customFormat="false" ht="15" hidden="false" customHeight="false" outlineLevel="0" collapsed="false">
      <c r="A871" s="75" t="s">
        <v>2533</v>
      </c>
      <c r="B871" s="76" t="s">
        <v>2534</v>
      </c>
      <c r="C871" s="86"/>
      <c r="D871" s="87"/>
      <c r="E871" s="91" t="s">
        <v>93</v>
      </c>
      <c r="F871" s="80"/>
      <c r="G871" s="80"/>
      <c r="H871" s="80"/>
      <c r="I871" s="80"/>
      <c r="J871" s="80"/>
      <c r="K871" s="80"/>
      <c r="L871" s="80"/>
      <c r="M871" s="88" t="s">
        <v>2236</v>
      </c>
      <c r="N871" s="89" t="n">
        <v>9</v>
      </c>
      <c r="O871" s="88" t="s">
        <v>2193</v>
      </c>
      <c r="P871" s="90"/>
      <c r="Q871" s="84" t="s">
        <v>69</v>
      </c>
      <c r="R871" s="85"/>
      <c r="S871" s="85" t="n">
        <v>195</v>
      </c>
    </row>
    <row r="872" customFormat="false" ht="15" hidden="false" customHeight="false" outlineLevel="0" collapsed="false">
      <c r="A872" s="75" t="s">
        <v>2535</v>
      </c>
      <c r="B872" s="76" t="s">
        <v>2536</v>
      </c>
      <c r="C872" s="86"/>
      <c r="D872" s="87"/>
      <c r="E872" s="91" t="s">
        <v>93</v>
      </c>
      <c r="F872" s="80"/>
      <c r="G872" s="80"/>
      <c r="H872" s="80"/>
      <c r="I872" s="80"/>
      <c r="J872" s="80"/>
      <c r="K872" s="80"/>
      <c r="L872" s="80"/>
      <c r="M872" s="88" t="s">
        <v>2236</v>
      </c>
      <c r="N872" s="89" t="n">
        <v>9</v>
      </c>
      <c r="O872" s="88" t="s">
        <v>2193</v>
      </c>
      <c r="P872" s="90"/>
      <c r="Q872" s="84" t="s">
        <v>69</v>
      </c>
      <c r="R872" s="85"/>
      <c r="S872" s="85" t="n">
        <v>1952</v>
      </c>
    </row>
    <row r="873" customFormat="false" ht="15" hidden="false" customHeight="false" outlineLevel="0" collapsed="false">
      <c r="A873" s="75" t="s">
        <v>2537</v>
      </c>
      <c r="B873" s="76" t="s">
        <v>2538</v>
      </c>
      <c r="C873" s="86"/>
      <c r="D873" s="87"/>
      <c r="E873" s="91" t="s">
        <v>45</v>
      </c>
      <c r="F873" s="80"/>
      <c r="G873" s="80"/>
      <c r="H873" s="80"/>
      <c r="I873" s="80"/>
      <c r="J873" s="80"/>
      <c r="K873" s="80"/>
      <c r="L873" s="80"/>
      <c r="M873" s="88" t="s">
        <v>2236</v>
      </c>
      <c r="N873" s="89" t="n">
        <v>9</v>
      </c>
      <c r="O873" s="88" t="s">
        <v>2193</v>
      </c>
      <c r="P873" s="90"/>
      <c r="Q873" s="84" t="s">
        <v>69</v>
      </c>
      <c r="R873" s="85"/>
      <c r="S873" s="85" t="n">
        <v>1949</v>
      </c>
    </row>
    <row r="874" customFormat="false" ht="15" hidden="false" customHeight="false" outlineLevel="0" collapsed="false">
      <c r="A874" s="75" t="s">
        <v>2539</v>
      </c>
      <c r="B874" s="76" t="s">
        <v>2540</v>
      </c>
      <c r="C874" s="86"/>
      <c r="D874" s="87"/>
      <c r="E874" s="91" t="s">
        <v>2541</v>
      </c>
      <c r="F874" s="80"/>
      <c r="G874" s="80"/>
      <c r="H874" s="80"/>
      <c r="I874" s="80"/>
      <c r="J874" s="80"/>
      <c r="K874" s="80"/>
      <c r="L874" s="80"/>
      <c r="M874" s="88" t="s">
        <v>2236</v>
      </c>
      <c r="N874" s="89" t="n">
        <v>9</v>
      </c>
      <c r="O874" s="88" t="s">
        <v>2193</v>
      </c>
      <c r="P874" s="90"/>
      <c r="Q874" s="84" t="s">
        <v>69</v>
      </c>
      <c r="R874" s="85"/>
      <c r="S874" s="85" t="n">
        <v>1953</v>
      </c>
    </row>
    <row r="875" customFormat="false" ht="15" hidden="false" customHeight="false" outlineLevel="0" collapsed="false">
      <c r="A875" s="75" t="s">
        <v>2542</v>
      </c>
      <c r="B875" s="76" t="s">
        <v>2543</v>
      </c>
      <c r="C875" s="86"/>
      <c r="D875" s="87"/>
      <c r="E875" s="91" t="s">
        <v>93</v>
      </c>
      <c r="F875" s="80"/>
      <c r="G875" s="80"/>
      <c r="H875" s="80"/>
      <c r="I875" s="80"/>
      <c r="J875" s="80"/>
      <c r="K875" s="80"/>
      <c r="L875" s="80"/>
      <c r="M875" s="88" t="s">
        <v>2236</v>
      </c>
      <c r="N875" s="89" t="n">
        <v>9</v>
      </c>
      <c r="O875" s="88" t="s">
        <v>2193</v>
      </c>
      <c r="P875" s="90"/>
      <c r="Q875" s="84" t="s">
        <v>69</v>
      </c>
      <c r="R875" s="85"/>
      <c r="S875" s="85" t="n">
        <v>1796</v>
      </c>
    </row>
    <row r="876" customFormat="false" ht="15" hidden="false" customHeight="false" outlineLevel="0" collapsed="false">
      <c r="A876" s="75" t="s">
        <v>2544</v>
      </c>
      <c r="B876" s="76" t="s">
        <v>2545</v>
      </c>
      <c r="C876" s="86"/>
      <c r="D876" s="87"/>
      <c r="E876" s="91" t="s">
        <v>2546</v>
      </c>
      <c r="F876" s="80"/>
      <c r="G876" s="80"/>
      <c r="H876" s="80"/>
      <c r="I876" s="80"/>
      <c r="J876" s="80"/>
      <c r="K876" s="80"/>
      <c r="L876" s="80"/>
      <c r="M876" s="88" t="s">
        <v>2236</v>
      </c>
      <c r="N876" s="89" t="n">
        <v>9</v>
      </c>
      <c r="O876" s="88" t="s">
        <v>2193</v>
      </c>
      <c r="P876" s="90"/>
      <c r="Q876" s="84" t="s">
        <v>69</v>
      </c>
      <c r="R876" s="85"/>
      <c r="S876" s="85" t="n">
        <v>175</v>
      </c>
    </row>
    <row r="877" customFormat="false" ht="15" hidden="false" customHeight="false" outlineLevel="0" collapsed="false">
      <c r="A877" s="75" t="s">
        <v>2547</v>
      </c>
      <c r="B877" s="76" t="s">
        <v>2548</v>
      </c>
      <c r="C877" s="86"/>
      <c r="D877" s="87"/>
      <c r="E877" s="91" t="s">
        <v>45</v>
      </c>
      <c r="F877" s="80"/>
      <c r="G877" s="80"/>
      <c r="H877" s="80"/>
      <c r="I877" s="80"/>
      <c r="J877" s="80"/>
      <c r="K877" s="80"/>
      <c r="L877" s="80"/>
      <c r="M877" s="88" t="s">
        <v>2236</v>
      </c>
      <c r="N877" s="89" t="n">
        <v>9</v>
      </c>
      <c r="O877" s="88" t="s">
        <v>2193</v>
      </c>
      <c r="P877" s="90"/>
      <c r="Q877" s="84" t="s">
        <v>69</v>
      </c>
      <c r="R877" s="85"/>
      <c r="S877" s="85" t="n">
        <v>1749</v>
      </c>
    </row>
    <row r="878" customFormat="false" ht="15" hidden="false" customHeight="false" outlineLevel="0" collapsed="false">
      <c r="A878" s="75" t="s">
        <v>2549</v>
      </c>
      <c r="B878" s="76" t="s">
        <v>2550</v>
      </c>
      <c r="C878" s="86"/>
      <c r="D878" s="87"/>
      <c r="E878" s="91" t="s">
        <v>93</v>
      </c>
      <c r="F878" s="80"/>
      <c r="G878" s="80"/>
      <c r="H878" s="80"/>
      <c r="I878" s="80"/>
      <c r="J878" s="80"/>
      <c r="K878" s="80"/>
      <c r="L878" s="80"/>
      <c r="M878" s="88" t="s">
        <v>2236</v>
      </c>
      <c r="N878" s="89" t="n">
        <v>9</v>
      </c>
      <c r="O878" s="88" t="s">
        <v>2193</v>
      </c>
      <c r="P878" s="90"/>
      <c r="Q878" s="84" t="s">
        <v>69</v>
      </c>
      <c r="R878" s="85"/>
      <c r="S878" s="85" t="n">
        <v>1997</v>
      </c>
    </row>
    <row r="879" customFormat="false" ht="15" hidden="false" customHeight="false" outlineLevel="0" collapsed="false">
      <c r="A879" s="75" t="s">
        <v>2551</v>
      </c>
      <c r="B879" s="76" t="s">
        <v>2552</v>
      </c>
      <c r="C879" s="86"/>
      <c r="D879" s="87"/>
      <c r="E879" s="91" t="s">
        <v>45</v>
      </c>
      <c r="F879" s="80"/>
      <c r="G879" s="80"/>
      <c r="H879" s="80"/>
      <c r="I879" s="80"/>
      <c r="J879" s="80"/>
      <c r="K879" s="80"/>
      <c r="L879" s="80"/>
      <c r="M879" s="88" t="s">
        <v>2236</v>
      </c>
      <c r="N879" s="89" t="n">
        <v>9</v>
      </c>
      <c r="O879" s="88" t="s">
        <v>2193</v>
      </c>
      <c r="P879" s="90"/>
      <c r="Q879" s="84" t="s">
        <v>69</v>
      </c>
      <c r="R879" s="85"/>
      <c r="S879" s="85" t="n">
        <v>1995</v>
      </c>
    </row>
    <row r="880" customFormat="false" ht="15" hidden="false" customHeight="false" outlineLevel="0" collapsed="false">
      <c r="A880" s="75" t="s">
        <v>2553</v>
      </c>
      <c r="B880" s="76" t="s">
        <v>2554</v>
      </c>
      <c r="C880" s="86"/>
      <c r="D880" s="87"/>
      <c r="E880" s="91" t="s">
        <v>93</v>
      </c>
      <c r="F880" s="80"/>
      <c r="G880" s="80"/>
      <c r="H880" s="80"/>
      <c r="I880" s="80"/>
      <c r="J880" s="80"/>
      <c r="K880" s="80"/>
      <c r="L880" s="80"/>
      <c r="M880" s="88" t="s">
        <v>2236</v>
      </c>
      <c r="N880" s="89" t="n">
        <v>9</v>
      </c>
      <c r="O880" s="88" t="s">
        <v>2193</v>
      </c>
      <c r="P880" s="90"/>
      <c r="Q880" s="84" t="s">
        <v>69</v>
      </c>
      <c r="R880" s="85"/>
      <c r="S880" s="85" t="n">
        <v>1964</v>
      </c>
    </row>
    <row r="881" customFormat="false" ht="15" hidden="false" customHeight="false" outlineLevel="0" collapsed="false">
      <c r="A881" s="75" t="s">
        <v>2555</v>
      </c>
      <c r="B881" s="76" t="s">
        <v>2556</v>
      </c>
      <c r="C881" s="86"/>
      <c r="D881" s="87"/>
      <c r="E881" s="91" t="s">
        <v>93</v>
      </c>
      <c r="F881" s="80"/>
      <c r="G881" s="80"/>
      <c r="H881" s="80"/>
      <c r="I881" s="80"/>
      <c r="J881" s="80"/>
      <c r="K881" s="80"/>
      <c r="L881" s="80"/>
      <c r="M881" s="88" t="s">
        <v>2236</v>
      </c>
      <c r="N881" s="89" t="n">
        <v>9</v>
      </c>
      <c r="O881" s="88" t="s">
        <v>2237</v>
      </c>
      <c r="P881" s="90"/>
      <c r="Q881" s="84" t="s">
        <v>69</v>
      </c>
      <c r="R881" s="85"/>
      <c r="S881" s="85" t="n">
        <v>19712</v>
      </c>
    </row>
    <row r="882" customFormat="false" ht="15" hidden="false" customHeight="false" outlineLevel="0" collapsed="false">
      <c r="A882" s="75" t="s">
        <v>2557</v>
      </c>
      <c r="B882" s="76" t="s">
        <v>2558</v>
      </c>
      <c r="C882" s="86"/>
      <c r="D882" s="87"/>
      <c r="E882" s="91" t="s">
        <v>45</v>
      </c>
      <c r="F882" s="80"/>
      <c r="G882" s="80"/>
      <c r="H882" s="80"/>
      <c r="I882" s="80"/>
      <c r="J882" s="80"/>
      <c r="K882" s="80"/>
      <c r="L882" s="80"/>
      <c r="M882" s="88" t="s">
        <v>2236</v>
      </c>
      <c r="N882" s="89" t="n">
        <v>9</v>
      </c>
      <c r="O882" s="88" t="s">
        <v>2193</v>
      </c>
      <c r="P882" s="90"/>
      <c r="Q882" s="84" t="s">
        <v>69</v>
      </c>
      <c r="R882" s="85"/>
      <c r="S882" s="85" t="n">
        <v>29927</v>
      </c>
    </row>
    <row r="883" customFormat="false" ht="15" hidden="false" customHeight="false" outlineLevel="0" collapsed="false">
      <c r="A883" s="75" t="s">
        <v>2559</v>
      </c>
      <c r="B883" s="76" t="s">
        <v>2560</v>
      </c>
      <c r="C883" s="86"/>
      <c r="D883" s="87"/>
      <c r="E883" s="91" t="s">
        <v>93</v>
      </c>
      <c r="F883" s="80"/>
      <c r="G883" s="80"/>
      <c r="H883" s="80"/>
      <c r="I883" s="80"/>
      <c r="J883" s="80"/>
      <c r="K883" s="80"/>
      <c r="L883" s="80"/>
      <c r="M883" s="88" t="s">
        <v>2236</v>
      </c>
      <c r="N883" s="89" t="n">
        <v>9</v>
      </c>
      <c r="O883" s="88" t="s">
        <v>2237</v>
      </c>
      <c r="P883" s="90"/>
      <c r="Q883" s="84" t="s">
        <v>69</v>
      </c>
      <c r="R883" s="85"/>
      <c r="S883" s="85" t="n">
        <v>1694</v>
      </c>
    </row>
    <row r="884" customFormat="false" ht="15" hidden="false" customHeight="false" outlineLevel="0" collapsed="false">
      <c r="A884" s="75" t="s">
        <v>2561</v>
      </c>
      <c r="B884" s="76" t="s">
        <v>2562</v>
      </c>
      <c r="C884" s="86"/>
      <c r="D884" s="87"/>
      <c r="E884" s="91" t="s">
        <v>93</v>
      </c>
      <c r="F884" s="80"/>
      <c r="G884" s="80"/>
      <c r="H884" s="80"/>
      <c r="I884" s="80"/>
      <c r="J884" s="80"/>
      <c r="K884" s="80"/>
      <c r="L884" s="80"/>
      <c r="M884" s="88" t="s">
        <v>2236</v>
      </c>
      <c r="N884" s="89" t="n">
        <v>9</v>
      </c>
      <c r="O884" s="88" t="s">
        <v>2237</v>
      </c>
      <c r="P884" s="90"/>
      <c r="Q884" s="84" t="s">
        <v>69</v>
      </c>
      <c r="R884" s="85"/>
      <c r="S884" s="85" t="n">
        <v>181</v>
      </c>
    </row>
    <row r="885" customFormat="false" ht="15" hidden="false" customHeight="false" outlineLevel="0" collapsed="false">
      <c r="A885" s="75" t="s">
        <v>2563</v>
      </c>
      <c r="B885" s="76" t="s">
        <v>2564</v>
      </c>
      <c r="C885" s="86"/>
      <c r="D885" s="87"/>
      <c r="E885" s="91" t="s">
        <v>93</v>
      </c>
      <c r="F885" s="80"/>
      <c r="G885" s="80"/>
      <c r="H885" s="80"/>
      <c r="I885" s="80"/>
      <c r="J885" s="80"/>
      <c r="K885" s="80"/>
      <c r="L885" s="80"/>
      <c r="M885" s="88" t="s">
        <v>2236</v>
      </c>
      <c r="N885" s="89" t="n">
        <v>9</v>
      </c>
      <c r="O885" s="88" t="s">
        <v>2237</v>
      </c>
      <c r="P885" s="90"/>
      <c r="Q885" s="84" t="s">
        <v>69</v>
      </c>
      <c r="R885" s="85"/>
      <c r="S885" s="85" t="n">
        <v>19717</v>
      </c>
    </row>
    <row r="886" customFormat="false" ht="15" hidden="false" customHeight="false" outlineLevel="0" collapsed="false">
      <c r="A886" s="75" t="s">
        <v>2565</v>
      </c>
      <c r="B886" s="76" t="s">
        <v>2566</v>
      </c>
      <c r="C886" s="86"/>
      <c r="D886" s="87"/>
      <c r="E886" s="91" t="s">
        <v>93</v>
      </c>
      <c r="F886" s="80"/>
      <c r="G886" s="80"/>
      <c r="H886" s="80"/>
      <c r="I886" s="80"/>
      <c r="J886" s="80"/>
      <c r="K886" s="80"/>
      <c r="L886" s="80"/>
      <c r="M886" s="88" t="s">
        <v>2236</v>
      </c>
      <c r="N886" s="89" t="n">
        <v>9</v>
      </c>
      <c r="O886" s="88" t="s">
        <v>2237</v>
      </c>
      <c r="P886" s="90"/>
      <c r="Q886" s="84" t="s">
        <v>69</v>
      </c>
      <c r="R886" s="85"/>
      <c r="S886" s="85" t="n">
        <v>2</v>
      </c>
    </row>
    <row r="887" customFormat="false" ht="15" hidden="false" customHeight="false" outlineLevel="0" collapsed="false">
      <c r="A887" s="75" t="s">
        <v>2567</v>
      </c>
      <c r="B887" s="76" t="s">
        <v>2568</v>
      </c>
      <c r="C887" s="86"/>
      <c r="D887" s="87"/>
      <c r="E887" s="91" t="s">
        <v>93</v>
      </c>
      <c r="F887" s="80"/>
      <c r="G887" s="80"/>
      <c r="H887" s="80"/>
      <c r="I887" s="80"/>
      <c r="J887" s="80"/>
      <c r="K887" s="80"/>
      <c r="L887" s="80"/>
      <c r="M887" s="88" t="s">
        <v>2236</v>
      </c>
      <c r="N887" s="89" t="n">
        <v>9</v>
      </c>
      <c r="O887" s="88" t="s">
        <v>2237</v>
      </c>
      <c r="P887" s="90"/>
      <c r="Q887" s="84" t="s">
        <v>69</v>
      </c>
      <c r="R887" s="85"/>
      <c r="S887" s="85" t="n">
        <v>23</v>
      </c>
    </row>
    <row r="888" customFormat="false" ht="15" hidden="false" customHeight="false" outlineLevel="0" collapsed="false">
      <c r="A888" s="75" t="s">
        <v>2569</v>
      </c>
      <c r="B888" s="76" t="s">
        <v>2570</v>
      </c>
      <c r="C888" s="86"/>
      <c r="D888" s="87"/>
      <c r="E888" s="91" t="s">
        <v>2571</v>
      </c>
      <c r="F888" s="80"/>
      <c r="G888" s="80"/>
      <c r="H888" s="80"/>
      <c r="I888" s="80"/>
      <c r="J888" s="80"/>
      <c r="K888" s="80"/>
      <c r="L888" s="80"/>
      <c r="M888" s="88" t="s">
        <v>2236</v>
      </c>
      <c r="N888" s="89" t="n">
        <v>9</v>
      </c>
      <c r="O888" s="88" t="s">
        <v>2193</v>
      </c>
      <c r="P888" s="90"/>
      <c r="Q888" s="84" t="s">
        <v>69</v>
      </c>
      <c r="R888" s="85"/>
      <c r="S888" s="85" t="n">
        <v>1956</v>
      </c>
    </row>
    <row r="889" customFormat="false" ht="15" hidden="false" customHeight="false" outlineLevel="0" collapsed="false">
      <c r="A889" s="75" t="s">
        <v>2572</v>
      </c>
      <c r="B889" s="76" t="s">
        <v>2573</v>
      </c>
      <c r="C889" s="86"/>
      <c r="D889" s="87"/>
      <c r="E889" s="91" t="s">
        <v>93</v>
      </c>
      <c r="F889" s="80"/>
      <c r="G889" s="80"/>
      <c r="H889" s="80"/>
      <c r="I889" s="80"/>
      <c r="J889" s="80"/>
      <c r="K889" s="80"/>
      <c r="L889" s="80"/>
      <c r="M889" s="88" t="s">
        <v>2236</v>
      </c>
      <c r="N889" s="89" t="n">
        <v>9</v>
      </c>
      <c r="O889" s="88" t="s">
        <v>2237</v>
      </c>
      <c r="P889" s="90"/>
      <c r="Q889" s="84" t="s">
        <v>69</v>
      </c>
      <c r="R889" s="85"/>
      <c r="S889" s="85" t="n">
        <v>1959</v>
      </c>
    </row>
    <row r="890" customFormat="false" ht="15" hidden="false" customHeight="false" outlineLevel="0" collapsed="false">
      <c r="A890" s="75" t="s">
        <v>2574</v>
      </c>
      <c r="B890" s="76" t="s">
        <v>2575</v>
      </c>
      <c r="C890" s="86"/>
      <c r="D890" s="87"/>
      <c r="E890" s="91" t="s">
        <v>45</v>
      </c>
      <c r="F890" s="80"/>
      <c r="G890" s="80"/>
      <c r="H890" s="80"/>
      <c r="I890" s="80"/>
      <c r="J890" s="80"/>
      <c r="K890" s="80"/>
      <c r="L890" s="80"/>
      <c r="M890" s="88" t="s">
        <v>2236</v>
      </c>
      <c r="N890" s="89" t="n">
        <v>9</v>
      </c>
      <c r="O890" s="88" t="s">
        <v>2237</v>
      </c>
      <c r="P890" s="90"/>
      <c r="Q890" s="84" t="s">
        <v>69</v>
      </c>
      <c r="R890" s="85"/>
      <c r="S890" s="85" t="n">
        <v>1954</v>
      </c>
    </row>
    <row r="891" customFormat="false" ht="15" hidden="false" customHeight="false" outlineLevel="0" collapsed="false">
      <c r="A891" s="75" t="s">
        <v>2576</v>
      </c>
      <c r="B891" s="76" t="s">
        <v>2577</v>
      </c>
      <c r="C891" s="86"/>
      <c r="D891" s="87"/>
      <c r="E891" s="91" t="s">
        <v>45</v>
      </c>
      <c r="F891" s="80"/>
      <c r="G891" s="80"/>
      <c r="H891" s="80"/>
      <c r="I891" s="80"/>
      <c r="J891" s="80"/>
      <c r="K891" s="80"/>
      <c r="L891" s="80"/>
      <c r="M891" s="88" t="s">
        <v>2236</v>
      </c>
      <c r="N891" s="89" t="n">
        <v>9</v>
      </c>
      <c r="O891" s="88" t="s">
        <v>2237</v>
      </c>
      <c r="P891" s="90"/>
      <c r="Q891" s="84" t="s">
        <v>69</v>
      </c>
      <c r="R891" s="85"/>
      <c r="S891" s="85" t="n">
        <v>27</v>
      </c>
    </row>
    <row r="892" customFormat="false" ht="15" hidden="false" customHeight="false" outlineLevel="0" collapsed="false">
      <c r="A892" s="75" t="s">
        <v>2578</v>
      </c>
      <c r="B892" s="76" t="s">
        <v>2579</v>
      </c>
      <c r="C892" s="86"/>
      <c r="D892" s="87"/>
      <c r="E892" s="91" t="s">
        <v>45</v>
      </c>
      <c r="F892" s="80"/>
      <c r="G892" s="80"/>
      <c r="H892" s="80"/>
      <c r="I892" s="80"/>
      <c r="J892" s="80"/>
      <c r="K892" s="80"/>
      <c r="L892" s="80"/>
      <c r="M892" s="88" t="s">
        <v>2236</v>
      </c>
      <c r="N892" s="89" t="n">
        <v>9</v>
      </c>
      <c r="O892" s="88" t="s">
        <v>2237</v>
      </c>
      <c r="P892" s="90"/>
      <c r="Q892" s="84" t="s">
        <v>69</v>
      </c>
      <c r="R892" s="85"/>
      <c r="S892" s="85" t="n">
        <v>26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41" t="s">
        <v>2580</v>
      </c>
    </row>
    <row r="2" customFormat="false" ht="12.75" hidden="false" customHeight="false" outlineLevel="0" collapsed="false">
      <c r="A2" s="142"/>
    </row>
    <row r="4" customFormat="false" ht="12.75" hidden="false" customHeight="false" outlineLevel="0" collapsed="false">
      <c r="A4" s="143" t="s">
        <v>2581</v>
      </c>
      <c r="B4" s="144"/>
      <c r="C4" s="144"/>
      <c r="D4" s="144"/>
      <c r="E4" s="144"/>
      <c r="F4" s="144"/>
      <c r="G4" s="144"/>
      <c r="H4" s="144"/>
      <c r="I4" s="144"/>
      <c r="J4" s="144"/>
      <c r="K4" s="144"/>
      <c r="L4" s="144"/>
      <c r="M4" s="144"/>
      <c r="N4" s="144"/>
      <c r="O4" s="144"/>
      <c r="P4" s="144"/>
      <c r="Q4" s="144"/>
      <c r="R4" s="144"/>
      <c r="S4" s="145"/>
      <c r="T4" s="145"/>
      <c r="U4" s="145"/>
      <c r="V4" s="145"/>
      <c r="W4" s="145"/>
    </row>
    <row r="6" customFormat="false" ht="12.75" hidden="false" customHeight="false" outlineLevel="0" collapsed="false">
      <c r="A6" s="146" t="s">
        <v>2582</v>
      </c>
      <c r="B6" s="147"/>
      <c r="N6" s="148" t="s">
        <v>2583</v>
      </c>
    </row>
    <row r="7" customFormat="false" ht="12.75" hidden="false" customHeight="false" outlineLevel="0" collapsed="false">
      <c r="A7" s="149"/>
      <c r="B7" s="150"/>
      <c r="C7" s="150"/>
      <c r="D7" s="151" t="s">
        <v>40</v>
      </c>
      <c r="E7" s="152" t="s">
        <v>2584</v>
      </c>
      <c r="F7" s="152"/>
      <c r="G7" s="152" t="s">
        <v>2585</v>
      </c>
      <c r="H7" s="152"/>
      <c r="I7" s="152"/>
      <c r="J7" s="152" t="s">
        <v>2586</v>
      </c>
      <c r="K7" s="152"/>
      <c r="L7" s="152"/>
      <c r="M7" s="152"/>
      <c r="N7" s="152" t="s">
        <v>2587</v>
      </c>
      <c r="O7" s="152"/>
      <c r="P7" s="152"/>
      <c r="Q7" s="152"/>
      <c r="R7" s="152" t="s">
        <v>2588</v>
      </c>
      <c r="S7" s="152" t="s">
        <v>2589</v>
      </c>
      <c r="T7" s="152"/>
      <c r="U7" s="152"/>
      <c r="V7" s="152"/>
      <c r="W7" s="152"/>
    </row>
    <row r="8" customFormat="false" ht="12.75" hidden="false" customHeight="false" outlineLevel="0" collapsed="false">
      <c r="A8" s="153" t="s">
        <v>2590</v>
      </c>
      <c r="B8" s="154" t="s">
        <v>2591</v>
      </c>
      <c r="C8" s="155" t="s">
        <v>2592</v>
      </c>
      <c r="D8" s="156"/>
      <c r="E8" s="157" t="s">
        <v>2593</v>
      </c>
      <c r="F8" s="158" t="s">
        <v>2594</v>
      </c>
      <c r="G8" s="159" t="n">
        <v>1</v>
      </c>
      <c r="H8" s="160" t="n">
        <v>2</v>
      </c>
      <c r="I8" s="161" t="n">
        <v>3</v>
      </c>
      <c r="J8" s="157" t="s">
        <v>2595</v>
      </c>
      <c r="K8" s="162" t="s">
        <v>2596</v>
      </c>
      <c r="L8" s="162" t="s">
        <v>2597</v>
      </c>
      <c r="M8" s="158" t="s">
        <v>2598</v>
      </c>
      <c r="N8" s="157" t="s">
        <v>2595</v>
      </c>
      <c r="O8" s="162" t="s">
        <v>2596</v>
      </c>
      <c r="P8" s="162" t="s">
        <v>2597</v>
      </c>
      <c r="Q8" s="158" t="s">
        <v>2598</v>
      </c>
      <c r="R8" s="163" t="s">
        <v>2599</v>
      </c>
      <c r="S8" s="157" t="s">
        <v>2600</v>
      </c>
      <c r="T8" s="162" t="s">
        <v>2601</v>
      </c>
      <c r="U8" s="162" t="s">
        <v>2602</v>
      </c>
      <c r="V8" s="162" t="s">
        <v>2603</v>
      </c>
      <c r="W8" s="158" t="s">
        <v>2604</v>
      </c>
    </row>
    <row r="9" customFormat="false" ht="12.75" hidden="false" customHeight="false" outlineLevel="0" collapsed="false">
      <c r="A9" s="164"/>
      <c r="B9" s="165"/>
      <c r="C9" s="166"/>
      <c r="D9" s="167"/>
      <c r="E9" s="168"/>
      <c r="F9" s="169"/>
      <c r="G9" s="168"/>
      <c r="H9" s="170"/>
      <c r="I9" s="169"/>
      <c r="J9" s="171"/>
      <c r="K9" s="172"/>
      <c r="L9" s="173"/>
      <c r="M9" s="174"/>
      <c r="N9" s="175"/>
      <c r="O9" s="172"/>
      <c r="P9" s="173"/>
      <c r="Q9" s="174"/>
      <c r="R9" s="176"/>
      <c r="S9" s="177"/>
      <c r="T9" s="173"/>
      <c r="U9" s="173"/>
      <c r="V9" s="173"/>
      <c r="W9" s="174"/>
    </row>
    <row r="10" customFormat="false" ht="12.75" hidden="false" customHeight="false" outlineLevel="0" collapsed="false">
      <c r="A10" s="164"/>
      <c r="B10" s="165"/>
      <c r="C10" s="166"/>
      <c r="D10" s="167"/>
      <c r="E10" s="168"/>
      <c r="F10" s="169"/>
      <c r="G10" s="168"/>
      <c r="H10" s="170"/>
      <c r="I10" s="169"/>
      <c r="J10" s="171"/>
      <c r="K10" s="172"/>
      <c r="L10" s="173"/>
      <c r="M10" s="174"/>
      <c r="N10" s="175"/>
      <c r="O10" s="172"/>
      <c r="P10" s="173"/>
      <c r="Q10" s="174"/>
      <c r="R10" s="176"/>
      <c r="S10" s="177"/>
      <c r="T10" s="173"/>
      <c r="U10" s="173"/>
      <c r="V10" s="173"/>
      <c r="W10" s="174"/>
    </row>
    <row r="11" customFormat="false" ht="12.75" hidden="false" customHeight="false" outlineLevel="0" collapsed="false">
      <c r="A11" s="164"/>
      <c r="B11" s="165"/>
      <c r="C11" s="166"/>
      <c r="D11" s="167"/>
      <c r="E11" s="168"/>
      <c r="F11" s="169"/>
      <c r="G11" s="168"/>
      <c r="H11" s="170"/>
      <c r="I11" s="169"/>
      <c r="J11" s="171"/>
      <c r="K11" s="172"/>
      <c r="L11" s="173"/>
      <c r="M11" s="174"/>
      <c r="N11" s="175"/>
      <c r="O11" s="172"/>
      <c r="P11" s="173"/>
      <c r="Q11" s="174"/>
      <c r="R11" s="176"/>
      <c r="S11" s="177"/>
      <c r="T11" s="173"/>
      <c r="U11" s="173"/>
      <c r="V11" s="173"/>
      <c r="W11" s="174"/>
    </row>
    <row r="12" customFormat="false" ht="12.75" hidden="false" customHeight="false" outlineLevel="0" collapsed="false">
      <c r="A12" s="164"/>
      <c r="B12" s="165"/>
      <c r="C12" s="166"/>
      <c r="D12" s="167"/>
      <c r="E12" s="168"/>
      <c r="F12" s="169"/>
      <c r="G12" s="168"/>
      <c r="H12" s="170"/>
      <c r="I12" s="169"/>
      <c r="J12" s="171"/>
      <c r="K12" s="172"/>
      <c r="L12" s="173"/>
      <c r="M12" s="174"/>
      <c r="N12" s="175"/>
      <c r="O12" s="172"/>
      <c r="P12" s="173"/>
      <c r="Q12" s="174"/>
      <c r="R12" s="176"/>
      <c r="S12" s="177"/>
      <c r="T12" s="173"/>
      <c r="U12" s="173"/>
      <c r="V12" s="173"/>
      <c r="W12" s="174"/>
    </row>
    <row r="13" customFormat="false" ht="12.75" hidden="false" customHeight="false" outlineLevel="0" collapsed="false">
      <c r="A13" s="164"/>
      <c r="B13" s="165"/>
      <c r="C13" s="166"/>
      <c r="D13" s="167"/>
      <c r="E13" s="168"/>
      <c r="F13" s="169"/>
      <c r="G13" s="168"/>
      <c r="H13" s="170"/>
      <c r="I13" s="169"/>
      <c r="J13" s="171"/>
      <c r="K13" s="172"/>
      <c r="L13" s="173"/>
      <c r="M13" s="174"/>
      <c r="N13" s="175"/>
      <c r="O13" s="172"/>
      <c r="P13" s="173"/>
      <c r="Q13" s="174"/>
      <c r="R13" s="176"/>
      <c r="S13" s="177"/>
      <c r="T13" s="173"/>
      <c r="U13" s="173"/>
      <c r="V13" s="173"/>
      <c r="W13" s="174"/>
    </row>
    <row r="14" customFormat="false" ht="12.75" hidden="false" customHeight="false" outlineLevel="0" collapsed="false">
      <c r="A14" s="164"/>
      <c r="B14" s="165"/>
      <c r="C14" s="166"/>
      <c r="D14" s="167"/>
      <c r="E14" s="168"/>
      <c r="F14" s="169"/>
      <c r="G14" s="168"/>
      <c r="H14" s="170"/>
      <c r="I14" s="169"/>
      <c r="J14" s="171"/>
      <c r="K14" s="172"/>
      <c r="L14" s="173"/>
      <c r="M14" s="174"/>
      <c r="N14" s="175"/>
      <c r="O14" s="172"/>
      <c r="P14" s="173"/>
      <c r="Q14" s="174"/>
      <c r="R14" s="176"/>
      <c r="S14" s="177"/>
      <c r="T14" s="173"/>
      <c r="U14" s="173"/>
      <c r="V14" s="173"/>
      <c r="W14" s="174"/>
    </row>
    <row r="15" customFormat="false" ht="12.75" hidden="false" customHeight="false" outlineLevel="0" collapsed="false">
      <c r="A15" s="164"/>
      <c r="B15" s="165"/>
      <c r="C15" s="166"/>
      <c r="D15" s="167"/>
      <c r="E15" s="168"/>
      <c r="F15" s="169"/>
      <c r="G15" s="168"/>
      <c r="H15" s="170"/>
      <c r="I15" s="169"/>
      <c r="J15" s="171"/>
      <c r="K15" s="172"/>
      <c r="L15" s="173"/>
      <c r="M15" s="174"/>
      <c r="N15" s="175"/>
      <c r="O15" s="172"/>
      <c r="P15" s="173"/>
      <c r="Q15" s="174"/>
      <c r="R15" s="176"/>
      <c r="S15" s="177"/>
      <c r="T15" s="173"/>
      <c r="U15" s="173"/>
      <c r="V15" s="173"/>
      <c r="W15" s="174"/>
    </row>
    <row r="16" customFormat="false" ht="12.75" hidden="false" customHeight="false" outlineLevel="0" collapsed="false">
      <c r="A16" s="164"/>
      <c r="B16" s="165"/>
      <c r="C16" s="166"/>
      <c r="D16" s="167"/>
      <c r="E16" s="168"/>
      <c r="F16" s="169"/>
      <c r="G16" s="168"/>
      <c r="H16" s="170"/>
      <c r="I16" s="169"/>
      <c r="J16" s="171"/>
      <c r="K16" s="172"/>
      <c r="L16" s="173"/>
      <c r="M16" s="174"/>
      <c r="N16" s="175"/>
      <c r="O16" s="172"/>
      <c r="P16" s="173"/>
      <c r="Q16" s="174"/>
      <c r="R16" s="176"/>
      <c r="S16" s="177"/>
      <c r="T16" s="173"/>
      <c r="U16" s="173"/>
      <c r="V16" s="173"/>
      <c r="W16" s="174"/>
    </row>
    <row r="17" customFormat="false" ht="12.75" hidden="false" customHeight="false" outlineLevel="0" collapsed="false">
      <c r="A17" s="164"/>
      <c r="B17" s="165"/>
      <c r="C17" s="166"/>
      <c r="D17" s="167"/>
      <c r="E17" s="168"/>
      <c r="F17" s="169"/>
      <c r="G17" s="168"/>
      <c r="H17" s="170"/>
      <c r="I17" s="169"/>
      <c r="J17" s="171"/>
      <c r="K17" s="172"/>
      <c r="L17" s="173"/>
      <c r="M17" s="174"/>
      <c r="N17" s="175"/>
      <c r="O17" s="172"/>
      <c r="P17" s="173"/>
      <c r="Q17" s="174"/>
      <c r="R17" s="176"/>
      <c r="S17" s="177"/>
      <c r="T17" s="173"/>
      <c r="U17" s="173"/>
      <c r="V17" s="173"/>
      <c r="W17" s="174"/>
    </row>
    <row r="18" customFormat="false" ht="12.75" hidden="false" customHeight="false" outlineLevel="0" collapsed="false">
      <c r="A18" s="164"/>
      <c r="B18" s="165"/>
      <c r="C18" s="166"/>
      <c r="D18" s="167"/>
      <c r="E18" s="168"/>
      <c r="F18" s="169"/>
      <c r="G18" s="168"/>
      <c r="H18" s="170"/>
      <c r="I18" s="169"/>
      <c r="J18" s="171"/>
      <c r="K18" s="172"/>
      <c r="L18" s="173"/>
      <c r="M18" s="174"/>
      <c r="N18" s="175"/>
      <c r="O18" s="172"/>
      <c r="P18" s="173"/>
      <c r="Q18" s="174"/>
      <c r="R18" s="176"/>
      <c r="S18" s="177"/>
      <c r="T18" s="173"/>
      <c r="U18" s="173"/>
      <c r="V18" s="173"/>
      <c r="W18" s="174"/>
    </row>
    <row r="19" customFormat="false" ht="12.75" hidden="false" customHeight="false" outlineLevel="0" collapsed="false">
      <c r="A19" s="164"/>
      <c r="B19" s="165"/>
      <c r="C19" s="166"/>
      <c r="D19" s="167"/>
      <c r="E19" s="168"/>
      <c r="F19" s="169"/>
      <c r="G19" s="168"/>
      <c r="H19" s="170"/>
      <c r="I19" s="169"/>
      <c r="J19" s="171"/>
      <c r="K19" s="172"/>
      <c r="L19" s="173"/>
      <c r="M19" s="174"/>
      <c r="N19" s="175"/>
      <c r="O19" s="172"/>
      <c r="P19" s="173"/>
      <c r="Q19" s="174"/>
      <c r="R19" s="176"/>
      <c r="S19" s="177"/>
      <c r="T19" s="173"/>
      <c r="U19" s="173"/>
      <c r="V19" s="173"/>
      <c r="W19" s="174"/>
    </row>
    <row r="20" customFormat="false" ht="12.75" hidden="false" customHeight="false" outlineLevel="0" collapsed="false">
      <c r="A20" s="164"/>
      <c r="B20" s="165"/>
      <c r="C20" s="166"/>
      <c r="D20" s="167"/>
      <c r="E20" s="168"/>
      <c r="F20" s="169"/>
      <c r="G20" s="168"/>
      <c r="H20" s="170"/>
      <c r="I20" s="169"/>
      <c r="J20" s="171"/>
      <c r="K20" s="172"/>
      <c r="L20" s="173"/>
      <c r="M20" s="174"/>
      <c r="N20" s="175"/>
      <c r="O20" s="172"/>
      <c r="P20" s="173"/>
      <c r="Q20" s="174"/>
      <c r="R20" s="176"/>
      <c r="S20" s="177"/>
      <c r="T20" s="173"/>
      <c r="U20" s="173"/>
      <c r="V20" s="173"/>
      <c r="W20" s="174"/>
    </row>
    <row r="21" customFormat="false" ht="12.75" hidden="false" customHeight="false" outlineLevel="0" collapsed="false">
      <c r="A21" s="164"/>
      <c r="B21" s="165"/>
      <c r="C21" s="166"/>
      <c r="D21" s="167"/>
      <c r="E21" s="168"/>
      <c r="F21" s="169"/>
      <c r="G21" s="168"/>
      <c r="H21" s="170"/>
      <c r="I21" s="169"/>
      <c r="J21" s="171"/>
      <c r="K21" s="172"/>
      <c r="L21" s="173"/>
      <c r="M21" s="174"/>
      <c r="N21" s="175"/>
      <c r="O21" s="172"/>
      <c r="P21" s="173"/>
      <c r="Q21" s="174"/>
      <c r="R21" s="176"/>
      <c r="S21" s="177"/>
      <c r="T21" s="173"/>
      <c r="U21" s="173"/>
      <c r="V21" s="173"/>
      <c r="W21" s="174"/>
    </row>
    <row r="22" customFormat="false" ht="12.75" hidden="false" customHeight="false" outlineLevel="0" collapsed="false">
      <c r="A22" s="164"/>
      <c r="B22" s="165"/>
      <c r="C22" s="166"/>
      <c r="D22" s="167"/>
      <c r="E22" s="168"/>
      <c r="F22" s="169"/>
      <c r="G22" s="168"/>
      <c r="H22" s="170"/>
      <c r="I22" s="169"/>
      <c r="J22" s="171"/>
      <c r="K22" s="172"/>
      <c r="L22" s="173"/>
      <c r="M22" s="174"/>
      <c r="N22" s="175"/>
      <c r="O22" s="172"/>
      <c r="P22" s="173"/>
      <c r="Q22" s="174"/>
      <c r="R22" s="176"/>
      <c r="S22" s="177"/>
      <c r="T22" s="173"/>
      <c r="U22" s="173"/>
      <c r="V22" s="173"/>
      <c r="W22" s="174"/>
    </row>
    <row r="23" customFormat="false" ht="12.75" hidden="false" customHeight="false" outlineLevel="0" collapsed="false">
      <c r="A23" s="164"/>
      <c r="B23" s="165"/>
      <c r="C23" s="166"/>
      <c r="D23" s="167"/>
      <c r="E23" s="168"/>
      <c r="F23" s="169"/>
      <c r="G23" s="168"/>
      <c r="H23" s="170"/>
      <c r="I23" s="169"/>
      <c r="J23" s="171"/>
      <c r="K23" s="172"/>
      <c r="L23" s="173"/>
      <c r="M23" s="174"/>
      <c r="N23" s="175"/>
      <c r="O23" s="172"/>
      <c r="P23" s="173"/>
      <c r="Q23" s="174"/>
      <c r="R23" s="176"/>
      <c r="S23" s="177"/>
      <c r="T23" s="173"/>
      <c r="U23" s="173"/>
      <c r="V23" s="173"/>
      <c r="W23" s="174"/>
    </row>
    <row r="24" customFormat="false" ht="12.75" hidden="false" customHeight="false" outlineLevel="0" collapsed="false">
      <c r="A24" s="164"/>
      <c r="B24" s="165"/>
      <c r="C24" s="166"/>
      <c r="D24" s="167"/>
      <c r="E24" s="168"/>
      <c r="F24" s="169"/>
      <c r="G24" s="168"/>
      <c r="H24" s="170"/>
      <c r="I24" s="169"/>
      <c r="J24" s="171"/>
      <c r="K24" s="172"/>
      <c r="L24" s="173"/>
      <c r="M24" s="174"/>
      <c r="N24" s="175"/>
      <c r="O24" s="172"/>
      <c r="P24" s="173"/>
      <c r="Q24" s="174"/>
      <c r="R24" s="176"/>
      <c r="S24" s="177"/>
      <c r="T24" s="173"/>
      <c r="U24" s="173"/>
      <c r="V24" s="173"/>
      <c r="W24" s="174"/>
    </row>
    <row r="25" customFormat="false" ht="12.75" hidden="false" customHeight="false" outlineLevel="0" collapsed="false">
      <c r="A25" s="164"/>
      <c r="B25" s="165"/>
      <c r="C25" s="166"/>
      <c r="D25" s="167"/>
      <c r="E25" s="168"/>
      <c r="F25" s="169"/>
      <c r="G25" s="168"/>
      <c r="H25" s="170"/>
      <c r="I25" s="169"/>
      <c r="J25" s="171"/>
      <c r="K25" s="172"/>
      <c r="L25" s="173"/>
      <c r="M25" s="174"/>
      <c r="N25" s="175"/>
      <c r="O25" s="172"/>
      <c r="P25" s="173"/>
      <c r="Q25" s="174"/>
      <c r="R25" s="176"/>
      <c r="S25" s="177"/>
      <c r="T25" s="173"/>
      <c r="U25" s="173"/>
      <c r="V25" s="173"/>
      <c r="W25" s="174"/>
    </row>
    <row r="26" customFormat="false" ht="12.75" hidden="false" customHeight="false" outlineLevel="0" collapsed="false">
      <c r="A26" s="164"/>
      <c r="B26" s="165"/>
      <c r="C26" s="166"/>
      <c r="D26" s="167"/>
      <c r="E26" s="168"/>
      <c r="F26" s="169"/>
      <c r="G26" s="168"/>
      <c r="H26" s="170"/>
      <c r="I26" s="169"/>
      <c r="J26" s="171"/>
      <c r="K26" s="172"/>
      <c r="L26" s="173"/>
      <c r="M26" s="174"/>
      <c r="N26" s="175"/>
      <c r="O26" s="172"/>
      <c r="P26" s="173"/>
      <c r="Q26" s="174"/>
      <c r="R26" s="176"/>
      <c r="S26" s="177"/>
      <c r="T26" s="173"/>
      <c r="U26" s="173"/>
      <c r="V26" s="173"/>
      <c r="W26" s="174"/>
    </row>
    <row r="27" customFormat="false" ht="12.75" hidden="false" customHeight="false" outlineLevel="0" collapsed="false">
      <c r="A27" s="164"/>
      <c r="B27" s="165"/>
      <c r="C27" s="166"/>
      <c r="D27" s="167"/>
      <c r="E27" s="168"/>
      <c r="F27" s="169"/>
      <c r="G27" s="168"/>
      <c r="H27" s="170"/>
      <c r="I27" s="169"/>
      <c r="J27" s="171"/>
      <c r="K27" s="172"/>
      <c r="L27" s="173"/>
      <c r="M27" s="174"/>
      <c r="N27" s="175"/>
      <c r="O27" s="172"/>
      <c r="P27" s="173"/>
      <c r="Q27" s="174"/>
      <c r="R27" s="176"/>
      <c r="S27" s="177"/>
      <c r="T27" s="173"/>
      <c r="U27" s="173"/>
      <c r="V27" s="173"/>
      <c r="W27" s="174"/>
    </row>
    <row r="28" customFormat="false" ht="12.75" hidden="false" customHeight="false" outlineLevel="0" collapsed="false">
      <c r="A28" s="164"/>
      <c r="B28" s="165"/>
      <c r="C28" s="166"/>
      <c r="D28" s="167"/>
      <c r="E28" s="168"/>
      <c r="F28" s="169"/>
      <c r="G28" s="168"/>
      <c r="H28" s="170"/>
      <c r="I28" s="169"/>
      <c r="J28" s="171"/>
      <c r="K28" s="172"/>
      <c r="L28" s="173"/>
      <c r="M28" s="174"/>
      <c r="N28" s="175"/>
      <c r="O28" s="172"/>
      <c r="P28" s="173"/>
      <c r="Q28" s="174"/>
      <c r="R28" s="176"/>
      <c r="S28" s="177"/>
      <c r="T28" s="173"/>
      <c r="U28" s="173"/>
      <c r="V28" s="173"/>
      <c r="W28" s="174"/>
    </row>
    <row r="29" customFormat="false" ht="12.75" hidden="false" customHeight="false" outlineLevel="0" collapsed="false">
      <c r="A29" s="164"/>
      <c r="B29" s="165"/>
      <c r="C29" s="166"/>
      <c r="D29" s="167"/>
      <c r="E29" s="168"/>
      <c r="F29" s="169"/>
      <c r="G29" s="168"/>
      <c r="H29" s="170"/>
      <c r="I29" s="169"/>
      <c r="J29" s="171"/>
      <c r="K29" s="172"/>
      <c r="L29" s="173"/>
      <c r="M29" s="174"/>
      <c r="N29" s="175"/>
      <c r="O29" s="172"/>
      <c r="P29" s="173"/>
      <c r="Q29" s="174"/>
      <c r="R29" s="176"/>
      <c r="S29" s="177"/>
      <c r="T29" s="173"/>
      <c r="U29" s="173"/>
      <c r="V29" s="173"/>
      <c r="W29" s="174"/>
    </row>
    <row r="30" customFormat="false" ht="12.75" hidden="false" customHeight="false" outlineLevel="0" collapsed="false">
      <c r="A30" s="164"/>
      <c r="B30" s="165"/>
      <c r="C30" s="166"/>
      <c r="D30" s="167"/>
      <c r="E30" s="168"/>
      <c r="F30" s="169"/>
      <c r="G30" s="168"/>
      <c r="H30" s="170"/>
      <c r="I30" s="169"/>
      <c r="J30" s="171"/>
      <c r="K30" s="172"/>
      <c r="L30" s="173"/>
      <c r="M30" s="174"/>
      <c r="N30" s="175"/>
      <c r="O30" s="172"/>
      <c r="P30" s="173"/>
      <c r="Q30" s="174"/>
      <c r="R30" s="176"/>
      <c r="S30" s="177"/>
      <c r="T30" s="173"/>
      <c r="U30" s="173"/>
      <c r="V30" s="173"/>
      <c r="W30" s="174"/>
    </row>
    <row r="31" customFormat="false" ht="12.75" hidden="false" customHeight="false" outlineLevel="0" collapsed="false">
      <c r="A31" s="164"/>
      <c r="B31" s="165"/>
      <c r="C31" s="166"/>
      <c r="D31" s="167"/>
      <c r="E31" s="168"/>
      <c r="F31" s="169"/>
      <c r="G31" s="168"/>
      <c r="H31" s="170"/>
      <c r="I31" s="169"/>
      <c r="J31" s="171"/>
      <c r="K31" s="172"/>
      <c r="L31" s="173"/>
      <c r="M31" s="174"/>
      <c r="N31" s="175"/>
      <c r="O31" s="172"/>
      <c r="P31" s="173"/>
      <c r="Q31" s="174"/>
      <c r="R31" s="176"/>
      <c r="S31" s="177"/>
      <c r="T31" s="173"/>
      <c r="U31" s="173"/>
      <c r="V31" s="173"/>
      <c r="W31" s="174"/>
    </row>
    <row r="32" customFormat="false" ht="12.75" hidden="false" customHeight="false" outlineLevel="0" collapsed="false">
      <c r="A32" s="164"/>
      <c r="B32" s="165"/>
      <c r="C32" s="166"/>
      <c r="D32" s="167"/>
      <c r="E32" s="168"/>
      <c r="F32" s="169"/>
      <c r="G32" s="168"/>
      <c r="H32" s="170"/>
      <c r="I32" s="169"/>
      <c r="J32" s="171"/>
      <c r="K32" s="172"/>
      <c r="L32" s="173"/>
      <c r="M32" s="174"/>
      <c r="N32" s="175"/>
      <c r="O32" s="172"/>
      <c r="P32" s="173"/>
      <c r="Q32" s="174"/>
      <c r="R32" s="176"/>
      <c r="S32" s="177"/>
      <c r="T32" s="173"/>
      <c r="U32" s="173"/>
      <c r="V32" s="173"/>
      <c r="W32" s="174"/>
    </row>
    <row r="33" customFormat="false" ht="12.75" hidden="false" customHeight="false" outlineLevel="0" collapsed="false">
      <c r="A33" s="164"/>
      <c r="B33" s="165"/>
      <c r="C33" s="166"/>
      <c r="D33" s="167"/>
      <c r="E33" s="168"/>
      <c r="F33" s="169"/>
      <c r="G33" s="168"/>
      <c r="H33" s="170"/>
      <c r="I33" s="169"/>
      <c r="J33" s="171"/>
      <c r="K33" s="172"/>
      <c r="L33" s="173"/>
      <c r="M33" s="174"/>
      <c r="N33" s="175"/>
      <c r="O33" s="172"/>
      <c r="P33" s="173"/>
      <c r="Q33" s="174"/>
      <c r="R33" s="176"/>
      <c r="S33" s="177"/>
      <c r="T33" s="173"/>
      <c r="U33" s="173"/>
      <c r="V33" s="173"/>
      <c r="W33" s="174"/>
    </row>
    <row r="34" customFormat="false" ht="12.75" hidden="false" customHeight="false" outlineLevel="0" collapsed="false">
      <c r="A34" s="164"/>
      <c r="B34" s="165"/>
      <c r="C34" s="166"/>
      <c r="D34" s="167"/>
      <c r="E34" s="168"/>
      <c r="F34" s="169"/>
      <c r="G34" s="168"/>
      <c r="H34" s="170"/>
      <c r="I34" s="169"/>
      <c r="J34" s="171"/>
      <c r="K34" s="172"/>
      <c r="L34" s="173"/>
      <c r="M34" s="174"/>
      <c r="N34" s="175"/>
      <c r="O34" s="172"/>
      <c r="P34" s="173"/>
      <c r="Q34" s="174"/>
      <c r="R34" s="176"/>
      <c r="S34" s="177"/>
      <c r="T34" s="173"/>
      <c r="U34" s="173"/>
      <c r="V34" s="173"/>
      <c r="W34" s="174"/>
    </row>
    <row r="35" customFormat="false" ht="12.75" hidden="false" customHeight="false" outlineLevel="0" collapsed="false">
      <c r="A35" s="178"/>
      <c r="B35" s="179"/>
      <c r="C35" s="180"/>
      <c r="D35" s="181"/>
      <c r="E35" s="182"/>
      <c r="F35" s="183"/>
      <c r="G35" s="182"/>
      <c r="H35" s="184"/>
      <c r="I35" s="183"/>
      <c r="J35" s="185"/>
      <c r="K35" s="186"/>
      <c r="L35" s="187"/>
      <c r="M35" s="188"/>
      <c r="N35" s="189"/>
      <c r="O35" s="186"/>
      <c r="P35" s="187"/>
      <c r="Q35" s="188"/>
      <c r="R35" s="190"/>
      <c r="S35" s="191"/>
      <c r="T35" s="187"/>
      <c r="U35" s="187"/>
      <c r="V35" s="187"/>
      <c r="W35" s="188"/>
    </row>
    <row r="36" customFormat="false" ht="12.75" hidden="false" customHeight="false" outlineLevel="0" collapsed="false">
      <c r="C36" s="192"/>
      <c r="D36" s="193"/>
      <c r="J36" s="193"/>
      <c r="K36" s="193"/>
      <c r="N36" s="194"/>
      <c r="O36" s="194"/>
      <c r="P36" s="195"/>
      <c r="Q36" s="195"/>
      <c r="R36" s="194"/>
      <c r="S36" s="195"/>
      <c r="T36" s="195"/>
      <c r="U36" s="195"/>
      <c r="V36" s="195"/>
      <c r="W36" s="195"/>
      <c r="X36" s="195"/>
    </row>
    <row r="37" customFormat="false" ht="12.75" hidden="false" customHeight="false" outlineLevel="0" collapsed="false">
      <c r="C37" s="192"/>
      <c r="D37" s="193"/>
      <c r="I37" s="57"/>
      <c r="J37" s="196"/>
      <c r="K37" s="196"/>
      <c r="L37" s="57"/>
      <c r="M37" s="50"/>
      <c r="N37" s="194"/>
      <c r="O37" s="194"/>
      <c r="P37" s="195"/>
      <c r="Q37" s="195"/>
      <c r="R37" s="194"/>
      <c r="S37" s="195"/>
      <c r="T37" s="195"/>
      <c r="U37" s="195"/>
      <c r="V37" s="195"/>
      <c r="W37" s="195"/>
      <c r="X37" s="195"/>
    </row>
    <row r="38" customFormat="false" ht="12.75" hidden="false" customHeight="false" outlineLevel="0" collapsed="false">
      <c r="C38" s="192"/>
      <c r="D38" s="193"/>
      <c r="I38" s="57"/>
      <c r="J38" s="196"/>
      <c r="K38" s="196"/>
      <c r="L38" s="57"/>
      <c r="M38" s="50"/>
      <c r="N38" s="193"/>
      <c r="O38" s="193"/>
      <c r="R38" s="193"/>
    </row>
    <row r="39" customFormat="false" ht="12.75" hidden="false" customHeight="false" outlineLevel="0" collapsed="false">
      <c r="C39" s="192"/>
      <c r="D39" s="193"/>
      <c r="I39" s="57"/>
      <c r="J39" s="196"/>
      <c r="K39" s="196"/>
      <c r="L39" s="57"/>
      <c r="M39" s="50"/>
      <c r="N39" s="193"/>
      <c r="O39" s="193"/>
      <c r="R39" s="193"/>
    </row>
    <row r="40" customFormat="false" ht="12.75" hidden="false" customHeight="false" outlineLevel="0" collapsed="false">
      <c r="C40" s="192"/>
      <c r="D40" s="193"/>
      <c r="I40" s="57"/>
      <c r="J40" s="196"/>
      <c r="K40" s="196"/>
      <c r="L40" s="57"/>
      <c r="M40" s="50"/>
      <c r="N40" s="193"/>
      <c r="O40" s="193"/>
      <c r="R40" s="193"/>
    </row>
    <row r="41" customFormat="false" ht="12.75" hidden="false" customHeight="false" outlineLevel="0" collapsed="false">
      <c r="C41" s="192"/>
      <c r="D41" s="193"/>
      <c r="J41" s="193"/>
      <c r="K41" s="193"/>
      <c r="M41" s="50"/>
      <c r="N41" s="193"/>
      <c r="O41" s="193"/>
      <c r="R41" s="193"/>
    </row>
    <row r="42" customFormat="false" ht="12.75" hidden="false" customHeight="false" outlineLevel="0" collapsed="false">
      <c r="C42" s="192"/>
      <c r="D42" s="193"/>
      <c r="J42" s="193"/>
      <c r="K42" s="193"/>
      <c r="N42" s="193"/>
      <c r="O42" s="193"/>
      <c r="R42" s="193"/>
    </row>
    <row r="43" customFormat="false" ht="12.75" hidden="false" customHeight="false" outlineLevel="0" collapsed="false">
      <c r="C43" s="192"/>
      <c r="D43" s="193"/>
      <c r="J43" s="193"/>
      <c r="K43" s="193"/>
      <c r="N43" s="193"/>
      <c r="O43" s="193"/>
      <c r="R43" s="193"/>
    </row>
    <row r="44" customFormat="false" ht="12.75" hidden="false" customHeight="false" outlineLevel="0" collapsed="false">
      <c r="C44" s="192"/>
      <c r="D44" s="193"/>
      <c r="J44" s="193"/>
      <c r="K44" s="193"/>
      <c r="N44" s="193"/>
      <c r="O44" s="193"/>
      <c r="R44" s="193"/>
    </row>
    <row r="45" customFormat="false" ht="12.75" hidden="false" customHeight="false" outlineLevel="0" collapsed="false">
      <c r="C45" s="192"/>
      <c r="D45" s="193"/>
      <c r="J45" s="193"/>
      <c r="K45" s="193"/>
      <c r="N45" s="193"/>
      <c r="O45" s="193"/>
      <c r="R45" s="193"/>
    </row>
    <row r="46" customFormat="false" ht="12.75" hidden="false" customHeight="false" outlineLevel="0" collapsed="false">
      <c r="C46" s="192"/>
      <c r="D46" s="193"/>
      <c r="J46" s="193"/>
      <c r="K46" s="193"/>
      <c r="N46" s="193"/>
      <c r="O46" s="193"/>
      <c r="R46" s="193"/>
    </row>
    <row r="47" customFormat="false" ht="12.75" hidden="false" customHeight="false" outlineLevel="0" collapsed="false">
      <c r="C47" s="192"/>
      <c r="D47" s="193"/>
      <c r="J47" s="193"/>
      <c r="K47" s="193"/>
      <c r="N47" s="193"/>
      <c r="O47" s="193"/>
      <c r="R47" s="193"/>
    </row>
    <row r="48" customFormat="false" ht="12.75" hidden="false" customHeight="false" outlineLevel="0" collapsed="false">
      <c r="C48" s="192"/>
      <c r="D48" s="193"/>
      <c r="J48" s="193"/>
      <c r="K48" s="193"/>
      <c r="N48" s="193"/>
      <c r="O48" s="193"/>
      <c r="R48" s="193"/>
    </row>
    <row r="49" customFormat="false" ht="12.75" hidden="false" customHeight="false" outlineLevel="0" collapsed="false">
      <c r="C49" s="192"/>
      <c r="D49" s="193"/>
      <c r="J49" s="193"/>
      <c r="K49" s="193"/>
      <c r="N49" s="193"/>
      <c r="O49" s="193"/>
      <c r="R49" s="193"/>
    </row>
    <row r="50" customFormat="false" ht="12.75" hidden="false" customHeight="false" outlineLevel="0" collapsed="false">
      <c r="C50" s="192"/>
      <c r="D50" s="193"/>
      <c r="J50" s="193"/>
      <c r="K50" s="193"/>
      <c r="N50" s="193"/>
      <c r="O50" s="193"/>
      <c r="R50" s="193"/>
    </row>
    <row r="51" customFormat="false" ht="12.75" hidden="false" customHeight="false" outlineLevel="0" collapsed="false">
      <c r="C51" s="192"/>
      <c r="D51" s="193"/>
      <c r="J51" s="193"/>
      <c r="K51" s="193"/>
      <c r="N51" s="193"/>
      <c r="O51" s="193"/>
      <c r="R51" s="193"/>
    </row>
    <row r="52" customFormat="false" ht="12.75" hidden="false" customHeight="false" outlineLevel="0" collapsed="false">
      <c r="C52" s="192"/>
      <c r="D52" s="193"/>
      <c r="J52" s="193"/>
      <c r="K52" s="193"/>
      <c r="N52" s="193"/>
      <c r="O52" s="193"/>
      <c r="R52" s="193"/>
    </row>
    <row r="53" customFormat="false" ht="12.75" hidden="false" customHeight="false" outlineLevel="0" collapsed="false">
      <c r="C53" s="192"/>
      <c r="D53" s="193"/>
      <c r="J53" s="193"/>
      <c r="K53" s="193"/>
      <c r="N53" s="193"/>
      <c r="O53" s="193"/>
      <c r="R53" s="193"/>
    </row>
    <row r="54" customFormat="false" ht="12.75" hidden="false" customHeight="false" outlineLevel="0" collapsed="false">
      <c r="C54" s="192"/>
      <c r="D54" s="193"/>
      <c r="J54" s="193"/>
      <c r="K54" s="193"/>
      <c r="N54" s="193"/>
      <c r="O54" s="193"/>
      <c r="R54" s="193"/>
    </row>
    <row r="55" customFormat="false" ht="12.75" hidden="false" customHeight="false" outlineLevel="0" collapsed="false">
      <c r="C55" s="192"/>
      <c r="D55" s="193"/>
      <c r="J55" s="193"/>
      <c r="K55" s="193"/>
      <c r="N55" s="193"/>
      <c r="O55" s="193"/>
      <c r="R55" s="193"/>
    </row>
    <row r="56" customFormat="false" ht="12.75" hidden="false" customHeight="false" outlineLevel="0" collapsed="false">
      <c r="C56" s="192"/>
      <c r="D56" s="193"/>
      <c r="J56" s="193"/>
      <c r="K56" s="193"/>
      <c r="N56" s="193"/>
      <c r="O56" s="193"/>
      <c r="R56" s="193"/>
    </row>
    <row r="57" customFormat="false" ht="12.75" hidden="false" customHeight="false" outlineLevel="0" collapsed="false">
      <c r="C57" s="192"/>
      <c r="D57" s="193"/>
      <c r="J57" s="193"/>
      <c r="K57" s="193"/>
      <c r="N57" s="193"/>
      <c r="O57" s="193"/>
      <c r="R57" s="193"/>
    </row>
    <row r="58" customFormat="false" ht="12.75" hidden="false" customHeight="false" outlineLevel="0" collapsed="false">
      <c r="C58" s="192"/>
      <c r="D58" s="193"/>
      <c r="J58" s="193"/>
      <c r="K58" s="193"/>
      <c r="N58" s="193"/>
      <c r="O58" s="193"/>
      <c r="R58" s="193"/>
    </row>
    <row r="59" customFormat="false" ht="12.75" hidden="false" customHeight="false" outlineLevel="0" collapsed="false">
      <c r="C59" s="192"/>
      <c r="D59" s="193"/>
      <c r="J59" s="193"/>
      <c r="K59" s="193"/>
      <c r="N59" s="193"/>
      <c r="O59" s="193"/>
      <c r="R59" s="193"/>
    </row>
    <row r="60" customFormat="false" ht="12.75" hidden="false" customHeight="false" outlineLevel="0" collapsed="false">
      <c r="C60" s="192"/>
      <c r="D60" s="193"/>
      <c r="J60" s="193"/>
      <c r="K60" s="193"/>
      <c r="N60" s="193"/>
      <c r="O60" s="193"/>
      <c r="R60" s="193"/>
    </row>
    <row r="61" customFormat="false" ht="12.75" hidden="false" customHeight="false" outlineLevel="0" collapsed="false">
      <c r="C61" s="192"/>
      <c r="D61" s="193"/>
      <c r="J61" s="193"/>
      <c r="K61" s="193"/>
      <c r="N61" s="193"/>
      <c r="O61" s="193"/>
      <c r="R61" s="193"/>
    </row>
    <row r="62" customFormat="false" ht="12.75" hidden="false" customHeight="false" outlineLevel="0" collapsed="false">
      <c r="C62" s="192"/>
      <c r="D62" s="193"/>
      <c r="J62" s="193"/>
      <c r="K62" s="193"/>
      <c r="N62" s="193"/>
      <c r="O62" s="193"/>
      <c r="R62" s="193"/>
    </row>
    <row r="63" customFormat="false" ht="12.75" hidden="false" customHeight="false" outlineLevel="0" collapsed="false">
      <c r="C63" s="192"/>
      <c r="D63" s="193"/>
      <c r="J63" s="193"/>
      <c r="K63" s="193"/>
      <c r="N63" s="193"/>
      <c r="O63" s="193"/>
      <c r="R63" s="193"/>
    </row>
    <row r="64" customFormat="false" ht="12.75" hidden="false" customHeight="false" outlineLevel="0" collapsed="false">
      <c r="C64" s="192"/>
      <c r="D64" s="193"/>
      <c r="J64" s="193"/>
      <c r="K64" s="193"/>
      <c r="N64" s="193"/>
      <c r="O64" s="193"/>
      <c r="R64" s="193"/>
    </row>
    <row r="65" customFormat="false" ht="12.75" hidden="false" customHeight="false" outlineLevel="0" collapsed="false">
      <c r="C65" s="192"/>
      <c r="D65" s="193"/>
      <c r="J65" s="193"/>
      <c r="K65" s="193"/>
      <c r="N65" s="193"/>
      <c r="O65" s="193"/>
      <c r="R65" s="193"/>
    </row>
    <row r="66" customFormat="false" ht="12.75" hidden="false" customHeight="false" outlineLevel="0" collapsed="false">
      <c r="C66" s="192"/>
      <c r="D66" s="193"/>
      <c r="J66" s="193"/>
      <c r="K66" s="193"/>
      <c r="N66" s="193"/>
      <c r="O66" s="193"/>
      <c r="R66" s="193"/>
    </row>
    <row r="67" customFormat="false" ht="12.75" hidden="false" customHeight="false" outlineLevel="0" collapsed="false">
      <c r="C67" s="192"/>
      <c r="D67" s="193"/>
      <c r="J67" s="193"/>
      <c r="K67" s="193"/>
      <c r="N67" s="193"/>
      <c r="O67" s="193"/>
      <c r="R67" s="193"/>
    </row>
    <row r="68" customFormat="false" ht="12.75" hidden="false" customHeight="false" outlineLevel="0" collapsed="false">
      <c r="C68" s="192"/>
      <c r="D68" s="193"/>
      <c r="J68" s="193"/>
      <c r="K68" s="193"/>
      <c r="N68" s="193"/>
      <c r="O68" s="193"/>
      <c r="R68" s="193"/>
    </row>
    <row r="69" customFormat="false" ht="12.75" hidden="false" customHeight="false" outlineLevel="0" collapsed="false">
      <c r="C69" s="192"/>
      <c r="D69" s="193"/>
      <c r="J69" s="193"/>
      <c r="K69" s="193"/>
      <c r="N69" s="193"/>
      <c r="O69" s="193"/>
      <c r="R69" s="193"/>
    </row>
    <row r="70" customFormat="false" ht="12.75" hidden="false" customHeight="false" outlineLevel="0" collapsed="false">
      <c r="C70" s="192"/>
      <c r="D70" s="193"/>
      <c r="J70" s="193"/>
      <c r="K70" s="193"/>
      <c r="N70" s="193"/>
      <c r="O70" s="193"/>
      <c r="R70" s="193"/>
    </row>
    <row r="71" customFormat="false" ht="12.75" hidden="false" customHeight="false" outlineLevel="0" collapsed="false">
      <c r="C71" s="192"/>
      <c r="D71" s="193"/>
      <c r="J71" s="193"/>
      <c r="K71" s="193"/>
      <c r="N71" s="193"/>
      <c r="O71" s="193"/>
      <c r="R71" s="193"/>
    </row>
    <row r="72" customFormat="false" ht="12.75" hidden="false" customHeight="false" outlineLevel="0" collapsed="false">
      <c r="C72" s="192"/>
      <c r="D72" s="193"/>
      <c r="J72" s="193"/>
      <c r="K72" s="193"/>
      <c r="N72" s="193"/>
      <c r="O72" s="193"/>
      <c r="R72" s="193"/>
    </row>
    <row r="73" customFormat="false" ht="12.75" hidden="false" customHeight="false" outlineLevel="0" collapsed="false">
      <c r="C73" s="192"/>
      <c r="D73" s="193"/>
      <c r="J73" s="193"/>
      <c r="K73" s="193"/>
      <c r="N73" s="193"/>
      <c r="O73" s="193"/>
      <c r="R73" s="193"/>
    </row>
    <row r="74" customFormat="false" ht="12.75" hidden="false" customHeight="false" outlineLevel="0" collapsed="false">
      <c r="C74" s="192"/>
      <c r="D74" s="193"/>
      <c r="J74" s="193"/>
      <c r="K74" s="193"/>
      <c r="N74" s="193"/>
      <c r="O74" s="193"/>
      <c r="R74" s="193"/>
    </row>
    <row r="75" customFormat="false" ht="12.75" hidden="false" customHeight="false" outlineLevel="0" collapsed="false">
      <c r="C75" s="192"/>
      <c r="D75" s="193"/>
      <c r="J75" s="193"/>
      <c r="K75" s="193"/>
      <c r="N75" s="193"/>
      <c r="O75" s="193"/>
      <c r="R75" s="193"/>
    </row>
    <row r="76" customFormat="false" ht="12.75" hidden="false" customHeight="false" outlineLevel="0" collapsed="false">
      <c r="C76" s="192"/>
      <c r="D76" s="193"/>
      <c r="J76" s="193"/>
      <c r="K76" s="193"/>
      <c r="N76" s="193"/>
      <c r="O76" s="193"/>
      <c r="R76" s="193"/>
    </row>
    <row r="77" customFormat="false" ht="12.75" hidden="false" customHeight="false" outlineLevel="0" collapsed="false">
      <c r="C77" s="192"/>
      <c r="D77" s="193"/>
      <c r="J77" s="193"/>
      <c r="K77" s="193"/>
      <c r="N77" s="193"/>
      <c r="O77" s="193"/>
      <c r="R77" s="193"/>
    </row>
    <row r="78" customFormat="false" ht="12.75" hidden="false" customHeight="false" outlineLevel="0" collapsed="false">
      <c r="C78" s="192"/>
      <c r="D78" s="193"/>
      <c r="J78" s="193"/>
      <c r="K78" s="193"/>
      <c r="N78" s="193"/>
      <c r="O78" s="193"/>
      <c r="R78" s="193"/>
    </row>
    <row r="79" customFormat="false" ht="12.75" hidden="false" customHeight="false" outlineLevel="0" collapsed="false">
      <c r="C79" s="192"/>
      <c r="D79" s="193"/>
      <c r="J79" s="193"/>
      <c r="K79" s="193"/>
      <c r="N79" s="193"/>
      <c r="O79" s="193"/>
      <c r="R79" s="193"/>
    </row>
    <row r="80" customFormat="false" ht="12.75" hidden="false" customHeight="false" outlineLevel="0" collapsed="false">
      <c r="C80" s="192"/>
      <c r="D80" s="193"/>
      <c r="J80" s="193"/>
      <c r="K80" s="193"/>
      <c r="N80" s="193"/>
      <c r="O80" s="193"/>
      <c r="R80" s="193"/>
    </row>
    <row r="81" customFormat="false" ht="12.75" hidden="false" customHeight="false" outlineLevel="0" collapsed="false">
      <c r="C81" s="192"/>
      <c r="D81" s="193"/>
      <c r="J81" s="193"/>
      <c r="K81" s="193"/>
      <c r="N81" s="193"/>
      <c r="O81" s="193"/>
      <c r="R81" s="193"/>
    </row>
    <row r="82" customFormat="false" ht="12.75" hidden="false" customHeight="false" outlineLevel="0" collapsed="false">
      <c r="C82" s="192"/>
      <c r="D82" s="193"/>
      <c r="J82" s="193"/>
      <c r="K82" s="193"/>
      <c r="N82" s="193"/>
      <c r="O82" s="193"/>
      <c r="R82" s="193"/>
    </row>
    <row r="83" customFormat="false" ht="12.75" hidden="false" customHeight="false" outlineLevel="0" collapsed="false">
      <c r="C83" s="192"/>
      <c r="D83" s="193"/>
      <c r="J83" s="193"/>
      <c r="K83" s="193"/>
      <c r="N83" s="193"/>
      <c r="O83" s="193"/>
      <c r="R83" s="193"/>
    </row>
    <row r="84" customFormat="false" ht="12.75" hidden="false" customHeight="false" outlineLevel="0" collapsed="false">
      <c r="C84" s="192"/>
      <c r="D84" s="193"/>
      <c r="J84" s="193"/>
      <c r="K84" s="193"/>
      <c r="N84" s="193"/>
      <c r="O84" s="193"/>
      <c r="R84" s="193"/>
    </row>
    <row r="85" customFormat="false" ht="12.75" hidden="false" customHeight="false" outlineLevel="0" collapsed="false">
      <c r="C85" s="192"/>
      <c r="D85" s="193"/>
      <c r="J85" s="193"/>
      <c r="K85" s="193"/>
      <c r="N85" s="193"/>
      <c r="O85" s="193"/>
      <c r="R85" s="193"/>
    </row>
    <row r="86" customFormat="false" ht="12.75" hidden="false" customHeight="false" outlineLevel="0" collapsed="false">
      <c r="C86" s="192"/>
      <c r="D86" s="193"/>
      <c r="J86" s="193"/>
      <c r="K86" s="193"/>
      <c r="N86" s="193"/>
      <c r="O86" s="193"/>
      <c r="R86" s="193"/>
    </row>
    <row r="87" customFormat="false" ht="12.75" hidden="false" customHeight="false" outlineLevel="0" collapsed="false">
      <c r="C87" s="192"/>
      <c r="D87" s="193"/>
      <c r="J87" s="193"/>
      <c r="K87" s="193"/>
      <c r="N87" s="193"/>
      <c r="O87" s="193"/>
      <c r="R87" s="193"/>
    </row>
    <row r="88" customFormat="false" ht="12.75" hidden="false" customHeight="false" outlineLevel="0" collapsed="false">
      <c r="C88" s="192"/>
      <c r="D88" s="193"/>
      <c r="J88" s="193"/>
      <c r="K88" s="193"/>
      <c r="N88" s="193"/>
      <c r="O88" s="193"/>
      <c r="R88" s="193"/>
    </row>
    <row r="89" customFormat="false" ht="12.75" hidden="false" customHeight="false" outlineLevel="0" collapsed="false">
      <c r="C89" s="192"/>
      <c r="D89" s="193"/>
      <c r="J89" s="193"/>
      <c r="K89" s="193"/>
      <c r="N89" s="193"/>
      <c r="O89" s="193"/>
      <c r="R89" s="193"/>
    </row>
    <row r="90" customFormat="false" ht="12.75" hidden="false" customHeight="false" outlineLevel="0" collapsed="false">
      <c r="C90" s="192"/>
      <c r="D90" s="193"/>
      <c r="J90" s="193"/>
      <c r="K90" s="193"/>
      <c r="N90" s="193"/>
      <c r="O90" s="193"/>
      <c r="R90" s="193"/>
    </row>
    <row r="91" customFormat="false" ht="12.75" hidden="false" customHeight="false" outlineLevel="0" collapsed="false">
      <c r="N91" s="193"/>
      <c r="O91" s="193"/>
      <c r="R91" s="193"/>
    </row>
    <row r="92" customFormat="false" ht="12.75" hidden="false" customHeight="false" outlineLevel="0" collapsed="false">
      <c r="N92" s="193"/>
      <c r="O92" s="193"/>
      <c r="R92" s="193"/>
    </row>
    <row r="93" customFormat="false" ht="12.75" hidden="false" customHeight="false" outlineLevel="0" collapsed="false">
      <c r="N93" s="193"/>
      <c r="O93" s="193"/>
      <c r="R93" s="193"/>
    </row>
    <row r="94" customFormat="false" ht="12.75" hidden="false" customHeight="false" outlineLevel="0" collapsed="false">
      <c r="N94" s="193"/>
      <c r="O94" s="193"/>
      <c r="R94" s="193"/>
    </row>
    <row r="95" customFormat="false" ht="12.75" hidden="false" customHeight="false" outlineLevel="0" collapsed="false">
      <c r="N95" s="193"/>
      <c r="O95" s="193"/>
      <c r="R95" s="193"/>
    </row>
    <row r="96" customFormat="false" ht="12.75" hidden="false" customHeight="false" outlineLevel="0" collapsed="false">
      <c r="N96" s="193"/>
      <c r="O96" s="193"/>
      <c r="R96" s="193"/>
    </row>
    <row r="97" customFormat="false" ht="12.75" hidden="false" customHeight="false" outlineLevel="0" collapsed="false">
      <c r="N97" s="193"/>
      <c r="O97" s="193"/>
      <c r="R97" s="193"/>
    </row>
    <row r="98" customFormat="false" ht="12.75" hidden="false" customHeight="false" outlineLevel="0" collapsed="false">
      <c r="N98" s="193"/>
      <c r="O98" s="193"/>
      <c r="R98" s="193"/>
    </row>
    <row r="99" customFormat="false" ht="12.75" hidden="false" customHeight="false" outlineLevel="0" collapsed="false">
      <c r="N99" s="193"/>
      <c r="O99" s="193"/>
      <c r="R99" s="193"/>
    </row>
    <row r="100" customFormat="false" ht="12.75" hidden="false" customHeight="false" outlineLevel="0" collapsed="false">
      <c r="N100" s="193"/>
      <c r="O100" s="193"/>
      <c r="R100" s="193"/>
    </row>
    <row r="101" customFormat="false" ht="12.75" hidden="false" customHeight="false" outlineLevel="0" collapsed="false">
      <c r="N101" s="193"/>
      <c r="O101" s="193"/>
      <c r="R101" s="193"/>
    </row>
    <row r="102" customFormat="false" ht="12.75" hidden="false" customHeight="false" outlineLevel="0" collapsed="false">
      <c r="N102" s="193"/>
      <c r="O102" s="193"/>
      <c r="R102" s="193"/>
    </row>
    <row r="103" customFormat="false" ht="12.75" hidden="false" customHeight="false" outlineLevel="0" collapsed="false">
      <c r="N103" s="193"/>
      <c r="O103" s="193"/>
      <c r="R103" s="193"/>
    </row>
    <row r="104" customFormat="false" ht="12.75" hidden="false" customHeight="false" outlineLevel="0" collapsed="false">
      <c r="N104" s="193"/>
      <c r="O104" s="193"/>
      <c r="R104" s="193"/>
    </row>
    <row r="105" customFormat="false" ht="12.75" hidden="false" customHeight="false" outlineLevel="0" collapsed="false">
      <c r="N105" s="193"/>
      <c r="O105" s="193"/>
      <c r="R105" s="193"/>
    </row>
    <row r="106" customFormat="false" ht="12.75" hidden="false" customHeight="false" outlineLevel="0" collapsed="false">
      <c r="N106" s="193"/>
      <c r="O106" s="193"/>
      <c r="R106" s="193"/>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7"/>
      <c r="C1" s="198"/>
      <c r="D1" s="199" t="s">
        <v>2605</v>
      </c>
      <c r="E1" s="199"/>
      <c r="F1" s="200"/>
      <c r="G1" s="200"/>
      <c r="H1" s="200"/>
      <c r="I1" s="200"/>
      <c r="J1" s="201"/>
      <c r="K1" s="202"/>
      <c r="L1" s="203"/>
    </row>
    <row r="2" customFormat="false" ht="24.75" hidden="false" customHeight="true" outlineLevel="0" collapsed="false">
      <c r="B2" s="204"/>
      <c r="C2" s="205"/>
      <c r="D2" s="206" t="s">
        <v>4</v>
      </c>
      <c r="E2" s="4"/>
      <c r="F2" s="4"/>
      <c r="G2" s="4"/>
      <c r="H2" s="4"/>
      <c r="I2" s="207"/>
      <c r="J2" s="208" t="n">
        <v>2</v>
      </c>
      <c r="K2" s="209"/>
      <c r="L2" s="203"/>
    </row>
    <row r="3" s="195" customFormat="true" ht="24.75" hidden="false" customHeight="true" outlineLevel="0" collapsed="false">
      <c r="B3" s="204"/>
      <c r="C3" s="205"/>
      <c r="D3" s="206" t="s">
        <v>2606</v>
      </c>
      <c r="E3" s="206"/>
      <c r="F3" s="4"/>
      <c r="G3" s="4"/>
      <c r="H3" s="4"/>
      <c r="I3" s="210" t="s">
        <v>7</v>
      </c>
      <c r="J3" s="208"/>
      <c r="K3" s="209"/>
      <c r="L3" s="203"/>
    </row>
    <row r="4" s="195" customFormat="true" ht="4.5" hidden="false" customHeight="true" outlineLevel="0" collapsed="false">
      <c r="B4" s="204"/>
      <c r="C4" s="4"/>
      <c r="D4" s="8"/>
      <c r="E4" s="8"/>
      <c r="F4" s="8"/>
      <c r="G4" s="8"/>
      <c r="H4" s="8"/>
      <c r="I4" s="8"/>
      <c r="J4" s="8"/>
      <c r="K4" s="211"/>
      <c r="L4" s="203"/>
    </row>
    <row r="5" customFormat="false" ht="24.75" hidden="false" customHeight="true" outlineLevel="0" collapsed="false">
      <c r="B5" s="212" t="s">
        <v>2607</v>
      </c>
      <c r="C5" s="213"/>
      <c r="D5" s="214"/>
      <c r="E5" s="214"/>
      <c r="F5" s="214"/>
      <c r="G5" s="214"/>
      <c r="H5" s="214"/>
      <c r="I5" s="214"/>
      <c r="J5" s="214"/>
      <c r="K5" s="215" t="s">
        <v>2608</v>
      </c>
      <c r="L5" s="203"/>
    </row>
    <row r="6" s="50" customFormat="true" ht="15" hidden="false" customHeight="true" outlineLevel="0" collapsed="false">
      <c r="B6" s="216"/>
      <c r="C6" s="217"/>
      <c r="D6" s="218"/>
      <c r="E6" s="218"/>
      <c r="F6" s="218"/>
      <c r="G6" s="219"/>
      <c r="H6" s="218"/>
      <c r="I6" s="218"/>
      <c r="J6" s="218"/>
      <c r="K6" s="220"/>
      <c r="L6" s="221"/>
    </row>
    <row r="7" customFormat="false" ht="15" hidden="false" customHeight="true" outlineLevel="0" collapsed="false">
      <c r="B7" s="216"/>
      <c r="C7" s="222"/>
      <c r="D7" s="223"/>
      <c r="E7" s="223"/>
      <c r="F7" s="218"/>
      <c r="G7" s="218"/>
      <c r="H7" s="218"/>
      <c r="I7" s="218"/>
      <c r="J7" s="218"/>
      <c r="K7" s="224"/>
      <c r="L7" s="225"/>
    </row>
    <row r="8" customFormat="false" ht="15" hidden="false" customHeight="true" outlineLevel="0" collapsed="false">
      <c r="B8" s="216"/>
      <c r="C8" s="226"/>
      <c r="D8" s="223"/>
      <c r="E8" s="223"/>
      <c r="F8" s="218"/>
      <c r="G8" s="218"/>
      <c r="H8" s="218"/>
      <c r="I8" s="218"/>
      <c r="J8" s="218"/>
      <c r="K8" s="224"/>
      <c r="L8" s="225"/>
    </row>
    <row r="9" customFormat="false" ht="15" hidden="false" customHeight="true" outlineLevel="0" collapsed="false">
      <c r="B9" s="216"/>
      <c r="C9" s="218"/>
      <c r="D9" s="218"/>
      <c r="E9" s="227"/>
      <c r="F9" s="218"/>
      <c r="G9" s="218"/>
      <c r="H9" s="218"/>
      <c r="I9" s="218"/>
      <c r="J9" s="218"/>
      <c r="K9" s="228"/>
      <c r="L9" s="229"/>
    </row>
    <row r="10" customFormat="false" ht="15" hidden="false" customHeight="true" outlineLevel="0" collapsed="false">
      <c r="B10" s="216"/>
      <c r="C10" s="218"/>
      <c r="D10" s="218"/>
      <c r="E10" s="227"/>
      <c r="F10" s="218"/>
      <c r="G10" s="218"/>
      <c r="H10" s="218"/>
      <c r="I10" s="218"/>
      <c r="J10" s="218"/>
      <c r="K10" s="230"/>
      <c r="L10" s="229"/>
    </row>
    <row r="11" customFormat="false" ht="15" hidden="false" customHeight="true" outlineLevel="0" collapsed="false">
      <c r="B11" s="216"/>
      <c r="C11" s="231"/>
      <c r="D11" s="232"/>
      <c r="E11" s="233"/>
      <c r="F11" s="218"/>
      <c r="G11" s="218"/>
      <c r="H11" s="218"/>
      <c r="I11" s="218"/>
      <c r="J11" s="218"/>
      <c r="K11" s="234"/>
      <c r="L11" s="235"/>
    </row>
    <row r="12" customFormat="false" ht="15" hidden="false" customHeight="true" outlineLevel="0" collapsed="false">
      <c r="B12" s="216"/>
      <c r="C12" s="227"/>
      <c r="D12" s="218"/>
      <c r="E12" s="233"/>
      <c r="F12" s="218"/>
      <c r="G12" s="218"/>
      <c r="H12" s="218"/>
      <c r="I12" s="218"/>
      <c r="J12" s="218"/>
      <c r="K12" s="234"/>
      <c r="L12" s="235"/>
    </row>
    <row r="13" customFormat="false" ht="15" hidden="false" customHeight="true" outlineLevel="0" collapsed="false">
      <c r="B13" s="216"/>
      <c r="C13" s="218"/>
      <c r="D13" s="222"/>
      <c r="E13" s="227"/>
      <c r="F13" s="218"/>
      <c r="G13" s="218"/>
      <c r="H13" s="218"/>
      <c r="I13" s="218"/>
      <c r="J13" s="218"/>
      <c r="K13" s="230"/>
      <c r="L13" s="229"/>
    </row>
    <row r="14" customFormat="false" ht="15" hidden="false" customHeight="true" outlineLevel="0" collapsed="false">
      <c r="B14" s="216"/>
      <c r="C14" s="227"/>
      <c r="D14" s="218"/>
      <c r="E14" s="227"/>
      <c r="F14" s="218"/>
      <c r="G14" s="218"/>
      <c r="H14" s="218"/>
      <c r="I14" s="218"/>
      <c r="J14" s="218"/>
      <c r="K14" s="230"/>
      <c r="L14" s="229"/>
    </row>
    <row r="15" customFormat="false" ht="15" hidden="false" customHeight="true" outlineLevel="0" collapsed="false">
      <c r="B15" s="216"/>
      <c r="C15" s="227"/>
      <c r="D15" s="222"/>
      <c r="E15" s="227"/>
      <c r="F15" s="218"/>
      <c r="G15" s="218"/>
      <c r="H15" s="218"/>
      <c r="I15" s="218"/>
      <c r="J15" s="218"/>
      <c r="K15" s="230"/>
      <c r="L15" s="229"/>
    </row>
    <row r="16" customFormat="false" ht="15" hidden="false" customHeight="true" outlineLevel="0" collapsed="false">
      <c r="B16" s="216"/>
      <c r="C16" s="227"/>
      <c r="D16" s="222"/>
      <c r="E16" s="227"/>
      <c r="F16" s="218"/>
      <c r="G16" s="218"/>
      <c r="H16" s="218"/>
      <c r="I16" s="218"/>
      <c r="J16" s="218"/>
      <c r="K16" s="230"/>
      <c r="L16" s="229"/>
    </row>
    <row r="17" customFormat="false" ht="15" hidden="false" customHeight="true" outlineLevel="0" collapsed="false">
      <c r="B17" s="216"/>
      <c r="C17" s="227"/>
      <c r="D17" s="218"/>
      <c r="E17" s="227"/>
      <c r="F17" s="218"/>
      <c r="G17" s="218"/>
      <c r="H17" s="218"/>
      <c r="I17" s="218"/>
      <c r="J17" s="218"/>
      <c r="K17" s="230"/>
      <c r="L17" s="229"/>
    </row>
    <row r="18" customFormat="false" ht="15" hidden="false" customHeight="true" outlineLevel="0" collapsed="false">
      <c r="B18" s="216"/>
      <c r="C18" s="236"/>
      <c r="D18" s="222"/>
      <c r="E18" s="227"/>
      <c r="F18" s="218"/>
      <c r="G18" s="218"/>
      <c r="H18" s="218"/>
      <c r="I18" s="218"/>
      <c r="J18" s="218"/>
      <c r="K18" s="230"/>
      <c r="L18" s="229"/>
    </row>
    <row r="19" customFormat="false" ht="15" hidden="false" customHeight="true" outlineLevel="0" collapsed="false">
      <c r="B19" s="216"/>
      <c r="C19" s="227"/>
      <c r="D19" s="218"/>
      <c r="E19" s="227"/>
      <c r="F19" s="218"/>
      <c r="G19" s="218"/>
      <c r="H19" s="218"/>
      <c r="I19" s="218"/>
      <c r="J19" s="218"/>
      <c r="K19" s="230"/>
      <c r="L19" s="229"/>
    </row>
    <row r="20" customFormat="false" ht="15" hidden="false" customHeight="true" outlineLevel="0" collapsed="false">
      <c r="B20" s="216"/>
      <c r="C20" s="227"/>
      <c r="D20" s="218"/>
      <c r="E20" s="227"/>
      <c r="F20" s="218"/>
      <c r="G20" s="218"/>
      <c r="H20" s="218"/>
      <c r="I20" s="218"/>
      <c r="J20" s="218"/>
      <c r="K20" s="230"/>
      <c r="L20" s="229"/>
      <c r="M20" s="237"/>
    </row>
    <row r="21" customFormat="false" ht="15" hidden="false" customHeight="true" outlineLevel="0" collapsed="false">
      <c r="B21" s="216"/>
      <c r="C21" s="227"/>
      <c r="D21" s="218"/>
      <c r="E21" s="227"/>
      <c r="F21" s="218"/>
      <c r="G21" s="218"/>
      <c r="H21" s="218"/>
      <c r="I21" s="218"/>
      <c r="J21" s="218"/>
      <c r="K21" s="230"/>
      <c r="L21" s="229"/>
    </row>
    <row r="22" customFormat="false" ht="15" hidden="false" customHeight="true" outlineLevel="0" collapsed="false">
      <c r="B22" s="216"/>
      <c r="C22" s="227"/>
      <c r="D22" s="218"/>
      <c r="E22" s="227"/>
      <c r="F22" s="218"/>
      <c r="G22" s="218"/>
      <c r="H22" s="218"/>
      <c r="I22" s="218"/>
      <c r="J22" s="218"/>
      <c r="K22" s="230"/>
      <c r="L22" s="229"/>
    </row>
    <row r="23" customFormat="false" ht="15" hidden="false" customHeight="true" outlineLevel="0" collapsed="false">
      <c r="B23" s="216"/>
      <c r="C23" s="227"/>
      <c r="D23" s="238"/>
      <c r="E23" s="227"/>
      <c r="F23" s="218"/>
      <c r="G23" s="218"/>
      <c r="H23" s="218"/>
      <c r="I23" s="218"/>
      <c r="J23" s="218"/>
      <c r="K23" s="230"/>
      <c r="L23" s="229"/>
    </row>
    <row r="24" customFormat="false" ht="15" hidden="false" customHeight="true" outlineLevel="0" collapsed="false">
      <c r="B24" s="216"/>
      <c r="C24" s="227"/>
      <c r="D24" s="239"/>
      <c r="E24" s="227"/>
      <c r="F24" s="218"/>
      <c r="G24" s="218"/>
      <c r="H24" s="218"/>
      <c r="I24" s="218"/>
      <c r="J24" s="218"/>
      <c r="K24" s="230"/>
      <c r="L24" s="229"/>
    </row>
    <row r="25" customFormat="false" ht="15" hidden="false" customHeight="true" outlineLevel="0" collapsed="false">
      <c r="B25" s="216"/>
      <c r="C25" s="227"/>
      <c r="D25" s="222"/>
      <c r="E25" s="227"/>
      <c r="F25" s="218"/>
      <c r="G25" s="218"/>
      <c r="H25" s="218"/>
      <c r="I25" s="218"/>
      <c r="J25" s="218"/>
      <c r="K25" s="230"/>
      <c r="L25" s="229"/>
    </row>
    <row r="26" customFormat="false" ht="15" hidden="false" customHeight="true" outlineLevel="0" collapsed="false">
      <c r="B26" s="216"/>
      <c r="C26" s="227"/>
      <c r="D26" s="236"/>
      <c r="E26" s="227"/>
      <c r="F26" s="218"/>
      <c r="G26" s="218"/>
      <c r="H26" s="218"/>
      <c r="I26" s="218"/>
      <c r="J26" s="218"/>
      <c r="K26" s="230"/>
      <c r="L26" s="229"/>
    </row>
    <row r="27" customFormat="false" ht="15" hidden="false" customHeight="true" outlineLevel="0" collapsed="false">
      <c r="B27" s="216"/>
      <c r="C27" s="227"/>
      <c r="D27" s="231"/>
      <c r="E27" s="227"/>
      <c r="F27" s="218"/>
      <c r="G27" s="218"/>
      <c r="H27" s="218"/>
      <c r="I27" s="218"/>
      <c r="J27" s="218"/>
      <c r="K27" s="230"/>
      <c r="L27" s="229"/>
    </row>
    <row r="28" customFormat="false" ht="15" hidden="false" customHeight="true" outlineLevel="0" collapsed="false">
      <c r="B28" s="216"/>
      <c r="C28" s="227"/>
      <c r="D28" s="218"/>
      <c r="E28" s="227"/>
      <c r="F28" s="218"/>
      <c r="G28" s="218"/>
      <c r="H28" s="218"/>
      <c r="I28" s="218"/>
      <c r="J28" s="218"/>
      <c r="K28" s="230"/>
      <c r="L28" s="229"/>
    </row>
    <row r="29" customFormat="false" ht="15" hidden="false" customHeight="true" outlineLevel="0" collapsed="false">
      <c r="B29" s="216"/>
      <c r="C29" s="227"/>
      <c r="D29" s="218"/>
      <c r="E29" s="227"/>
      <c r="F29" s="218"/>
      <c r="G29" s="218"/>
      <c r="H29" s="218"/>
      <c r="I29" s="218"/>
      <c r="J29" s="218"/>
      <c r="K29" s="230"/>
      <c r="L29" s="229"/>
    </row>
    <row r="30" customFormat="false" ht="15" hidden="false" customHeight="true" outlineLevel="0" collapsed="false">
      <c r="B30" s="216"/>
      <c r="C30" s="227"/>
      <c r="D30" s="218"/>
      <c r="E30" s="218"/>
      <c r="F30" s="218"/>
      <c r="G30" s="218"/>
      <c r="H30" s="218"/>
      <c r="I30" s="218"/>
      <c r="J30" s="218"/>
      <c r="K30" s="230"/>
      <c r="L30" s="229"/>
    </row>
    <row r="31" customFormat="false" ht="15" hidden="false" customHeight="true" outlineLevel="0" collapsed="false">
      <c r="B31" s="216"/>
      <c r="C31" s="218"/>
      <c r="D31" s="218"/>
      <c r="E31" s="227"/>
      <c r="F31" s="218"/>
      <c r="G31" s="218"/>
      <c r="H31" s="218"/>
      <c r="I31" s="218"/>
      <c r="J31" s="218"/>
      <c r="K31" s="230"/>
      <c r="L31" s="229"/>
    </row>
    <row r="32" customFormat="false" ht="15" hidden="false" customHeight="true" outlineLevel="0" collapsed="false">
      <c r="B32" s="216"/>
      <c r="C32" s="218"/>
      <c r="D32" s="218"/>
      <c r="E32" s="227"/>
      <c r="F32" s="218"/>
      <c r="G32" s="218"/>
      <c r="H32" s="218"/>
      <c r="I32" s="218"/>
      <c r="J32" s="218"/>
      <c r="K32" s="230"/>
      <c r="L32" s="229"/>
    </row>
    <row r="33" customFormat="false" ht="15" hidden="false" customHeight="true" outlineLevel="0" collapsed="false">
      <c r="B33" s="216"/>
      <c r="C33" s="218"/>
      <c r="D33" s="218"/>
      <c r="E33" s="227"/>
      <c r="F33" s="218"/>
      <c r="G33" s="218"/>
      <c r="H33" s="218"/>
      <c r="I33" s="218"/>
      <c r="J33" s="218"/>
      <c r="K33" s="230"/>
      <c r="L33" s="229"/>
    </row>
    <row r="34" customFormat="false" ht="15" hidden="false" customHeight="true" outlineLevel="0" collapsed="false">
      <c r="B34" s="216"/>
      <c r="C34" s="231"/>
      <c r="D34" s="218"/>
      <c r="E34" s="227"/>
      <c r="F34" s="218"/>
      <c r="G34" s="218"/>
      <c r="H34" s="218"/>
      <c r="I34" s="218"/>
      <c r="J34" s="218"/>
      <c r="K34" s="230"/>
      <c r="L34" s="229"/>
    </row>
    <row r="35" customFormat="false" ht="15" hidden="false" customHeight="true" outlineLevel="0" collapsed="false">
      <c r="B35" s="216"/>
      <c r="C35" s="218"/>
      <c r="D35" s="236"/>
      <c r="E35" s="227"/>
      <c r="F35" s="218"/>
      <c r="G35" s="218"/>
      <c r="H35" s="218"/>
      <c r="I35" s="218"/>
      <c r="J35" s="218"/>
      <c r="K35" s="230"/>
      <c r="L35" s="229"/>
    </row>
    <row r="36" customFormat="false" ht="15" hidden="false" customHeight="true" outlineLevel="0" collapsed="false">
      <c r="B36" s="216"/>
      <c r="C36" s="218"/>
      <c r="D36" s="218"/>
      <c r="E36" s="227"/>
      <c r="F36" s="218"/>
      <c r="G36" s="218"/>
      <c r="H36" s="218"/>
      <c r="I36" s="218"/>
      <c r="J36" s="218"/>
      <c r="K36" s="230"/>
      <c r="L36" s="229"/>
    </row>
    <row r="37" customFormat="false" ht="15" hidden="false" customHeight="true" outlineLevel="0" collapsed="false">
      <c r="B37" s="216"/>
      <c r="C37" s="218"/>
      <c r="D37" s="218"/>
      <c r="E37" s="227"/>
      <c r="F37" s="218"/>
      <c r="G37" s="218"/>
      <c r="H37" s="218"/>
      <c r="I37" s="218"/>
      <c r="J37" s="218"/>
      <c r="K37" s="220"/>
      <c r="L37" s="221"/>
    </row>
    <row r="38" customFormat="false" ht="15" hidden="false" customHeight="true" outlineLevel="0" collapsed="false">
      <c r="B38" s="216"/>
      <c r="C38" s="218"/>
      <c r="D38" s="218"/>
      <c r="E38" s="218"/>
      <c r="F38" s="218"/>
      <c r="G38" s="218"/>
      <c r="H38" s="218"/>
      <c r="I38" s="218"/>
      <c r="J38" s="218"/>
      <c r="K38" s="220"/>
      <c r="L38" s="221"/>
    </row>
    <row r="39" customFormat="false" ht="15" hidden="false" customHeight="true" outlineLevel="0" collapsed="false">
      <c r="B39" s="216"/>
      <c r="C39" s="236"/>
      <c r="D39" s="218"/>
      <c r="E39" s="218"/>
      <c r="F39" s="218"/>
      <c r="G39" s="218"/>
      <c r="H39" s="218"/>
      <c r="I39" s="218"/>
      <c r="J39" s="218"/>
      <c r="K39" s="220"/>
      <c r="L39" s="221"/>
    </row>
    <row r="40" customFormat="false" ht="15" hidden="false" customHeight="true" outlineLevel="0" collapsed="false">
      <c r="B40" s="216"/>
      <c r="C40" s="231"/>
      <c r="D40" s="218"/>
      <c r="E40" s="218"/>
      <c r="F40" s="218"/>
      <c r="G40" s="218"/>
      <c r="H40" s="218"/>
      <c r="I40" s="218"/>
      <c r="J40" s="218"/>
      <c r="K40" s="220"/>
      <c r="L40" s="221"/>
    </row>
    <row r="41" customFormat="false" ht="15" hidden="false" customHeight="true" outlineLevel="0" collapsed="false">
      <c r="B41" s="216"/>
      <c r="C41" s="236"/>
      <c r="D41" s="236"/>
      <c r="E41" s="218"/>
      <c r="F41" s="218"/>
      <c r="G41" s="218"/>
      <c r="H41" s="218"/>
      <c r="I41" s="218"/>
      <c r="J41" s="218"/>
      <c r="K41" s="220"/>
      <c r="L41" s="221"/>
    </row>
    <row r="42" customFormat="false" ht="15" hidden="false" customHeight="true" outlineLevel="0" collapsed="false">
      <c r="B42" s="216"/>
      <c r="C42" s="227"/>
      <c r="D42" s="222"/>
      <c r="E42" s="218"/>
      <c r="F42" s="218"/>
      <c r="G42" s="218"/>
      <c r="H42" s="218"/>
      <c r="I42" s="218"/>
      <c r="J42" s="218"/>
      <c r="K42" s="220"/>
      <c r="L42" s="221"/>
    </row>
    <row r="43" customFormat="false" ht="15" hidden="false" customHeight="true" outlineLevel="0" collapsed="false">
      <c r="B43" s="216"/>
      <c r="C43" s="227"/>
      <c r="D43" s="222"/>
      <c r="E43" s="218"/>
      <c r="F43" s="218"/>
      <c r="G43" s="218"/>
      <c r="H43" s="218"/>
      <c r="I43" s="218"/>
      <c r="J43" s="218"/>
      <c r="K43" s="220"/>
      <c r="L43" s="221"/>
    </row>
    <row r="44" customFormat="false" ht="15" hidden="false" customHeight="true" outlineLevel="0" collapsed="false">
      <c r="B44" s="216"/>
      <c r="C44" s="218"/>
      <c r="D44" s="218"/>
      <c r="E44" s="218"/>
      <c r="F44" s="218"/>
      <c r="G44" s="218"/>
      <c r="H44" s="218"/>
      <c r="I44" s="218"/>
      <c r="J44" s="218"/>
      <c r="K44" s="220"/>
      <c r="L44" s="221"/>
    </row>
    <row r="45" customFormat="false" ht="15" hidden="false" customHeight="true" outlineLevel="0" collapsed="false">
      <c r="B45" s="216"/>
      <c r="C45" s="218"/>
      <c r="D45" s="217"/>
      <c r="E45" s="218"/>
      <c r="F45" s="218"/>
      <c r="G45" s="218"/>
      <c r="H45" s="218"/>
      <c r="I45" s="218"/>
      <c r="J45" s="218"/>
      <c r="K45" s="220"/>
      <c r="L45" s="221"/>
    </row>
    <row r="46" customFormat="false" ht="15" hidden="false" customHeight="true" outlineLevel="0" collapsed="false">
      <c r="B46" s="216"/>
      <c r="C46" s="218"/>
      <c r="D46" s="218"/>
      <c r="E46" s="218"/>
      <c r="F46" s="218"/>
      <c r="G46" s="218"/>
      <c r="H46" s="218"/>
      <c r="I46" s="218"/>
      <c r="J46" s="218"/>
      <c r="K46" s="220"/>
      <c r="L46" s="221"/>
    </row>
    <row r="47" customFormat="false" ht="15" hidden="false" customHeight="true" outlineLevel="0" collapsed="false">
      <c r="B47" s="216"/>
      <c r="C47" s="218"/>
      <c r="D47" s="218"/>
      <c r="E47" s="218"/>
      <c r="F47" s="218"/>
      <c r="G47" s="218"/>
      <c r="H47" s="218"/>
      <c r="I47" s="218"/>
      <c r="J47" s="218"/>
      <c r="K47" s="220"/>
      <c r="L47" s="221"/>
    </row>
    <row r="48" customFormat="false" ht="15" hidden="false" customHeight="true" outlineLevel="0" collapsed="false">
      <c r="B48" s="216"/>
      <c r="C48" s="218"/>
      <c r="D48" s="222"/>
      <c r="E48" s="218"/>
      <c r="F48" s="218"/>
      <c r="G48" s="218"/>
      <c r="H48" s="218"/>
      <c r="I48" s="218"/>
      <c r="J48" s="218"/>
      <c r="K48" s="220"/>
      <c r="L48" s="221"/>
    </row>
    <row r="49" customFormat="false" ht="15" hidden="false" customHeight="true" outlineLevel="0" collapsed="false">
      <c r="B49" s="216"/>
      <c r="C49" s="218"/>
      <c r="D49" s="222"/>
      <c r="E49" s="218"/>
      <c r="F49" s="218"/>
      <c r="G49" s="218"/>
      <c r="H49" s="218"/>
      <c r="I49" s="218"/>
      <c r="J49" s="218"/>
      <c r="K49" s="220"/>
      <c r="L49" s="221"/>
    </row>
    <row r="50" customFormat="false" ht="15" hidden="false" customHeight="true" outlineLevel="0" collapsed="false">
      <c r="B50" s="216"/>
      <c r="C50" s="218"/>
      <c r="D50" s="222"/>
      <c r="E50" s="218"/>
      <c r="F50" s="218"/>
      <c r="G50" s="218"/>
      <c r="H50" s="218"/>
      <c r="I50" s="218"/>
      <c r="J50" s="218"/>
      <c r="K50" s="220"/>
      <c r="L50" s="221"/>
    </row>
    <row r="51" customFormat="false" ht="15" hidden="false" customHeight="true" outlineLevel="0" collapsed="false">
      <c r="B51" s="216"/>
      <c r="C51" s="218"/>
      <c r="D51" s="222"/>
      <c r="E51" s="218"/>
      <c r="F51" s="218"/>
      <c r="G51" s="218"/>
      <c r="H51" s="218"/>
      <c r="I51" s="218"/>
      <c r="J51" s="218"/>
      <c r="K51" s="220"/>
      <c r="L51" s="221"/>
    </row>
    <row r="52" customFormat="false" ht="15" hidden="false" customHeight="true" outlineLevel="0" collapsed="false">
      <c r="B52" s="216"/>
      <c r="C52" s="218"/>
      <c r="D52" s="222"/>
      <c r="E52" s="218"/>
      <c r="F52" s="218"/>
      <c r="G52" s="218"/>
      <c r="H52" s="218"/>
      <c r="I52" s="218"/>
      <c r="J52" s="218"/>
      <c r="K52" s="220"/>
      <c r="L52" s="221"/>
    </row>
    <row r="53" customFormat="false" ht="15" hidden="false" customHeight="true" outlineLevel="0" collapsed="false">
      <c r="B53" s="216"/>
      <c r="C53" s="240"/>
      <c r="D53" s="238"/>
      <c r="E53" s="218"/>
      <c r="F53" s="218"/>
      <c r="G53" s="218"/>
      <c r="H53" s="218"/>
      <c r="I53" s="218"/>
      <c r="J53" s="218"/>
      <c r="K53" s="220"/>
      <c r="L53" s="221"/>
    </row>
    <row r="54" customFormat="false" ht="15" hidden="false" customHeight="true" outlineLevel="0" collapsed="false">
      <c r="B54" s="216"/>
      <c r="C54" s="218"/>
      <c r="D54" s="236"/>
      <c r="E54" s="218"/>
      <c r="F54" s="218"/>
      <c r="G54" s="218"/>
      <c r="H54" s="218"/>
      <c r="I54" s="218"/>
      <c r="J54" s="218"/>
      <c r="K54" s="220"/>
      <c r="L54" s="221"/>
    </row>
    <row r="55" customFormat="false" ht="15" hidden="false" customHeight="true" outlineLevel="0" collapsed="false">
      <c r="B55" s="216"/>
      <c r="C55" s="218"/>
      <c r="D55" s="218"/>
      <c r="E55" s="218"/>
      <c r="F55" s="218"/>
      <c r="G55" s="218"/>
      <c r="H55" s="218"/>
      <c r="I55" s="218"/>
      <c r="J55" s="218"/>
      <c r="K55" s="220"/>
      <c r="L55" s="221"/>
    </row>
    <row r="56" customFormat="false" ht="15" hidden="false" customHeight="true" outlineLevel="0" collapsed="false">
      <c r="B56" s="216"/>
      <c r="C56" s="218"/>
      <c r="D56" s="218"/>
      <c r="E56" s="218"/>
      <c r="F56" s="218"/>
      <c r="G56" s="218"/>
      <c r="H56" s="218"/>
      <c r="I56" s="218"/>
      <c r="J56" s="218"/>
      <c r="K56" s="220"/>
      <c r="L56" s="221"/>
    </row>
    <row r="57" customFormat="false" ht="15" hidden="false" customHeight="true" outlineLevel="0" collapsed="false">
      <c r="B57" s="216"/>
      <c r="C57" s="218"/>
      <c r="D57" s="218"/>
      <c r="E57" s="218"/>
      <c r="F57" s="218"/>
      <c r="G57" s="218"/>
      <c r="H57" s="218"/>
      <c r="I57" s="218"/>
      <c r="J57" s="218"/>
      <c r="K57" s="220"/>
      <c r="L57" s="221"/>
    </row>
    <row r="58" customFormat="false" ht="15" hidden="false" customHeight="true" outlineLevel="0" collapsed="false">
      <c r="B58" s="216"/>
      <c r="C58" s="218"/>
      <c r="D58" s="218"/>
      <c r="E58" s="218"/>
      <c r="F58" s="218"/>
      <c r="G58" s="218"/>
      <c r="H58" s="218"/>
      <c r="I58" s="218"/>
      <c r="J58" s="218"/>
      <c r="K58" s="220"/>
      <c r="L58" s="221"/>
    </row>
    <row r="59" customFormat="false" ht="15" hidden="false" customHeight="true" outlineLevel="0" collapsed="false">
      <c r="B59" s="216"/>
      <c r="C59" s="240"/>
      <c r="D59" s="218"/>
      <c r="E59" s="218"/>
      <c r="F59" s="218"/>
      <c r="G59" s="218"/>
      <c r="H59" s="218"/>
      <c r="I59" s="218"/>
      <c r="J59" s="218"/>
      <c r="K59" s="220"/>
      <c r="L59" s="221"/>
    </row>
    <row r="60" customFormat="false" ht="15" hidden="false" customHeight="true" outlineLevel="0" collapsed="false">
      <c r="B60" s="216"/>
      <c r="C60" s="240"/>
      <c r="D60" s="218"/>
      <c r="E60" s="218"/>
      <c r="F60" s="218"/>
      <c r="G60" s="218"/>
      <c r="H60" s="218"/>
      <c r="I60" s="218"/>
      <c r="J60" s="218"/>
      <c r="K60" s="220"/>
      <c r="L60" s="221"/>
    </row>
    <row r="61" customFormat="false" ht="15" hidden="false" customHeight="true" outlineLevel="0" collapsed="false">
      <c r="B61" s="216"/>
      <c r="C61" s="240"/>
      <c r="D61" s="218"/>
      <c r="E61" s="218"/>
      <c r="F61" s="218"/>
      <c r="G61" s="218"/>
      <c r="H61" s="218"/>
      <c r="I61" s="218"/>
      <c r="J61" s="218"/>
      <c r="K61" s="220"/>
      <c r="L61" s="221"/>
    </row>
    <row r="62" customFormat="false" ht="15" hidden="false" customHeight="true" outlineLevel="0" collapsed="false">
      <c r="B62" s="216"/>
      <c r="C62" s="218"/>
      <c r="D62" s="218"/>
      <c r="E62" s="218"/>
      <c r="F62" s="218"/>
      <c r="G62" s="218"/>
      <c r="H62" s="218"/>
      <c r="I62" s="218"/>
      <c r="J62" s="218"/>
      <c r="K62" s="220"/>
      <c r="L62" s="221"/>
    </row>
    <row r="63" customFormat="false" ht="15" hidden="false" customHeight="true" outlineLevel="0" collapsed="false">
      <c r="B63" s="216"/>
      <c r="C63" s="218"/>
      <c r="D63" s="218"/>
      <c r="E63" s="218"/>
      <c r="F63" s="218"/>
      <c r="G63" s="218"/>
      <c r="H63" s="218"/>
      <c r="I63" s="218"/>
      <c r="J63" s="218"/>
      <c r="K63" s="220"/>
      <c r="L63" s="221"/>
    </row>
    <row r="64" customFormat="false" ht="15" hidden="false" customHeight="true" outlineLevel="0" collapsed="false">
      <c r="B64" s="216"/>
      <c r="C64" s="218"/>
      <c r="D64" s="218"/>
      <c r="E64" s="218"/>
      <c r="F64" s="218"/>
      <c r="G64" s="218"/>
      <c r="H64" s="218"/>
      <c r="I64" s="218"/>
      <c r="J64" s="218"/>
      <c r="K64" s="220"/>
      <c r="L64" s="221"/>
    </row>
    <row r="65" customFormat="false" ht="15" hidden="false" customHeight="true" outlineLevel="0" collapsed="false">
      <c r="B65" s="216"/>
      <c r="C65" s="218"/>
      <c r="D65" s="218"/>
      <c r="E65" s="218"/>
      <c r="F65" s="218"/>
      <c r="G65" s="218"/>
      <c r="H65" s="218"/>
      <c r="I65" s="218"/>
      <c r="J65" s="218"/>
      <c r="K65" s="220"/>
      <c r="L65" s="221"/>
    </row>
    <row r="66" customFormat="false" ht="15" hidden="false" customHeight="true" outlineLevel="0" collapsed="false">
      <c r="B66" s="216"/>
      <c r="C66" s="218"/>
      <c r="D66" s="218"/>
      <c r="E66" s="218"/>
      <c r="F66" s="218"/>
      <c r="G66" s="218"/>
      <c r="H66" s="218"/>
      <c r="I66" s="218"/>
      <c r="J66" s="218"/>
      <c r="K66" s="220"/>
      <c r="L66" s="221"/>
    </row>
    <row r="67" customFormat="false" ht="15" hidden="false" customHeight="true" outlineLevel="0" collapsed="false">
      <c r="B67" s="216"/>
      <c r="C67" s="218"/>
      <c r="D67" s="218"/>
      <c r="E67" s="218"/>
      <c r="F67" s="218"/>
      <c r="G67" s="218"/>
      <c r="H67" s="218"/>
      <c r="I67" s="218"/>
      <c r="J67" s="218"/>
      <c r="K67" s="220"/>
      <c r="L67" s="221"/>
    </row>
    <row r="68" customFormat="false" ht="15" hidden="false" customHeight="true" outlineLevel="0" collapsed="false">
      <c r="B68" s="216"/>
      <c r="C68" s="218"/>
      <c r="D68" s="218"/>
      <c r="E68" s="218"/>
      <c r="F68" s="218"/>
      <c r="G68" s="218"/>
      <c r="H68" s="218"/>
      <c r="I68" s="218"/>
      <c r="J68" s="218"/>
      <c r="K68" s="220"/>
      <c r="L68" s="221"/>
    </row>
    <row r="69" customFormat="false" ht="15" hidden="false" customHeight="true" outlineLevel="0" collapsed="false">
      <c r="B69" s="216"/>
      <c r="C69" s="218"/>
      <c r="D69" s="218"/>
      <c r="E69" s="218"/>
      <c r="F69" s="218"/>
      <c r="G69" s="218"/>
      <c r="H69" s="218"/>
      <c r="I69" s="218"/>
      <c r="J69" s="218"/>
      <c r="K69" s="220"/>
      <c r="L69" s="221"/>
    </row>
    <row r="70" customFormat="false" ht="15" hidden="false" customHeight="true" outlineLevel="0" collapsed="false">
      <c r="B70" s="216"/>
      <c r="C70" s="218"/>
      <c r="D70" s="218"/>
      <c r="E70" s="218"/>
      <c r="F70" s="218"/>
      <c r="G70" s="218"/>
      <c r="H70" s="218"/>
      <c r="I70" s="218"/>
      <c r="J70" s="218"/>
      <c r="K70" s="220"/>
      <c r="L70" s="221"/>
    </row>
    <row r="71" customFormat="false" ht="15" hidden="false" customHeight="true" outlineLevel="0" collapsed="false">
      <c r="B71" s="216"/>
      <c r="C71" s="218"/>
      <c r="D71" s="218"/>
      <c r="E71" s="218"/>
      <c r="F71" s="218"/>
      <c r="G71" s="218"/>
      <c r="H71" s="218"/>
      <c r="I71" s="218"/>
      <c r="J71" s="218"/>
      <c r="K71" s="220"/>
      <c r="L71" s="221"/>
    </row>
    <row r="72" customFormat="false" ht="15" hidden="false" customHeight="true" outlineLevel="0" collapsed="false">
      <c r="B72" s="216"/>
      <c r="C72" s="218"/>
      <c r="D72" s="218"/>
      <c r="E72" s="218"/>
      <c r="F72" s="218"/>
      <c r="G72" s="218"/>
      <c r="H72" s="218"/>
      <c r="I72" s="218"/>
      <c r="J72" s="218"/>
      <c r="K72" s="220"/>
      <c r="L72" s="221"/>
    </row>
    <row r="73" customFormat="false" ht="15" hidden="false" customHeight="true" outlineLevel="0" collapsed="false">
      <c r="B73" s="216"/>
      <c r="C73" s="218"/>
      <c r="D73" s="218"/>
      <c r="E73" s="218"/>
      <c r="F73" s="218"/>
      <c r="G73" s="218"/>
      <c r="H73" s="218"/>
      <c r="I73" s="218"/>
      <c r="J73" s="218"/>
      <c r="K73" s="220"/>
      <c r="L73" s="221"/>
    </row>
    <row r="74" customFormat="false" ht="15" hidden="false" customHeight="true" outlineLevel="0" collapsed="false">
      <c r="B74" s="216"/>
      <c r="C74" s="218"/>
      <c r="D74" s="218"/>
      <c r="E74" s="218"/>
      <c r="F74" s="218"/>
      <c r="G74" s="218"/>
      <c r="H74" s="218"/>
      <c r="I74" s="218"/>
      <c r="J74" s="218"/>
      <c r="K74" s="220"/>
      <c r="L74" s="221"/>
    </row>
    <row r="75" customFormat="false" ht="15" hidden="false" customHeight="true" outlineLevel="0" collapsed="false">
      <c r="B75" s="216"/>
      <c r="C75" s="218"/>
      <c r="D75" s="218"/>
      <c r="E75" s="218"/>
      <c r="F75" s="218"/>
      <c r="G75" s="218"/>
      <c r="H75" s="218"/>
      <c r="I75" s="218"/>
      <c r="J75" s="218"/>
      <c r="K75" s="220"/>
      <c r="L75" s="221"/>
    </row>
    <row r="76" customFormat="false" ht="15" hidden="false" customHeight="true" outlineLevel="0" collapsed="false">
      <c r="B76" s="216"/>
      <c r="C76" s="218"/>
      <c r="D76" s="218"/>
      <c r="E76" s="218"/>
      <c r="F76" s="218"/>
      <c r="G76" s="218"/>
      <c r="H76" s="218"/>
      <c r="I76" s="218"/>
      <c r="J76" s="218"/>
      <c r="K76" s="220"/>
      <c r="L76" s="221"/>
    </row>
    <row r="77" customFormat="false" ht="15" hidden="false" customHeight="true" outlineLevel="0" collapsed="false">
      <c r="B77" s="216"/>
      <c r="C77" s="218"/>
      <c r="D77" s="218"/>
      <c r="E77" s="218"/>
      <c r="F77" s="218"/>
      <c r="G77" s="218"/>
      <c r="H77" s="218"/>
      <c r="I77" s="218"/>
      <c r="J77" s="218"/>
      <c r="K77" s="220"/>
      <c r="L77" s="221"/>
    </row>
    <row r="78" customFormat="false" ht="15" hidden="false" customHeight="true" outlineLevel="0" collapsed="false">
      <c r="B78" s="216"/>
      <c r="C78" s="218"/>
      <c r="D78" s="218"/>
      <c r="E78" s="218"/>
      <c r="F78" s="218"/>
      <c r="G78" s="218"/>
      <c r="H78" s="218"/>
      <c r="I78" s="218"/>
      <c r="J78" s="218"/>
      <c r="K78" s="220"/>
      <c r="L78" s="221"/>
    </row>
    <row r="79" customFormat="false" ht="15" hidden="false" customHeight="true" outlineLevel="0" collapsed="false">
      <c r="B79" s="216"/>
      <c r="C79" s="218"/>
      <c r="D79" s="218"/>
      <c r="E79" s="218"/>
      <c r="F79" s="218"/>
      <c r="G79" s="218"/>
      <c r="H79" s="218"/>
      <c r="I79" s="218"/>
      <c r="J79" s="218"/>
      <c r="K79" s="220"/>
      <c r="L79" s="221"/>
    </row>
    <row r="80" customFormat="false" ht="15" hidden="false" customHeight="true" outlineLevel="0" collapsed="false">
      <c r="B80" s="216"/>
      <c r="C80" s="218"/>
      <c r="D80" s="218"/>
      <c r="E80" s="218"/>
      <c r="F80" s="218"/>
      <c r="G80" s="218"/>
      <c r="H80" s="218"/>
      <c r="I80" s="218"/>
      <c r="J80" s="218"/>
      <c r="K80" s="220"/>
      <c r="L80" s="221"/>
    </row>
    <row r="81" customFormat="false" ht="15" hidden="false" customHeight="true" outlineLevel="0" collapsed="false">
      <c r="B81" s="216"/>
      <c r="C81" s="218"/>
      <c r="D81" s="218"/>
      <c r="E81" s="218"/>
      <c r="F81" s="218"/>
      <c r="G81" s="218"/>
      <c r="H81" s="218"/>
      <c r="I81" s="218"/>
      <c r="J81" s="218"/>
      <c r="K81" s="220"/>
      <c r="L81" s="221"/>
    </row>
    <row r="82" customFormat="false" ht="15" hidden="false" customHeight="true" outlineLevel="0" collapsed="false">
      <c r="B82" s="216"/>
      <c r="C82" s="218"/>
      <c r="D82" s="218"/>
      <c r="E82" s="218"/>
      <c r="F82" s="218"/>
      <c r="G82" s="218"/>
      <c r="H82" s="218"/>
      <c r="I82" s="218"/>
      <c r="J82" s="218"/>
      <c r="K82" s="220"/>
      <c r="L82" s="221"/>
    </row>
    <row r="83" customFormat="false" ht="15" hidden="false" customHeight="true" outlineLevel="0" collapsed="false">
      <c r="B83" s="216"/>
      <c r="C83" s="218"/>
      <c r="D83" s="218"/>
      <c r="E83" s="218"/>
      <c r="F83" s="218"/>
      <c r="G83" s="218"/>
      <c r="H83" s="218"/>
      <c r="I83" s="218"/>
      <c r="J83" s="218"/>
      <c r="K83" s="220"/>
      <c r="L83" s="221"/>
    </row>
    <row r="84" customFormat="false" ht="15" hidden="false" customHeight="true" outlineLevel="0" collapsed="false">
      <c r="B84" s="216"/>
      <c r="C84" s="218"/>
      <c r="D84" s="218"/>
      <c r="E84" s="218"/>
      <c r="F84" s="218"/>
      <c r="G84" s="218"/>
      <c r="H84" s="218"/>
      <c r="I84" s="218"/>
      <c r="J84" s="218"/>
      <c r="K84" s="220"/>
      <c r="L84" s="221"/>
    </row>
    <row r="85" customFormat="false" ht="15" hidden="false" customHeight="true" outlineLevel="0" collapsed="false">
      <c r="B85" s="216"/>
      <c r="C85" s="218"/>
      <c r="D85" s="218"/>
      <c r="E85" s="218"/>
      <c r="F85" s="218"/>
      <c r="G85" s="218"/>
      <c r="H85" s="218"/>
      <c r="I85" s="218"/>
      <c r="J85" s="218"/>
      <c r="K85" s="220"/>
      <c r="L85" s="221"/>
    </row>
    <row r="86" customFormat="false" ht="15" hidden="false" customHeight="true" outlineLevel="0" collapsed="false">
      <c r="B86" s="216"/>
      <c r="C86" s="218"/>
      <c r="D86" s="218"/>
      <c r="E86" s="218"/>
      <c r="F86" s="218"/>
      <c r="G86" s="218"/>
      <c r="H86" s="218"/>
      <c r="I86" s="218"/>
      <c r="J86" s="218"/>
      <c r="K86" s="220"/>
      <c r="L86" s="221"/>
    </row>
    <row r="87" customFormat="false" ht="15" hidden="false" customHeight="true" outlineLevel="0" collapsed="false">
      <c r="B87" s="216"/>
      <c r="C87" s="218"/>
      <c r="D87" s="218"/>
      <c r="E87" s="218"/>
      <c r="F87" s="218"/>
      <c r="G87" s="218"/>
      <c r="H87" s="218"/>
      <c r="I87" s="218"/>
      <c r="J87" s="218"/>
      <c r="K87" s="220"/>
      <c r="L87" s="221"/>
    </row>
    <row r="88" customFormat="false" ht="15" hidden="false" customHeight="true" outlineLevel="0" collapsed="false">
      <c r="B88" s="216"/>
      <c r="C88" s="218"/>
      <c r="D88" s="218"/>
      <c r="E88" s="218"/>
      <c r="F88" s="218"/>
      <c r="G88" s="218"/>
      <c r="H88" s="218"/>
      <c r="I88" s="218"/>
      <c r="J88" s="218"/>
      <c r="K88" s="220"/>
      <c r="L88" s="221"/>
    </row>
    <row r="89" customFormat="false" ht="15" hidden="false" customHeight="true" outlineLevel="0" collapsed="false">
      <c r="B89" s="216"/>
      <c r="C89" s="218"/>
      <c r="D89" s="218"/>
      <c r="E89" s="218"/>
      <c r="F89" s="218"/>
      <c r="G89" s="218"/>
      <c r="H89" s="218"/>
      <c r="I89" s="218"/>
      <c r="J89" s="218"/>
      <c r="K89" s="220"/>
      <c r="L89" s="221"/>
    </row>
    <row r="90" customFormat="false" ht="15" hidden="false" customHeight="true" outlineLevel="0" collapsed="false">
      <c r="B90" s="216"/>
      <c r="C90" s="218"/>
      <c r="D90" s="218"/>
      <c r="E90" s="218"/>
      <c r="F90" s="218"/>
      <c r="G90" s="218"/>
      <c r="H90" s="218"/>
      <c r="I90" s="218"/>
      <c r="J90" s="218"/>
      <c r="K90" s="220"/>
      <c r="L90" s="221"/>
    </row>
    <row r="91" customFormat="false" ht="15" hidden="false" customHeight="true" outlineLevel="0" collapsed="false">
      <c r="B91" s="216"/>
      <c r="C91" s="218"/>
      <c r="D91" s="218"/>
      <c r="E91" s="218"/>
      <c r="F91" s="218"/>
      <c r="G91" s="218"/>
      <c r="H91" s="218"/>
      <c r="I91" s="218"/>
      <c r="J91" s="218"/>
      <c r="K91" s="220"/>
      <c r="L91" s="221"/>
    </row>
    <row r="92" customFormat="false" ht="15" hidden="false" customHeight="true" outlineLevel="0" collapsed="false">
      <c r="B92" s="216"/>
      <c r="C92" s="218"/>
      <c r="D92" s="218"/>
      <c r="E92" s="218"/>
      <c r="F92" s="218"/>
      <c r="G92" s="218"/>
      <c r="H92" s="218"/>
      <c r="I92" s="218"/>
      <c r="J92" s="218"/>
      <c r="K92" s="220"/>
      <c r="L92" s="221"/>
    </row>
    <row r="93" customFormat="false" ht="15" hidden="false" customHeight="true" outlineLevel="0" collapsed="false">
      <c r="B93" s="216"/>
      <c r="C93" s="218"/>
      <c r="D93" s="218"/>
      <c r="E93" s="218"/>
      <c r="F93" s="218"/>
      <c r="G93" s="218"/>
      <c r="H93" s="218"/>
      <c r="I93" s="218"/>
      <c r="J93" s="218"/>
      <c r="K93" s="220"/>
      <c r="L93" s="221"/>
    </row>
    <row r="94" customFormat="false" ht="15" hidden="false" customHeight="true" outlineLevel="0" collapsed="false">
      <c r="B94" s="216"/>
      <c r="C94" s="218"/>
      <c r="D94" s="218"/>
      <c r="E94" s="218"/>
      <c r="F94" s="218"/>
      <c r="G94" s="218"/>
      <c r="H94" s="218"/>
      <c r="I94" s="218"/>
      <c r="J94" s="218"/>
      <c r="K94" s="220"/>
      <c r="L94" s="221"/>
    </row>
    <row r="95" customFormat="false" ht="15" hidden="false" customHeight="true" outlineLevel="0" collapsed="false">
      <c r="B95" s="216"/>
      <c r="C95" s="218"/>
      <c r="D95" s="218"/>
      <c r="E95" s="218"/>
      <c r="F95" s="218"/>
      <c r="G95" s="218"/>
      <c r="H95" s="218"/>
      <c r="I95" s="218"/>
      <c r="J95" s="218"/>
      <c r="K95" s="220"/>
      <c r="L95" s="221"/>
    </row>
    <row r="96" customFormat="false" ht="15" hidden="false" customHeight="true" outlineLevel="0" collapsed="false">
      <c r="B96" s="216"/>
      <c r="C96" s="218"/>
      <c r="D96" s="218"/>
      <c r="E96" s="218"/>
      <c r="F96" s="218"/>
      <c r="G96" s="218"/>
      <c r="H96" s="218"/>
      <c r="I96" s="218"/>
      <c r="J96" s="218"/>
      <c r="K96" s="220"/>
      <c r="L96" s="221"/>
    </row>
    <row r="97" customFormat="false" ht="15" hidden="false" customHeight="true" outlineLevel="0" collapsed="false">
      <c r="B97" s="216"/>
      <c r="C97" s="218"/>
      <c r="D97" s="218"/>
      <c r="E97" s="218"/>
      <c r="F97" s="218"/>
      <c r="G97" s="218"/>
      <c r="H97" s="218"/>
      <c r="I97" s="218"/>
      <c r="J97" s="218"/>
      <c r="K97" s="220"/>
      <c r="L97" s="221"/>
    </row>
    <row r="98" customFormat="false" ht="15" hidden="false" customHeight="true" outlineLevel="0" collapsed="false">
      <c r="B98" s="216"/>
      <c r="C98" s="218"/>
      <c r="D98" s="218"/>
      <c r="E98" s="218"/>
      <c r="F98" s="218"/>
      <c r="G98" s="218"/>
      <c r="H98" s="218"/>
      <c r="I98" s="218"/>
      <c r="J98" s="218"/>
      <c r="K98" s="220"/>
      <c r="L98" s="221"/>
    </row>
    <row r="99" customFormat="false" ht="15" hidden="false" customHeight="true" outlineLevel="0" collapsed="false">
      <c r="B99" s="216"/>
      <c r="C99" s="218"/>
      <c r="D99" s="218"/>
      <c r="E99" s="218"/>
      <c r="F99" s="218"/>
      <c r="G99" s="218"/>
      <c r="H99" s="218"/>
      <c r="I99" s="218"/>
      <c r="J99" s="218"/>
      <c r="K99" s="220"/>
      <c r="L99" s="221"/>
    </row>
    <row r="100" customFormat="false" ht="15" hidden="false" customHeight="true" outlineLevel="0" collapsed="false">
      <c r="B100" s="216"/>
      <c r="C100" s="218"/>
      <c r="D100" s="218"/>
      <c r="E100" s="218"/>
      <c r="F100" s="218"/>
      <c r="G100" s="218"/>
      <c r="H100" s="218"/>
      <c r="I100" s="218"/>
      <c r="J100" s="218"/>
      <c r="K100" s="220"/>
      <c r="L100" s="221"/>
    </row>
    <row r="101" customFormat="false" ht="15" hidden="false" customHeight="true" outlineLevel="0" collapsed="false">
      <c r="B101" s="216"/>
      <c r="C101" s="218"/>
      <c r="D101" s="218"/>
      <c r="E101" s="218"/>
      <c r="F101" s="218"/>
      <c r="G101" s="218"/>
      <c r="H101" s="218"/>
      <c r="I101" s="218"/>
      <c r="J101" s="218"/>
      <c r="K101" s="220"/>
      <c r="L101" s="221"/>
    </row>
    <row r="102" customFormat="false" ht="15" hidden="false" customHeight="true" outlineLevel="0" collapsed="false">
      <c r="B102" s="216"/>
      <c r="C102" s="218"/>
      <c r="D102" s="218"/>
      <c r="E102" s="218"/>
      <c r="F102" s="218"/>
      <c r="G102" s="218"/>
      <c r="H102" s="218"/>
      <c r="I102" s="218"/>
      <c r="J102" s="218"/>
      <c r="K102" s="220"/>
      <c r="L102" s="221"/>
    </row>
    <row r="103" customFormat="false" ht="15" hidden="false" customHeight="true" outlineLevel="0" collapsed="false">
      <c r="B103" s="216"/>
      <c r="C103" s="218"/>
      <c r="D103" s="218"/>
      <c r="E103" s="218"/>
      <c r="F103" s="218"/>
      <c r="G103" s="218"/>
      <c r="H103" s="218"/>
      <c r="I103" s="218"/>
      <c r="J103" s="218"/>
      <c r="K103" s="220"/>
      <c r="L103" s="221"/>
    </row>
    <row r="104" customFormat="false" ht="15" hidden="false" customHeight="true" outlineLevel="0" collapsed="false">
      <c r="B104" s="216"/>
      <c r="C104" s="218"/>
      <c r="D104" s="218"/>
      <c r="E104" s="218"/>
      <c r="F104" s="218"/>
      <c r="G104" s="218"/>
      <c r="H104" s="218"/>
      <c r="I104" s="218"/>
      <c r="J104" s="218"/>
      <c r="K104" s="220"/>
      <c r="L104" s="221"/>
    </row>
    <row r="105" customFormat="false" ht="15" hidden="false" customHeight="true" outlineLevel="0" collapsed="false">
      <c r="B105" s="216"/>
      <c r="C105" s="218"/>
      <c r="D105" s="218"/>
      <c r="E105" s="218"/>
      <c r="F105" s="218"/>
      <c r="G105" s="218"/>
      <c r="H105" s="218"/>
      <c r="I105" s="218"/>
      <c r="J105" s="218"/>
      <c r="K105" s="220"/>
      <c r="L105" s="221"/>
    </row>
    <row r="106" customFormat="false" ht="15" hidden="false" customHeight="true" outlineLevel="0" collapsed="false">
      <c r="B106" s="216"/>
      <c r="C106" s="218"/>
      <c r="D106" s="218"/>
      <c r="E106" s="218"/>
      <c r="F106" s="218"/>
      <c r="G106" s="218"/>
      <c r="H106" s="218"/>
      <c r="I106" s="218"/>
      <c r="J106" s="218"/>
      <c r="K106" s="220"/>
      <c r="L106" s="221"/>
    </row>
    <row r="107" customFormat="false" ht="15" hidden="false" customHeight="true" outlineLevel="0" collapsed="false">
      <c r="B107" s="216"/>
      <c r="C107" s="218"/>
      <c r="D107" s="218"/>
      <c r="E107" s="218"/>
      <c r="F107" s="218"/>
      <c r="G107" s="218"/>
      <c r="H107" s="218"/>
      <c r="I107" s="218"/>
      <c r="J107" s="218"/>
      <c r="K107" s="220"/>
      <c r="L107" s="221"/>
    </row>
    <row r="108" customFormat="false" ht="15" hidden="false" customHeight="true" outlineLevel="0" collapsed="false">
      <c r="B108" s="216"/>
      <c r="C108" s="218"/>
      <c r="D108" s="218"/>
      <c r="E108" s="218"/>
      <c r="F108" s="218"/>
      <c r="G108" s="218"/>
      <c r="H108" s="218"/>
      <c r="I108" s="218"/>
      <c r="J108" s="218"/>
      <c r="K108" s="220"/>
      <c r="L108" s="221"/>
    </row>
    <row r="109" customFormat="false" ht="15" hidden="false" customHeight="true" outlineLevel="0" collapsed="false">
      <c r="B109" s="216"/>
      <c r="C109" s="218"/>
      <c r="D109" s="218"/>
      <c r="E109" s="218"/>
      <c r="F109" s="218"/>
      <c r="G109" s="218"/>
      <c r="H109" s="218"/>
      <c r="I109" s="218"/>
      <c r="J109" s="218"/>
      <c r="K109" s="220"/>
      <c r="L109" s="221"/>
    </row>
    <row r="110" customFormat="false" ht="15" hidden="false" customHeight="true" outlineLevel="0" collapsed="false">
      <c r="B110" s="216"/>
      <c r="C110" s="218"/>
      <c r="D110" s="218"/>
      <c r="E110" s="218"/>
      <c r="F110" s="218"/>
      <c r="G110" s="218"/>
      <c r="H110" s="218"/>
      <c r="I110" s="218"/>
      <c r="J110" s="218"/>
      <c r="K110" s="220"/>
      <c r="L110" s="221"/>
    </row>
    <row r="111" customFormat="false" ht="15" hidden="false" customHeight="true" outlineLevel="0" collapsed="false">
      <c r="B111" s="216"/>
      <c r="C111" s="218"/>
      <c r="D111" s="218"/>
      <c r="E111" s="218"/>
      <c r="F111" s="218"/>
      <c r="G111" s="218"/>
      <c r="H111" s="218"/>
      <c r="I111" s="218"/>
      <c r="J111" s="218"/>
      <c r="K111" s="220"/>
      <c r="L111" s="221"/>
    </row>
    <row r="112" customFormat="false" ht="15" hidden="false" customHeight="true" outlineLevel="0" collapsed="false">
      <c r="B112" s="216"/>
      <c r="C112" s="218"/>
      <c r="D112" s="218"/>
      <c r="E112" s="218"/>
      <c r="F112" s="218"/>
      <c r="G112" s="218"/>
      <c r="H112" s="218"/>
      <c r="I112" s="218"/>
      <c r="J112" s="218"/>
      <c r="K112" s="220"/>
      <c r="L112" s="221"/>
    </row>
    <row r="113" customFormat="false" ht="15" hidden="false" customHeight="true" outlineLevel="0" collapsed="false">
      <c r="B113" s="241"/>
      <c r="C113" s="242"/>
      <c r="D113" s="242"/>
      <c r="E113" s="242"/>
      <c r="F113" s="242"/>
      <c r="G113" s="242"/>
      <c r="H113" s="242"/>
      <c r="I113" s="242"/>
      <c r="J113" s="242"/>
      <c r="K113" s="243"/>
      <c r="L113" s="221"/>
    </row>
    <row r="114" customFormat="false" ht="12.75" hidden="false" customHeight="false" outlineLevel="0" collapsed="false">
      <c r="B114" s="203"/>
      <c r="C114" s="203"/>
      <c r="D114" s="203"/>
      <c r="E114" s="203"/>
      <c r="F114" s="203"/>
      <c r="G114" s="203"/>
      <c r="H114" s="203"/>
      <c r="I114" s="203"/>
      <c r="J114" s="203"/>
      <c r="K114" s="203"/>
      <c r="L114" s="203"/>
    </row>
    <row r="115" customFormat="false" ht="12.75" hidden="false" customHeight="false" outlineLevel="0" collapsed="false">
      <c r="B115" s="203"/>
      <c r="C115" s="203"/>
      <c r="D115" s="203"/>
      <c r="E115" s="203"/>
      <c r="F115" s="203"/>
      <c r="G115" s="203"/>
      <c r="H115" s="203"/>
      <c r="I115" s="203"/>
      <c r="J115" s="203"/>
      <c r="K115" s="203"/>
      <c r="L115" s="203"/>
    </row>
    <row r="116" customFormat="false" ht="12.75" hidden="false" customHeight="false" outlineLevel="0" collapsed="false">
      <c r="B116" s="203"/>
      <c r="C116" s="203"/>
      <c r="D116" s="203"/>
      <c r="E116" s="203"/>
      <c r="F116" s="203"/>
      <c r="G116" s="203"/>
      <c r="H116" s="203"/>
      <c r="I116" s="203"/>
      <c r="J116" s="203"/>
      <c r="K116" s="203"/>
    </row>
    <row r="117" customFormat="false" ht="12.75" hidden="false" customHeight="false" outlineLevel="0" collapsed="false">
      <c r="B117" s="203"/>
      <c r="C117" s="203"/>
      <c r="D117" s="203"/>
      <c r="E117" s="203"/>
      <c r="F117" s="203"/>
      <c r="G117" s="203"/>
      <c r="H117" s="203"/>
      <c r="I117" s="203"/>
      <c r="J117" s="203"/>
      <c r="K117" s="203"/>
    </row>
    <row r="118" customFormat="false" ht="12.75" hidden="false" customHeight="false" outlineLevel="0" collapsed="false">
      <c r="B118" s="203"/>
      <c r="C118" s="203"/>
      <c r="D118" s="203"/>
      <c r="E118" s="203"/>
      <c r="F118" s="203"/>
      <c r="G118" s="203"/>
      <c r="H118" s="203"/>
      <c r="I118" s="203"/>
      <c r="J118" s="203"/>
      <c r="K118" s="203"/>
    </row>
    <row r="119" customFormat="false" ht="12.75" hidden="false" customHeight="false" outlineLevel="0" collapsed="false">
      <c r="B119" s="203"/>
      <c r="C119" s="203"/>
      <c r="D119" s="203"/>
      <c r="E119" s="203"/>
      <c r="F119" s="203"/>
      <c r="G119" s="203"/>
      <c r="H119" s="203"/>
      <c r="I119" s="203"/>
      <c r="J119" s="203"/>
      <c r="K119" s="203"/>
    </row>
    <row r="120" customFormat="false" ht="12.75" hidden="false" customHeight="false" outlineLevel="0" collapsed="false">
      <c r="B120" s="203"/>
      <c r="C120" s="203"/>
      <c r="D120" s="203"/>
      <c r="E120" s="203"/>
      <c r="F120" s="203"/>
      <c r="G120" s="203"/>
      <c r="H120" s="203"/>
      <c r="I120" s="203"/>
      <c r="J120" s="203"/>
      <c r="K120" s="203"/>
    </row>
    <row r="121" customFormat="false" ht="12.75" hidden="false" customHeight="false" outlineLevel="0" collapsed="false">
      <c r="B121" s="203"/>
      <c r="C121" s="203"/>
      <c r="D121" s="203"/>
      <c r="E121" s="203"/>
      <c r="F121" s="203"/>
      <c r="G121" s="203"/>
      <c r="H121" s="203"/>
      <c r="I121" s="203"/>
      <c r="J121" s="203"/>
      <c r="K121" s="203"/>
    </row>
    <row r="122" customFormat="false" ht="12.75" hidden="false" customHeight="false" outlineLevel="0" collapsed="false">
      <c r="B122" s="203"/>
      <c r="C122" s="203"/>
      <c r="D122" s="203"/>
      <c r="E122" s="203"/>
      <c r="F122" s="203"/>
      <c r="G122" s="203"/>
      <c r="H122" s="203"/>
      <c r="I122" s="203"/>
      <c r="J122" s="203"/>
      <c r="K122" s="203"/>
    </row>
    <row r="123" customFormat="false" ht="12.75" hidden="false" customHeight="false" outlineLevel="0" collapsed="false">
      <c r="B123" s="203"/>
      <c r="C123" s="203"/>
      <c r="D123" s="203"/>
      <c r="E123" s="203"/>
      <c r="F123" s="203"/>
      <c r="G123" s="203"/>
      <c r="H123" s="203"/>
      <c r="I123" s="203"/>
      <c r="J123" s="203"/>
      <c r="K123" s="203"/>
    </row>
    <row r="124" customFormat="false" ht="12.75" hidden="false" customHeight="false" outlineLevel="0" collapsed="false">
      <c r="B124" s="203"/>
      <c r="C124" s="203"/>
      <c r="D124" s="203"/>
      <c r="E124" s="203"/>
      <c r="F124" s="203"/>
      <c r="G124" s="203"/>
      <c r="H124" s="203"/>
      <c r="I124" s="203"/>
      <c r="J124" s="203"/>
      <c r="K124" s="203"/>
    </row>
    <row r="125" customFormat="false" ht="12.75" hidden="false" customHeight="false" outlineLevel="0" collapsed="false">
      <c r="B125" s="203"/>
      <c r="C125" s="203"/>
      <c r="D125" s="203"/>
      <c r="E125" s="203"/>
      <c r="F125" s="203"/>
      <c r="G125" s="203"/>
      <c r="H125" s="203"/>
      <c r="I125" s="203"/>
      <c r="J125" s="203"/>
      <c r="K125" s="203"/>
    </row>
    <row r="126" customFormat="false" ht="12.75" hidden="false" customHeight="false" outlineLevel="0" collapsed="false">
      <c r="B126" s="203"/>
      <c r="C126" s="203"/>
      <c r="D126" s="203"/>
      <c r="E126" s="203"/>
      <c r="F126" s="203"/>
      <c r="G126" s="203"/>
      <c r="H126" s="203"/>
      <c r="I126" s="203"/>
      <c r="J126" s="203"/>
      <c r="K126" s="203"/>
    </row>
    <row r="127" customFormat="false" ht="12.75" hidden="false" customHeight="false" outlineLevel="0" collapsed="false">
      <c r="B127" s="203"/>
      <c r="C127" s="203"/>
      <c r="D127" s="203"/>
      <c r="E127" s="203"/>
      <c r="F127" s="203"/>
      <c r="G127" s="203"/>
      <c r="H127" s="203"/>
      <c r="I127" s="203"/>
      <c r="J127" s="203"/>
      <c r="K127" s="203"/>
    </row>
    <row r="396" customFormat="false" ht="12.75" hidden="false" customHeight="false" outlineLevel="0" collapsed="false">
      <c r="D396" s="0" t="s">
        <v>1421</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L10" activeCellId="0" sqref="L10"/>
    </sheetView>
  </sheetViews>
  <sheetFormatPr defaultColWidth="11.41796875" defaultRowHeight="12.75" zeroHeight="false" outlineLevelRow="0" outlineLevelCol="0"/>
  <cols>
    <col collapsed="false" customWidth="true" hidden="false" outlineLevel="0" max="1" min="1" style="244" width="18.56"/>
    <col collapsed="false" customWidth="true" hidden="false" outlineLevel="0" max="2" min="2" style="244" width="9.7"/>
    <col collapsed="false" customWidth="true" hidden="false" outlineLevel="0" max="3" min="3" style="244" width="9.41"/>
    <col collapsed="false" customWidth="true" hidden="true" outlineLevel="0" max="4" min="4" style="244" width="9.41"/>
    <col collapsed="false" customWidth="true" hidden="true" outlineLevel="0" max="5" min="5" style="244" width="8.99"/>
    <col collapsed="false" customWidth="true" hidden="false" outlineLevel="0" max="6" min="6" style="244" width="7.14"/>
    <col collapsed="false" customWidth="true" hidden="false" outlineLevel="0" max="7" min="7" style="244" width="5.56"/>
    <col collapsed="false" customWidth="true" hidden="true" outlineLevel="0" max="8" min="8" style="245" width="3.14"/>
    <col collapsed="false" customWidth="true" hidden="false" outlineLevel="0" max="9" min="9" style="244" width="4.28"/>
    <col collapsed="false" customWidth="true" hidden="false" outlineLevel="0" max="10" min="10" style="244" width="3.56"/>
    <col collapsed="false" customWidth="true" hidden="false" outlineLevel="0" max="11" min="11" style="244" width="8.99"/>
    <col collapsed="false" customWidth="true" hidden="false" outlineLevel="0" max="12" min="12" style="244" width="6.28"/>
    <col collapsed="false" customWidth="true" hidden="false" outlineLevel="0" max="13" min="13" style="244" width="8.7"/>
    <col collapsed="false" customWidth="true" hidden="false" outlineLevel="0" max="14" min="14" style="244" width="8.85"/>
    <col collapsed="false" customWidth="true" hidden="false" outlineLevel="0" max="15" min="15" style="244" width="10.99"/>
    <col collapsed="false" customWidth="true" hidden="false" outlineLevel="0" max="16" min="16" style="245" width="13.85"/>
    <col collapsed="false" customWidth="true" hidden="true" outlineLevel="0" max="18" min="17" style="245" width="8.7"/>
    <col collapsed="false" customWidth="true" hidden="true" outlineLevel="0" max="19" min="19" style="245" width="6.99"/>
    <col collapsed="false" customWidth="true" hidden="true" outlineLevel="0" max="20" min="20" style="245" width="4.85"/>
    <col collapsed="false" customWidth="true" hidden="true" outlineLevel="0" max="21" min="21" style="245" width="17.42"/>
    <col collapsed="false" customWidth="true" hidden="true" outlineLevel="0" max="22" min="22" style="245" width="40.7"/>
    <col collapsed="false" customWidth="true" hidden="false" outlineLevel="0" max="23" min="23" style="244" width="25.41"/>
    <col collapsed="false" customWidth="true" hidden="false" outlineLevel="0" max="24" min="24" style="244" width="26.13"/>
    <col collapsed="false" customWidth="false" hidden="true" outlineLevel="0" max="25" min="25" style="244" width="11.42"/>
    <col collapsed="false" customWidth="true" hidden="true" outlineLevel="0" max="26" min="26" style="244" width="8.14"/>
    <col collapsed="false" customWidth="true" hidden="false" outlineLevel="0" max="27" min="27" style="245" width="6.28"/>
    <col collapsed="false" customWidth="true" hidden="false" outlineLevel="0" max="28" min="28" style="244" width="34.13"/>
    <col collapsed="false" customWidth="true" hidden="false" outlineLevel="0" max="29" min="29" style="244" width="25.28"/>
    <col collapsed="false" customWidth="false" hidden="false" outlineLevel="0" max="257" min="30" style="244" width="11.42"/>
  </cols>
  <sheetData>
    <row r="1" customFormat="false" ht="15.75" hidden="false" customHeight="false" outlineLevel="0" collapsed="false">
      <c r="A1" s="246" t="s">
        <v>2609</v>
      </c>
      <c r="B1" s="247"/>
      <c r="C1" s="247"/>
      <c r="D1" s="248"/>
      <c r="E1" s="248"/>
      <c r="F1" s="247"/>
      <c r="G1" s="249"/>
      <c r="H1" s="250"/>
      <c r="I1" s="247"/>
      <c r="J1" s="247"/>
      <c r="K1" s="247"/>
      <c r="L1" s="247"/>
      <c r="M1" s="247"/>
      <c r="N1" s="247"/>
      <c r="O1" s="251" t="s">
        <v>2610</v>
      </c>
      <c r="P1" s="252"/>
      <c r="Q1" s="253"/>
      <c r="R1" s="253"/>
      <c r="S1" s="253"/>
      <c r="T1" s="253"/>
      <c r="U1" s="253"/>
      <c r="V1" s="253"/>
      <c r="W1" s="254"/>
      <c r="X1" s="255"/>
    </row>
    <row r="2" customFormat="false" ht="12.75" hidden="false" customHeight="false" outlineLevel="0" collapsed="false">
      <c r="A2" s="256" t="s">
        <v>2611</v>
      </c>
      <c r="B2" s="257"/>
      <c r="C2" s="258" t="s">
        <v>2612</v>
      </c>
      <c r="D2" s="253"/>
      <c r="E2" s="259"/>
      <c r="F2" s="260"/>
      <c r="G2" s="260"/>
      <c r="H2" s="261"/>
      <c r="I2" s="260"/>
      <c r="J2" s="260"/>
      <c r="K2" s="260"/>
      <c r="L2" s="262"/>
      <c r="M2" s="263"/>
      <c r="N2" s="263"/>
      <c r="O2" s="264" t="s">
        <v>2613</v>
      </c>
      <c r="P2" s="252"/>
      <c r="Q2" s="253"/>
      <c r="R2" s="253"/>
      <c r="S2" s="253"/>
      <c r="T2" s="253"/>
      <c r="U2" s="253"/>
      <c r="V2" s="253"/>
      <c r="W2" s="265"/>
      <c r="X2" s="266"/>
    </row>
    <row r="3" customFormat="false" ht="13.5" hidden="false" customHeight="false" outlineLevel="0" collapsed="false">
      <c r="A3" s="256" t="s">
        <v>2614</v>
      </c>
      <c r="B3" s="257"/>
      <c r="C3" s="256" t="s">
        <v>2615</v>
      </c>
      <c r="D3" s="267"/>
      <c r="E3" s="267"/>
      <c r="F3" s="268"/>
      <c r="G3" s="268"/>
      <c r="H3" s="269"/>
      <c r="I3" s="270"/>
      <c r="J3" s="269"/>
      <c r="K3" s="271" t="s">
        <v>2616</v>
      </c>
      <c r="L3" s="272"/>
      <c r="M3" s="273" t="s">
        <v>2617</v>
      </c>
      <c r="N3" s="274"/>
      <c r="O3" s="274"/>
      <c r="P3" s="275"/>
      <c r="Q3" s="253"/>
      <c r="R3" s="253"/>
      <c r="S3" s="253"/>
      <c r="T3" s="253"/>
      <c r="U3" s="253"/>
      <c r="V3" s="253"/>
      <c r="W3" s="265"/>
      <c r="X3" s="266"/>
    </row>
    <row r="4" customFormat="false" ht="13.5" hidden="false" customHeight="false" outlineLevel="0" collapsed="false">
      <c r="A4" s="276" t="n">
        <v>41107</v>
      </c>
      <c r="B4" s="277"/>
      <c r="C4" s="278"/>
      <c r="D4" s="279"/>
      <c r="E4" s="279"/>
      <c r="F4" s="278"/>
      <c r="G4" s="278"/>
      <c r="H4" s="279"/>
      <c r="I4" s="280" t="s">
        <v>2618</v>
      </c>
      <c r="J4" s="281"/>
      <c r="K4" s="281"/>
      <c r="L4" s="282"/>
      <c r="M4" s="282"/>
      <c r="N4" s="283" t="s">
        <v>2619</v>
      </c>
      <c r="O4" s="282"/>
      <c r="P4" s="284"/>
      <c r="Q4" s="253"/>
      <c r="R4" s="253"/>
      <c r="S4" s="253"/>
      <c r="T4" s="253"/>
      <c r="U4" s="253"/>
      <c r="V4" s="253"/>
      <c r="W4" s="265"/>
      <c r="X4" s="285"/>
    </row>
    <row r="5" customFormat="false" ht="14.25" hidden="false" customHeight="true" outlineLevel="0" collapsed="false">
      <c r="A5" s="286" t="s">
        <v>2620</v>
      </c>
      <c r="B5" s="287" t="s">
        <v>2621</v>
      </c>
      <c r="C5" s="288" t="s">
        <v>2622</v>
      </c>
      <c r="D5" s="289"/>
      <c r="E5" s="289"/>
      <c r="F5" s="290" t="s">
        <v>2599</v>
      </c>
      <c r="G5" s="291"/>
      <c r="H5" s="289"/>
      <c r="I5" s="292"/>
      <c r="J5" s="293"/>
      <c r="K5" s="294" t="s">
        <v>2623</v>
      </c>
      <c r="L5" s="295" t="n">
        <v>9.70588235294118</v>
      </c>
      <c r="M5" s="296"/>
      <c r="N5" s="297"/>
      <c r="O5" s="298" t="n">
        <v>9.25531914893617</v>
      </c>
      <c r="P5" s="299"/>
      <c r="Q5" s="253"/>
      <c r="R5" s="253"/>
      <c r="S5" s="253"/>
      <c r="T5" s="253"/>
      <c r="U5" s="253"/>
      <c r="V5" s="253"/>
      <c r="W5" s="265"/>
      <c r="X5" s="285"/>
    </row>
    <row r="6" customFormat="false" ht="13.5" hidden="false" customHeight="false" outlineLevel="0" collapsed="false">
      <c r="A6" s="286" t="s">
        <v>2624</v>
      </c>
      <c r="B6" s="300" t="s">
        <v>2625</v>
      </c>
      <c r="C6" s="300" t="s">
        <v>2626</v>
      </c>
      <c r="D6" s="289"/>
      <c r="E6" s="289"/>
      <c r="F6" s="290"/>
      <c r="G6" s="291"/>
      <c r="H6" s="289"/>
      <c r="I6" s="301" t="s">
        <v>2627</v>
      </c>
      <c r="J6" s="302"/>
      <c r="K6" s="303"/>
      <c r="L6" s="304" t="s">
        <v>2628</v>
      </c>
      <c r="M6" s="305"/>
      <c r="N6" s="306" t="s">
        <v>2629</v>
      </c>
      <c r="O6" s="306"/>
      <c r="P6" s="307"/>
      <c r="Q6" s="253"/>
      <c r="R6" s="253"/>
      <c r="S6" s="253"/>
      <c r="T6" s="253"/>
      <c r="U6" s="253"/>
      <c r="V6" s="253"/>
      <c r="W6" s="265"/>
      <c r="X6" s="266"/>
    </row>
    <row r="7" customFormat="false" ht="12.75" hidden="false" customHeight="false" outlineLevel="0" collapsed="false">
      <c r="A7" s="308" t="s">
        <v>2630</v>
      </c>
      <c r="B7" s="309" t="n">
        <v>55</v>
      </c>
      <c r="C7" s="310" t="n">
        <v>45</v>
      </c>
      <c r="D7" s="311"/>
      <c r="E7" s="311"/>
      <c r="F7" s="312" t="n">
        <f aca="false">IF((OR((B7+C7=100),(B7+C7=0))),B7+C7,"ATTENTION")</f>
        <v>100</v>
      </c>
      <c r="G7" s="313"/>
      <c r="H7" s="311"/>
      <c r="I7" s="314"/>
      <c r="J7" s="315"/>
      <c r="K7" s="316"/>
      <c r="L7" s="317"/>
      <c r="M7" s="318"/>
      <c r="N7" s="319" t="s">
        <v>2631</v>
      </c>
      <c r="O7" s="319" t="s">
        <v>2632</v>
      </c>
      <c r="P7" s="320"/>
      <c r="Q7" s="253"/>
      <c r="R7" s="253"/>
      <c r="S7" s="253"/>
      <c r="T7" s="253"/>
      <c r="U7" s="253"/>
      <c r="V7" s="253"/>
      <c r="W7" s="265"/>
      <c r="X7" s="266"/>
    </row>
    <row r="8" customFormat="false" ht="12.75" hidden="false" customHeight="false" outlineLevel="0" collapsed="false">
      <c r="A8" s="321" t="s">
        <v>2633</v>
      </c>
      <c r="B8" s="321"/>
      <c r="C8" s="321"/>
      <c r="D8" s="311"/>
      <c r="E8" s="311"/>
      <c r="F8" s="322" t="s">
        <v>2634</v>
      </c>
      <c r="G8" s="323"/>
      <c r="H8" s="324"/>
      <c r="I8" s="314"/>
      <c r="J8" s="315"/>
      <c r="K8" s="316"/>
      <c r="L8" s="317"/>
      <c r="M8" s="325" t="s">
        <v>2635</v>
      </c>
      <c r="N8" s="326" t="n">
        <f aca="false">AVERAGE(I23:I82)</f>
        <v>9.90909090909091</v>
      </c>
      <c r="O8" s="326" t="n">
        <f aca="false">AVERAGE(J23:J82)</f>
        <v>1.90909090909091</v>
      </c>
      <c r="P8" s="327"/>
      <c r="Q8" s="253"/>
      <c r="R8" s="253"/>
      <c r="S8" s="253"/>
      <c r="T8" s="253"/>
      <c r="U8" s="253"/>
      <c r="V8" s="253"/>
      <c r="W8" s="265"/>
      <c r="X8" s="266"/>
    </row>
    <row r="9" customFormat="false" ht="13.5" hidden="false" customHeight="false" outlineLevel="0" collapsed="false">
      <c r="A9" s="286" t="s">
        <v>2636</v>
      </c>
      <c r="B9" s="328" t="n">
        <v>5.485</v>
      </c>
      <c r="C9" s="329" t="n">
        <v>0.3</v>
      </c>
      <c r="D9" s="330"/>
      <c r="E9" s="330"/>
      <c r="F9" s="331" t="n">
        <f aca="false">($B9*$B$7+$C9*$C$7)/100</f>
        <v>3.15175</v>
      </c>
      <c r="G9" s="332"/>
      <c r="H9" s="333"/>
      <c r="I9" s="334"/>
      <c r="J9" s="335"/>
      <c r="K9" s="316"/>
      <c r="L9" s="336"/>
      <c r="M9" s="325" t="s">
        <v>2637</v>
      </c>
      <c r="N9" s="326" t="n">
        <f aca="false">STDEV(I23:I82)</f>
        <v>3.81611983076666</v>
      </c>
      <c r="O9" s="326" t="n">
        <f aca="false">STDEV(J23:J82)</f>
        <v>0.610159300752166</v>
      </c>
      <c r="P9" s="327"/>
      <c r="Q9" s="253"/>
      <c r="R9" s="253"/>
      <c r="S9" s="253"/>
      <c r="T9" s="253"/>
      <c r="U9" s="253"/>
      <c r="V9" s="253"/>
      <c r="W9" s="337"/>
      <c r="X9" s="338"/>
    </row>
    <row r="10" customFormat="false" ht="13.5" hidden="false" customHeight="false" outlineLevel="0" collapsed="false">
      <c r="A10" s="339" t="s">
        <v>2638</v>
      </c>
      <c r="B10" s="340"/>
      <c r="C10" s="341"/>
      <c r="D10" s="342"/>
      <c r="E10" s="342"/>
      <c r="F10" s="331" t="n">
        <f aca="false">($B10*$B$7+$C10*$C$7)/100</f>
        <v>0</v>
      </c>
      <c r="G10" s="332"/>
      <c r="H10" s="343"/>
      <c r="I10" s="344"/>
      <c r="J10" s="345" t="s">
        <v>2639</v>
      </c>
      <c r="K10" s="345"/>
      <c r="L10" s="346"/>
      <c r="M10" s="347" t="s">
        <v>2640</v>
      </c>
      <c r="N10" s="348" t="n">
        <f aca="false">MIN(I23:I82)</f>
        <v>2</v>
      </c>
      <c r="O10" s="348" t="n">
        <f aca="false">MIN(J23:J82)</f>
        <v>1</v>
      </c>
      <c r="P10" s="349"/>
      <c r="Q10" s="253"/>
      <c r="R10" s="253"/>
      <c r="S10" s="253"/>
      <c r="T10" s="253"/>
      <c r="U10" s="253"/>
      <c r="V10" s="253"/>
    </row>
    <row r="11" customFormat="false" ht="12.75" hidden="false" customHeight="false" outlineLevel="0" collapsed="false">
      <c r="A11" s="350" t="s">
        <v>2641</v>
      </c>
      <c r="B11" s="351"/>
      <c r="C11" s="352"/>
      <c r="D11" s="353"/>
      <c r="E11" s="353"/>
      <c r="F11" s="354" t="n">
        <f aca="false">($B11*$B$7+$C11*$C$7)/100</f>
        <v>0</v>
      </c>
      <c r="G11" s="355"/>
      <c r="H11" s="311"/>
      <c r="I11" s="356" t="s">
        <v>2642</v>
      </c>
      <c r="J11" s="356"/>
      <c r="K11" s="357" t="n">
        <f aca="false">COUNTIF($G$23:$G$82,"=HET")</f>
        <v>0</v>
      </c>
      <c r="L11" s="358"/>
      <c r="M11" s="347" t="s">
        <v>2643</v>
      </c>
      <c r="N11" s="348" t="n">
        <f aca="false">MAX(I23:I82)</f>
        <v>15</v>
      </c>
      <c r="O11" s="348" t="n">
        <f aca="false">MAX(J23:J82)</f>
        <v>3</v>
      </c>
      <c r="P11" s="349"/>
      <c r="Q11" s="253"/>
      <c r="R11" s="253"/>
      <c r="S11" s="253"/>
      <c r="T11" s="253"/>
      <c r="U11" s="253"/>
      <c r="V11" s="253"/>
    </row>
    <row r="12" customFormat="false" ht="12.75" hidden="false" customHeight="false" outlineLevel="0" collapsed="false">
      <c r="A12" s="359" t="s">
        <v>2644</v>
      </c>
      <c r="B12" s="360"/>
      <c r="C12" s="361"/>
      <c r="D12" s="353"/>
      <c r="E12" s="353"/>
      <c r="F12" s="354" t="n">
        <f aca="false">($B12*$B$7+$C12*$C$7)/100</f>
        <v>0</v>
      </c>
      <c r="G12" s="362"/>
      <c r="H12" s="311"/>
      <c r="I12" s="363" t="s">
        <v>2645</v>
      </c>
      <c r="J12" s="363"/>
      <c r="K12" s="357" t="n">
        <f aca="false">COUNTIF($G$23:$G$82,"=ALG")</f>
        <v>12</v>
      </c>
      <c r="L12" s="364"/>
      <c r="M12" s="365"/>
      <c r="N12" s="366" t="s">
        <v>2639</v>
      </c>
      <c r="O12" s="367"/>
      <c r="P12" s="368"/>
      <c r="Q12" s="253"/>
      <c r="R12" s="253"/>
      <c r="S12" s="253"/>
      <c r="T12" s="253"/>
      <c r="U12" s="253"/>
      <c r="V12" s="253"/>
    </row>
    <row r="13" customFormat="false" ht="12.75" hidden="false" customHeight="false" outlineLevel="0" collapsed="false">
      <c r="A13" s="359" t="s">
        <v>2646</v>
      </c>
      <c r="B13" s="360"/>
      <c r="C13" s="361"/>
      <c r="D13" s="353"/>
      <c r="E13" s="353"/>
      <c r="F13" s="354" t="n">
        <f aca="false">($B13*$B$7+$C13*$C$7)/100</f>
        <v>0</v>
      </c>
      <c r="G13" s="362"/>
      <c r="H13" s="311"/>
      <c r="I13" s="363" t="s">
        <v>2647</v>
      </c>
      <c r="J13" s="363"/>
      <c r="K13" s="357" t="n">
        <f aca="false">COUNTIF($G$23:$G$82,"=BRm")+COUNTIF($G$23:$G$82,"=BRh")</f>
        <v>4</v>
      </c>
      <c r="L13" s="358"/>
      <c r="M13" s="369" t="s">
        <v>2648</v>
      </c>
      <c r="N13" s="370" t="n">
        <f aca="false">COUNTIF(F23:F82,"&gt;0")</f>
        <v>23</v>
      </c>
      <c r="O13" s="371"/>
      <c r="P13" s="372"/>
      <c r="Q13" s="253"/>
      <c r="R13" s="253"/>
      <c r="S13" s="253"/>
      <c r="T13" s="253"/>
      <c r="U13" s="253"/>
      <c r="V13" s="253"/>
    </row>
    <row r="14" customFormat="false" ht="12.75" hidden="false" customHeight="false" outlineLevel="0" collapsed="false">
      <c r="A14" s="359" t="s">
        <v>2649</v>
      </c>
      <c r="B14" s="360"/>
      <c r="C14" s="361"/>
      <c r="D14" s="353"/>
      <c r="E14" s="353"/>
      <c r="F14" s="354" t="n">
        <f aca="false">($B14*$B$7+$C14*$C$7)/100</f>
        <v>0</v>
      </c>
      <c r="G14" s="362"/>
      <c r="H14" s="311"/>
      <c r="I14" s="363" t="s">
        <v>2650</v>
      </c>
      <c r="J14" s="363"/>
      <c r="K14" s="357" t="n">
        <f aca="false">COUNTIF($G$23:$G$82,"=PTE")+COUNTIF($G$23:$G$82,"=LIC")</f>
        <v>0</v>
      </c>
      <c r="L14" s="358"/>
      <c r="M14" s="373" t="s">
        <v>2651</v>
      </c>
      <c r="N14" s="374" t="n">
        <f aca="false">COUNTIF($I$23:$I$82,"&gt;-1")</f>
        <v>22</v>
      </c>
      <c r="O14" s="375"/>
      <c r="P14" s="372"/>
      <c r="Q14" s="253"/>
      <c r="R14" s="253"/>
      <c r="S14" s="253"/>
      <c r="T14" s="253"/>
      <c r="U14" s="253"/>
      <c r="V14" s="253"/>
    </row>
    <row r="15" customFormat="false" ht="12.75" hidden="false" customHeight="false" outlineLevel="0" collapsed="false">
      <c r="A15" s="376" t="s">
        <v>2652</v>
      </c>
      <c r="B15" s="377"/>
      <c r="C15" s="378"/>
      <c r="D15" s="353"/>
      <c r="E15" s="353"/>
      <c r="F15" s="354" t="n">
        <f aca="false">($B15*$B$7+$C15*$C$7)/100</f>
        <v>0</v>
      </c>
      <c r="G15" s="362"/>
      <c r="H15" s="311"/>
      <c r="I15" s="363" t="s">
        <v>2653</v>
      </c>
      <c r="J15" s="363"/>
      <c r="K15" s="357" t="n">
        <f aca="false">(COUNTIF($G$23:$G$82,"=PHy"))+(COUNTIF($G$23:$G$82,"=PHe"))+(COUNTIF($G$23:$G$82,"=PHg"))+(COUNTIF($G$23:$G$82,"=PHx"))</f>
        <v>6</v>
      </c>
      <c r="L15" s="358"/>
      <c r="M15" s="379" t="s">
        <v>2654</v>
      </c>
      <c r="N15" s="380" t="n">
        <f aca="false">COUNTIF(J23:J82,"=1")</f>
        <v>5</v>
      </c>
      <c r="O15" s="381"/>
      <c r="P15" s="372"/>
      <c r="Q15" s="253"/>
      <c r="R15" s="253"/>
      <c r="S15" s="253"/>
      <c r="T15" s="253"/>
      <c r="U15" s="253"/>
      <c r="V15" s="253"/>
    </row>
    <row r="16" customFormat="false" ht="12.75" hidden="false" customHeight="false" outlineLevel="0" collapsed="false">
      <c r="A16" s="350" t="s">
        <v>2655</v>
      </c>
      <c r="B16" s="351"/>
      <c r="C16" s="352"/>
      <c r="D16" s="382"/>
      <c r="E16" s="382"/>
      <c r="F16" s="383"/>
      <c r="G16" s="383" t="n">
        <f aca="false">($B16*$B$7+$C16*$C$7)/100</f>
        <v>0</v>
      </c>
      <c r="H16" s="311"/>
      <c r="I16" s="363"/>
      <c r="J16" s="384"/>
      <c r="K16" s="384"/>
      <c r="L16" s="358"/>
      <c r="M16" s="379" t="s">
        <v>2656</v>
      </c>
      <c r="N16" s="380" t="n">
        <f aca="false">COUNTIF(J23:J82,"=2")</f>
        <v>14</v>
      </c>
      <c r="O16" s="381"/>
      <c r="P16" s="372"/>
      <c r="Q16" s="253"/>
      <c r="R16" s="253"/>
      <c r="S16" s="253"/>
      <c r="T16" s="253"/>
      <c r="U16" s="253"/>
      <c r="V16" s="253"/>
    </row>
    <row r="17" customFormat="false" ht="12.75" hidden="false" customHeight="false" outlineLevel="0" collapsed="false">
      <c r="A17" s="359" t="s">
        <v>2657</v>
      </c>
      <c r="B17" s="360"/>
      <c r="C17" s="361"/>
      <c r="D17" s="353"/>
      <c r="E17" s="353"/>
      <c r="F17" s="385"/>
      <c r="G17" s="354" t="n">
        <f aca="false">($B17*$B$7+$C17*$C$7)/100</f>
        <v>0</v>
      </c>
      <c r="H17" s="311"/>
      <c r="I17" s="363"/>
      <c r="J17" s="363"/>
      <c r="K17" s="384"/>
      <c r="L17" s="358"/>
      <c r="M17" s="379" t="s">
        <v>2658</v>
      </c>
      <c r="N17" s="380" t="n">
        <f aca="false">COUNTIF(J23:J82,"=3")</f>
        <v>3</v>
      </c>
      <c r="O17" s="381"/>
      <c r="P17" s="372"/>
      <c r="Q17" s="253"/>
      <c r="R17" s="253"/>
      <c r="S17" s="253"/>
      <c r="T17" s="253"/>
      <c r="U17" s="253"/>
      <c r="V17" s="253"/>
    </row>
    <row r="18" customFormat="false" ht="12.75" hidden="false" customHeight="false" outlineLevel="0" collapsed="false">
      <c r="A18" s="386" t="s">
        <v>2659</v>
      </c>
      <c r="B18" s="387"/>
      <c r="C18" s="388"/>
      <c r="D18" s="353"/>
      <c r="E18" s="389" t="s">
        <v>2660</v>
      </c>
      <c r="F18" s="385"/>
      <c r="G18" s="354" t="n">
        <f aca="false">($B18*$B$7+$C18*$C$7)/100</f>
        <v>0</v>
      </c>
      <c r="H18" s="311"/>
      <c r="I18" s="363"/>
      <c r="J18" s="363"/>
      <c r="K18" s="384"/>
      <c r="L18" s="358"/>
      <c r="M18" s="390"/>
      <c r="N18" s="390"/>
      <c r="O18" s="381"/>
      <c r="P18" s="391"/>
      <c r="Q18" s="253"/>
      <c r="R18" s="253"/>
      <c r="S18" s="253"/>
      <c r="T18" s="253"/>
      <c r="U18" s="253"/>
      <c r="V18" s="253"/>
      <c r="W18" s="392"/>
    </row>
    <row r="19" customFormat="false" ht="13.5" hidden="false" customHeight="false" outlineLevel="0" collapsed="false">
      <c r="A19" s="393" t="str">
        <f aca="false">IF(AND(OR(AND((B9=""),(B7="")),(B9=""),AND(ISNUMBER(B9),ISNUMBER(B7))),OR(AND((C9=""),(C7="")),(C9=""),AND(ISNUMBER(C9),ISNUMBER(C7)))),"","ATTENTION: renseigner % faciès / station")</f>
        <v/>
      </c>
      <c r="B19" s="394"/>
      <c r="C19" s="395"/>
      <c r="D19" s="396" t="str">
        <f aca="false">IF(G19=F19,"","ATTENTION : le total par grp. floristiques doit être égal")</f>
        <v/>
      </c>
      <c r="E19" s="397" t="str">
        <f aca="false">IF(G19=F19,"","au total par grp. Fonctionnels !")</f>
        <v/>
      </c>
      <c r="F19" s="398" t="n">
        <f aca="false">SUM(F11:F15)</f>
        <v>0</v>
      </c>
      <c r="G19" s="398" t="n">
        <f aca="false">SUM(G16:G18)</f>
        <v>0</v>
      </c>
      <c r="H19" s="399"/>
      <c r="I19" s="400"/>
      <c r="J19" s="401"/>
      <c r="K19" s="402"/>
      <c r="L19" s="403"/>
      <c r="M19" s="404"/>
      <c r="N19" s="303"/>
      <c r="O19" s="405"/>
      <c r="P19" s="391"/>
      <c r="Q19" s="253"/>
      <c r="R19" s="253"/>
      <c r="S19" s="253"/>
      <c r="T19" s="253"/>
      <c r="U19" s="253"/>
      <c r="V19" s="253"/>
      <c r="W19" s="392"/>
    </row>
    <row r="20" customFormat="false" ht="12.75" hidden="false" customHeight="false" outlineLevel="0" collapsed="false">
      <c r="A20" s="406" t="s">
        <v>2661</v>
      </c>
      <c r="B20" s="407" t="n">
        <f aca="false">SUM(B23:B82)</f>
        <v>5.49</v>
      </c>
      <c r="C20" s="408" t="n">
        <f aca="false">SUM(C23:C82)</f>
        <v>0.295</v>
      </c>
      <c r="D20" s="409"/>
      <c r="E20" s="410" t="s">
        <v>2660</v>
      </c>
      <c r="F20" s="411" t="n">
        <f aca="false">($B20*$B$7+$C20*$C$7)/100</f>
        <v>3.15225</v>
      </c>
      <c r="G20" s="412"/>
      <c r="H20" s="413"/>
      <c r="I20" s="414"/>
      <c r="J20" s="414"/>
      <c r="K20" s="415"/>
      <c r="L20" s="290"/>
      <c r="M20" s="416"/>
      <c r="N20" s="416"/>
      <c r="O20" s="417"/>
      <c r="P20" s="418"/>
      <c r="Q20" s="419" t="s">
        <v>2662</v>
      </c>
      <c r="R20" s="253"/>
      <c r="S20" s="253"/>
      <c r="T20" s="253"/>
      <c r="U20" s="253"/>
      <c r="V20" s="253" t="s">
        <v>2663</v>
      </c>
      <c r="W20" s="392"/>
    </row>
    <row r="21" customFormat="false" ht="12.75" hidden="false" customHeight="false" outlineLevel="0" collapsed="false">
      <c r="A21" s="420" t="s">
        <v>2664</v>
      </c>
      <c r="B21" s="421" t="n">
        <f aca="false">B20*B7/100</f>
        <v>3.0195</v>
      </c>
      <c r="C21" s="421" t="n">
        <f aca="false">C20*C7/100</f>
        <v>0.13275</v>
      </c>
      <c r="D21" s="353" t="str">
        <f aca="false">IF(F21=0,"",IF((ABS(F21-F19))&gt;(0.2*F21),CONCATENATE(" rec. par taxa (",F21," %) supérieur à 20 % !"),""))</f>
        <v> rec. par taxa (3,15225 %) supérieur à 20 % !</v>
      </c>
      <c r="E21" s="422" t="str">
        <f aca="false">IF(F21=0,"",IF((ABS(F21-F19))&gt;(0.2*F21),CONCATENATE("ATTENTION : écart entre rec. par grp (",F19," %) ","et",""),""))</f>
        <v>ATTENTION : écart entre rec. par grp (0 %) et</v>
      </c>
      <c r="F21" s="423" t="n">
        <f aca="false">B21+C21</f>
        <v>3.15225</v>
      </c>
      <c r="G21" s="424"/>
      <c r="H21" s="353"/>
      <c r="I21" s="425"/>
      <c r="J21" s="425"/>
      <c r="K21" s="426"/>
      <c r="L21" s="426"/>
      <c r="M21" s="427"/>
      <c r="N21" s="427"/>
      <c r="O21" s="428"/>
      <c r="P21" s="429"/>
      <c r="Q21" s="430" t="s">
        <v>2665</v>
      </c>
      <c r="R21" s="253"/>
      <c r="S21" s="253"/>
      <c r="T21" s="253"/>
      <c r="U21" s="253"/>
      <c r="V21" s="253" t="s">
        <v>2666</v>
      </c>
      <c r="W21" s="392"/>
    </row>
    <row r="22" customFormat="false" ht="12.75" hidden="false" customHeight="false" outlineLevel="0" collapsed="false">
      <c r="A22" s="431" t="s">
        <v>2667</v>
      </c>
      <c r="B22" s="432" t="s">
        <v>2668</v>
      </c>
      <c r="C22" s="433" t="s">
        <v>2668</v>
      </c>
      <c r="D22" s="382"/>
      <c r="E22" s="382"/>
      <c r="F22" s="434" t="s">
        <v>2669</v>
      </c>
      <c r="G22" s="435" t="s">
        <v>38</v>
      </c>
      <c r="H22" s="382"/>
      <c r="I22" s="436" t="s">
        <v>2670</v>
      </c>
      <c r="J22" s="436" t="s">
        <v>2671</v>
      </c>
      <c r="K22" s="437" t="s">
        <v>2672</v>
      </c>
      <c r="L22" s="437"/>
      <c r="M22" s="437"/>
      <c r="N22" s="437"/>
      <c r="O22" s="437"/>
      <c r="P22" s="438" t="s">
        <v>42</v>
      </c>
      <c r="Q22" s="439" t="s">
        <v>2673</v>
      </c>
      <c r="R22" s="440" t="s">
        <v>2674</v>
      </c>
      <c r="S22" s="441" t="s">
        <v>2675</v>
      </c>
      <c r="T22" s="442" t="s">
        <v>2676</v>
      </c>
      <c r="U22" s="443" t="s">
        <v>2677</v>
      </c>
      <c r="V22" s="441" t="s">
        <v>2678</v>
      </c>
      <c r="Y22" s="253" t="s">
        <v>2679</v>
      </c>
      <c r="Z22" s="253" t="s">
        <v>2680</v>
      </c>
      <c r="AA22" s="444" t="s">
        <v>2681</v>
      </c>
      <c r="AB22" s="444" t="s">
        <v>2682</v>
      </c>
      <c r="AC22" s="445" t="s">
        <v>2683</v>
      </c>
    </row>
    <row r="23" customFormat="false" ht="12.75" hidden="false" customHeight="false" outlineLevel="0" collapsed="false">
      <c r="A23" s="446" t="s">
        <v>182</v>
      </c>
      <c r="B23" s="447" t="n">
        <v>0.005</v>
      </c>
      <c r="C23" s="448"/>
      <c r="D23" s="449" t="str">
        <f aca="false">IF(ISERROR(VLOOKUP($A23,'liste reference'!$A$7:$D$892,2,0)),IF(ISERROR(VLOOKUP($A23,'liste reference'!$B$7:$D$892,1,0)),"",VLOOKUP($A23,'liste reference'!$B$7:$D$892,1,0)),VLOOKUP($A23,'liste reference'!$A$7:$D$892,2,0))</f>
        <v>Audouinella sp.</v>
      </c>
      <c r="E23" s="449" t="e">
        <f aca="false">IF(D23="",0,VLOOKUP(D23,D$22:D22,1,0))</f>
        <v>#N/A</v>
      </c>
      <c r="F23" s="450" t="n">
        <f aca="false">($B23*$B$7+$C23*$C$7)/100</f>
        <v>0.00275</v>
      </c>
      <c r="G23" s="451" t="str">
        <f aca="false">IF(A23="","",IF(ISERROR(VLOOKUP($A23,'liste reference'!$A$7:$P$892,13,0)),IF(ISERROR(VLOOKUP($A23,'liste reference'!$B$7:$P$892,12,0)),"    -",VLOOKUP($A23,'liste reference'!$B$7:$P$892,12,0)),VLOOKUP($A23,'liste reference'!$A$7:$P$892,13,0)))</f>
        <v>ALG</v>
      </c>
      <c r="H23" s="452" t="n">
        <f aca="false">IF(A23="","x",IF(ISERROR(VLOOKUP($A23,'liste reference'!$A$7:$P$892,14,0)),IF(ISERROR(VLOOKUP($A23,'liste reference'!$B$7:$P$892,13,0)),"x",VLOOKUP($A23,'liste reference'!$B$7:$P$892,13,0)),VLOOKUP($A23,'liste reference'!$A$7:$P$892,14,0)))</f>
        <v>2</v>
      </c>
      <c r="I23" s="453" t="n">
        <f aca="false">IF(ISNUMBER(H23),IF(ISERROR(VLOOKUP($A23,'liste reference'!$A$7:$P$892,3,0)),IF(ISERROR(VLOOKUP($A23,'liste reference'!$B$7:$P$892,2,0)),"",VLOOKUP($A23,'liste reference'!$B$7:$P$892,2,0)),VLOOKUP($A23,'liste reference'!$A$7:$P$892,3,0)),"")</f>
        <v>13</v>
      </c>
      <c r="J23" s="454" t="n">
        <f aca="false">IF(ISNUMBER(H23),IF(ISERROR(VLOOKUP($A23,'liste reference'!$A$7:$P$892,4,0)),IF(ISERROR(VLOOKUP($A23,'liste reference'!$B$7:$P$892,3,0)),"",VLOOKUP($A23,'liste reference'!$B$7:$P$892,3,0)),VLOOKUP($A23,'liste reference'!$A$7:$P$892,4,0)),"")</f>
        <v>2</v>
      </c>
      <c r="K23" s="455"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6"/>
      <c r="M23" s="456"/>
      <c r="N23" s="456"/>
      <c r="O23" s="457" t="str">
        <f aca="false">IF(AA23="Cf.","Cf.","")</f>
        <v/>
      </c>
      <c r="P23" s="457" t="n">
        <f aca="false">IF($A23="NEWCOD",IF($AC23="","No",$AC23),IF(ISTEXT($E23),"DEJA SAISI !",IF($A23="","",IF(ISERROR(VLOOKUP($A23,'liste reference'!A:S,19,FALSE())),IF(ISERROR(VLOOKUP($A23,'liste reference'!B:S,19,FALSE())),"",VLOOKUP($A23,'liste reference'!B:S,19,FALSE())),VLOOKUP($A23,'liste reference'!A:S,19,FALSE())))))</f>
        <v>676</v>
      </c>
      <c r="Q23" s="458" t="n">
        <f aca="false">IF(ISTEXT(H23),"",(B23*$B$7/100)+(C23*$C$7/100))</f>
        <v>0.00275</v>
      </c>
      <c r="R23" s="459" t="n">
        <f aca="false">IF(OR(ISTEXT(H23),Q23=0),"",IF(Q23&lt;0.1,1,IF(Q23&lt;1,2,IF(Q23&lt;10,3,IF(Q23&lt;50,4,IF(Q23&gt;=50,5,""))))))</f>
        <v>1</v>
      </c>
      <c r="S23" s="459" t="n">
        <f aca="false">IF(ISERROR(R23*I23),0,R23*I23)</f>
        <v>13</v>
      </c>
      <c r="T23" s="459" t="n">
        <f aca="false">IF(ISERROR(R23*I23*J23),0,R23*I23*J23)</f>
        <v>26</v>
      </c>
      <c r="U23" s="459" t="n">
        <f aca="false">IF(ISERROR(R23*J23),0,R23*J23)</f>
        <v>2</v>
      </c>
      <c r="V23" s="460" t="n">
        <v>2</v>
      </c>
      <c r="W23" s="461"/>
      <c r="Y23" s="462" t="str">
        <f aca="false">IF(A23="new.cod","NEWCOD",IF(AND((Z23=""),ISTEXT(A23)),A23,IF(Z23="","",INDEX('liste reference'!$A$7:$A$892,Z23))))</f>
        <v>AUDSPX</v>
      </c>
      <c r="Z23" s="253" t="n">
        <f aca="false">IF(ISERROR(MATCH(A23,'liste reference'!$A$7:$A$892,0)),IF(ISERROR(MATCH(A23,'liste reference'!$B$7:$B$892,0)),"",(MATCH(A23,'liste reference'!$B$7:$B$892,0))),(MATCH(A23,'liste reference'!$A$7:$A$892,0)))</f>
        <v>59</v>
      </c>
      <c r="AA23" s="463"/>
      <c r="AB23" s="464"/>
      <c r="AC23" s="464"/>
      <c r="BC23" s="253" t="n">
        <f aca="false">IF(A23="","",1)</f>
        <v>1</v>
      </c>
    </row>
    <row r="24" customFormat="false" ht="12.75" hidden="false" customHeight="false" outlineLevel="0" collapsed="false">
      <c r="A24" s="465" t="s">
        <v>243</v>
      </c>
      <c r="B24" s="466" t="n">
        <v>3.2</v>
      </c>
      <c r="C24" s="467" t="n">
        <v>0.1</v>
      </c>
      <c r="D24" s="468" t="str">
        <f aca="false">IF(ISERROR(VLOOKUP($A24,'liste reference'!$A$7:$D$892,2,0)),IF(ISERROR(VLOOKUP($A24,'liste reference'!$B$7:$D$892,1,0)),"",VLOOKUP($A24,'liste reference'!$B$7:$D$892,1,0)),VLOOKUP($A24,'liste reference'!$A$7:$D$892,2,0))</f>
        <v>Cladophora sp.</v>
      </c>
      <c r="E24" s="468" t="e">
        <f aca="false">IF(D24="",0,VLOOKUP(D24,D$22:D23,1,0))</f>
        <v>#N/A</v>
      </c>
      <c r="F24" s="469" t="n">
        <f aca="false">($B24*$B$7+$C24*$C$7)/100</f>
        <v>1.805</v>
      </c>
      <c r="G24" s="470" t="str">
        <f aca="false">IF(A24="","",IF(ISERROR(VLOOKUP($A24,'liste reference'!$A$7:$P$892,13,0)),IF(ISERROR(VLOOKUP($A24,'liste reference'!$B$7:$P$892,12,0)),"    -",VLOOKUP($A24,'liste reference'!$B$7:$P$892,12,0)),VLOOKUP($A24,'liste reference'!$A$7:$P$892,13,0)))</f>
        <v>ALG</v>
      </c>
      <c r="H24" s="452" t="n">
        <f aca="false">IF(A24="","x",IF(ISERROR(VLOOKUP($A24,'liste reference'!$A$7:$P$892,14,0)),IF(ISERROR(VLOOKUP($A24,'liste reference'!$B$7:$P$892,13,0)),"x",VLOOKUP($A24,'liste reference'!$B$7:$P$892,13,0)),VLOOKUP($A24,'liste reference'!$A$7:$P$892,14,0)))</f>
        <v>2</v>
      </c>
      <c r="I24" s="471" t="n">
        <f aca="false">IF(ISNUMBER(H24),IF(ISERROR(VLOOKUP($A24,'liste reference'!$A$7:$P$892,3,0)),IF(ISERROR(VLOOKUP($A24,'liste reference'!$B$7:$P$892,2,0)),"",VLOOKUP($A24,'liste reference'!$B$7:$P$892,2,0)),VLOOKUP($A24,'liste reference'!$A$7:$P$892,3,0)),"")</f>
        <v>6</v>
      </c>
      <c r="J24" s="454" t="n">
        <f aca="false">IF(ISNUMBER(H24),IF(ISERROR(VLOOKUP($A24,'liste reference'!$A$7:$P$892,4,0)),IF(ISERROR(VLOOKUP($A24,'liste reference'!$B$7:$P$892,3,0)),"",VLOOKUP($A24,'liste reference'!$B$7:$P$892,3,0)),VLOOKUP($A24,'liste reference'!$A$7:$P$892,4,0)),"")</f>
        <v>1</v>
      </c>
      <c r="K24" s="455"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72"/>
      <c r="M24" s="472"/>
      <c r="N24" s="472"/>
      <c r="O24" s="457" t="str">
        <f aca="false">IF(AA24="Cf.","Cf.","")</f>
        <v/>
      </c>
      <c r="P24" s="457" t="n">
        <f aca="false">IF($A24="NEWCOD",IF($AC24="","No",$AC24),IF(ISTEXT($E24),"DEJA SAISI !",IF($A24="","",IF(ISERROR(VLOOKUP($A24,'liste reference'!A:S,19,FALSE())),IF(ISERROR(VLOOKUP($A24,'liste reference'!B:S,19,FALSE())),"",VLOOKUP($A24,'liste reference'!B:S,19,FALSE())),VLOOKUP($A24,'liste reference'!A:S,19,FALSE())))))</f>
        <v>1124</v>
      </c>
      <c r="Q24" s="458" t="n">
        <f aca="false">IF(ISTEXT(H24),"",(B24*$B$7/100)+(C24*$C$7/100))</f>
        <v>1.805</v>
      </c>
      <c r="R24" s="459" t="n">
        <f aca="false">IF(OR(ISTEXT(H24),Q24=0),"",IF(Q24&lt;0.1,1,IF(Q24&lt;1,2,IF(Q24&lt;10,3,IF(Q24&lt;50,4,IF(Q24&gt;=50,5,""))))))</f>
        <v>3</v>
      </c>
      <c r="S24" s="459" t="n">
        <f aca="false">IF(ISERROR(R24*I24),0,R24*I24)</f>
        <v>18</v>
      </c>
      <c r="T24" s="459" t="n">
        <f aca="false">IF(ISERROR(R24*I24*J24),0,R24*I24*J24)</f>
        <v>18</v>
      </c>
      <c r="U24" s="473" t="n">
        <f aca="false">IF(ISERROR(R24*J24),0,R24*J24)</f>
        <v>3</v>
      </c>
      <c r="V24" s="460" t="n">
        <v>3</v>
      </c>
      <c r="W24" s="474"/>
      <c r="Y24" s="462" t="str">
        <f aca="false">IF(A24="new.cod","NEWCOD",IF(AND((Z24=""),ISTEXT(A24)),A24,IF(Z24="","",INDEX('liste reference'!$A$7:$A$892,Z24))))</f>
        <v>CLASPX</v>
      </c>
      <c r="Z24" s="253" t="n">
        <f aca="false">IF(ISERROR(MATCH(A24,'liste reference'!$A$7:$A$892,0)),IF(ISERROR(MATCH(A24,'liste reference'!$B$7:$B$892,0)),"",(MATCH(A24,'liste reference'!$B$7:$B$892,0))),(MATCH(A24,'liste reference'!$A$7:$A$892,0)))</f>
        <v>77</v>
      </c>
      <c r="AA24" s="463"/>
      <c r="AB24" s="464"/>
      <c r="AC24" s="464"/>
      <c r="BC24" s="253" t="n">
        <f aca="false">IF(A24="","",1)</f>
        <v>1</v>
      </c>
    </row>
    <row r="25" customFormat="false" ht="12.75" hidden="false" customHeight="false" outlineLevel="0" collapsed="false">
      <c r="A25" s="465" t="s">
        <v>251</v>
      </c>
      <c r="B25" s="466" t="n">
        <v>0.005</v>
      </c>
      <c r="C25" s="467" t="n">
        <v>0.005</v>
      </c>
      <c r="D25" s="468" t="str">
        <f aca="false">IF(ISERROR(VLOOKUP($A25,'liste reference'!$A$7:$D$892,2,0)),IF(ISERROR(VLOOKUP($A25,'liste reference'!$B$7:$D$892,1,0)),"",VLOOKUP($A25,'liste reference'!$B$7:$D$892,1,0)),VLOOKUP($A25,'liste reference'!$A$7:$D$892,2,0))</f>
        <v>Diatoma sp.</v>
      </c>
      <c r="E25" s="468" t="e">
        <f aca="false">IF(D25="",0,VLOOKUP(D25,D$22:D24,1,0))</f>
        <v>#N/A</v>
      </c>
      <c r="F25" s="469" t="n">
        <f aca="false">($B25*$B$7+$C25*$C$7)/100</f>
        <v>0.005</v>
      </c>
      <c r="G25" s="470" t="str">
        <f aca="false">IF(A25="","",IF(ISERROR(VLOOKUP($A25,'liste reference'!$A$7:$P$892,13,0)),IF(ISERROR(VLOOKUP($A25,'liste reference'!$B$7:$P$892,12,0)),"    -",VLOOKUP($A25,'liste reference'!$B$7:$P$892,12,0)),VLOOKUP($A25,'liste reference'!$A$7:$P$892,13,0)))</f>
        <v>ALG</v>
      </c>
      <c r="H25" s="452" t="n">
        <f aca="false">IF(A25="","x",IF(ISERROR(VLOOKUP($A25,'liste reference'!$A$7:$P$892,14,0)),IF(ISERROR(VLOOKUP($A25,'liste reference'!$B$7:$P$892,13,0)),"x",VLOOKUP($A25,'liste reference'!$B$7:$P$892,13,0)),VLOOKUP($A25,'liste reference'!$A$7:$P$892,14,0)))</f>
        <v>2</v>
      </c>
      <c r="I25" s="471" t="n">
        <f aca="false">IF(ISNUMBER(H25),IF(ISERROR(VLOOKUP($A25,'liste reference'!$A$7:$P$892,3,0)),IF(ISERROR(VLOOKUP($A25,'liste reference'!$B$7:$P$892,2,0)),"",VLOOKUP($A25,'liste reference'!$B$7:$P$892,2,0)),VLOOKUP($A25,'liste reference'!$A$7:$P$892,3,0)),"")</f>
        <v>12</v>
      </c>
      <c r="J25" s="454" t="n">
        <f aca="false">IF(ISNUMBER(H25),IF(ISERROR(VLOOKUP($A25,'liste reference'!$A$7:$P$892,4,0)),IF(ISERROR(VLOOKUP($A25,'liste reference'!$B$7:$P$892,3,0)),"",VLOOKUP($A25,'liste reference'!$B$7:$P$892,3,0)),VLOOKUP($A25,'liste reference'!$A$7:$P$892,4,0)),"")</f>
        <v>2</v>
      </c>
      <c r="K25" s="455"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Diatoma sp.</v>
      </c>
      <c r="L25" s="472"/>
      <c r="M25" s="472"/>
      <c r="N25" s="472"/>
      <c r="O25" s="457" t="str">
        <f aca="false">IF(AA25="Cf.","Cf.","")</f>
        <v/>
      </c>
      <c r="P25" s="457" t="n">
        <f aca="false">IF($A25="NEWCOD",IF($AC25="","No",$AC25),IF(ISTEXT($E25),"DEJA SAISI !",IF($A25="","",IF(ISERROR(VLOOKUP($A25,'liste reference'!A:S,19,FALSE())),IF(ISERROR(VLOOKUP($A25,'liste reference'!B:S,19,FALSE())),"",VLOOKUP($A25,'liste reference'!B:S,19,FALSE())),VLOOKUP($A25,'liste reference'!A:S,19,FALSE())))))</f>
        <v>6627</v>
      </c>
      <c r="Q25" s="458" t="n">
        <f aca="false">IF(ISTEXT(H25),"",(B25*$B$7/100)+(C25*$C$7/100))</f>
        <v>0.005</v>
      </c>
      <c r="R25" s="459" t="n">
        <f aca="false">IF(OR(ISTEXT(H25),Q25=0),"",IF(Q25&lt;0.1,1,IF(Q25&lt;1,2,IF(Q25&lt;10,3,IF(Q25&lt;50,4,IF(Q25&gt;=50,5,""))))))</f>
        <v>1</v>
      </c>
      <c r="S25" s="459" t="n">
        <f aca="false">IF(ISERROR(R25*I25),0,R25*I25)</f>
        <v>12</v>
      </c>
      <c r="T25" s="459" t="n">
        <f aca="false">IF(ISERROR(R25*I25*J25),0,R25*I25*J25)</f>
        <v>24</v>
      </c>
      <c r="U25" s="473" t="n">
        <f aca="false">IF(ISERROR(R25*J25),0,R25*J25)</f>
        <v>2</v>
      </c>
      <c r="V25" s="460" t="n">
        <v>2</v>
      </c>
      <c r="W25" s="461"/>
      <c r="Y25" s="462" t="str">
        <f aca="false">IF(A25="new.cod","NEWCOD",IF(AND((Z25=""),ISTEXT(A25)),A25,IF(Z25="","",INDEX('liste reference'!$A$7:$A$892,Z25))))</f>
        <v>DIASPX</v>
      </c>
      <c r="Z25" s="253" t="n">
        <f aca="false">IF(ISERROR(MATCH(A25,'liste reference'!$A$7:$A$892,0)),IF(ISERROR(MATCH(A25,'liste reference'!$B$7:$B$892,0)),"",(MATCH(A25,'liste reference'!$B$7:$B$892,0))),(MATCH(A25,'liste reference'!$A$7:$A$892,0)))</f>
        <v>80</v>
      </c>
      <c r="AA25" s="463"/>
      <c r="AB25" s="464"/>
      <c r="AC25" s="464"/>
      <c r="BC25" s="253" t="n">
        <f aca="false">IF(A25="","",1)</f>
        <v>1</v>
      </c>
    </row>
    <row r="26" customFormat="false" ht="12.75" hidden="false" customHeight="false" outlineLevel="0" collapsed="false">
      <c r="A26" s="465" t="s">
        <v>263</v>
      </c>
      <c r="B26" s="466" t="n">
        <v>0.1</v>
      </c>
      <c r="C26" s="467"/>
      <c r="D26" s="468" t="str">
        <f aca="false">IF(ISERROR(VLOOKUP($A26,'liste reference'!$A$7:$D$892,2,0)),IF(ISERROR(VLOOKUP($A26,'liste reference'!$B$7:$D$892,1,0)),"",VLOOKUP($A26,'liste reference'!$B$7:$D$892,1,0)),VLOOKUP($A26,'liste reference'!$A$7:$D$892,2,0))</f>
        <v>Hildenbrandia sp.</v>
      </c>
      <c r="E26" s="468" t="e">
        <f aca="false">IF(D26="",0,VLOOKUP(D26,D$22:D25,1,0))</f>
        <v>#N/A</v>
      </c>
      <c r="F26" s="469" t="n">
        <f aca="false">($B26*$B$7+$C26*$C$7)/100</f>
        <v>0.055</v>
      </c>
      <c r="G26" s="470" t="str">
        <f aca="false">IF(A26="","",IF(ISERROR(VLOOKUP($A26,'liste reference'!$A$7:$P$892,13,0)),IF(ISERROR(VLOOKUP($A26,'liste reference'!$B$7:$P$892,12,0)),"    -",VLOOKUP($A26,'liste reference'!$B$7:$P$892,12,0)),VLOOKUP($A26,'liste reference'!$A$7:$P$892,13,0)))</f>
        <v>ALG</v>
      </c>
      <c r="H26" s="452" t="n">
        <f aca="false">IF(A26="","x",IF(ISERROR(VLOOKUP($A26,'liste reference'!$A$7:$P$892,14,0)),IF(ISERROR(VLOOKUP($A26,'liste reference'!$B$7:$P$892,13,0)),"x",VLOOKUP($A26,'liste reference'!$B$7:$P$892,13,0)),VLOOKUP($A26,'liste reference'!$A$7:$P$892,14,0)))</f>
        <v>2</v>
      </c>
      <c r="I26" s="471" t="n">
        <f aca="false">IF(ISNUMBER(H26),IF(ISERROR(VLOOKUP($A26,'liste reference'!$A$7:$P$892,3,0)),IF(ISERROR(VLOOKUP($A26,'liste reference'!$B$7:$P$892,2,0)),"",VLOOKUP($A26,'liste reference'!$B$7:$P$892,2,0)),VLOOKUP($A26,'liste reference'!$A$7:$P$892,3,0)),"")</f>
        <v>15</v>
      </c>
      <c r="J26" s="454" t="n">
        <f aca="false">IF(ISNUMBER(H26),IF(ISERROR(VLOOKUP($A26,'liste reference'!$A$7:$P$892,4,0)),IF(ISERROR(VLOOKUP($A26,'liste reference'!$B$7:$P$892,3,0)),"",VLOOKUP($A26,'liste reference'!$B$7:$P$892,3,0)),VLOOKUP($A26,'liste reference'!$A$7:$P$892,4,0)),"")</f>
        <v>2</v>
      </c>
      <c r="K26" s="455"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Hildenbrandia sp.</v>
      </c>
      <c r="L26" s="472"/>
      <c r="M26" s="472"/>
      <c r="N26" s="472"/>
      <c r="O26" s="457" t="str">
        <f aca="false">IF(AA26="Cf.","Cf.","")</f>
        <v/>
      </c>
      <c r="P26" s="457" t="n">
        <f aca="false">IF($A26="NEWCOD",IF($AC26="","No",$AC26),IF(ISTEXT($E26),"DEJA SAISI !",IF($A26="","",IF(ISERROR(VLOOKUP($A26,'liste reference'!A:S,19,FALSE())),IF(ISERROR(VLOOKUP($A26,'liste reference'!B:S,19,FALSE())),"",VLOOKUP($A26,'liste reference'!B:S,19,FALSE())),VLOOKUP($A26,'liste reference'!A:S,19,FALSE())))))</f>
        <v>1157</v>
      </c>
      <c r="Q26" s="458" t="n">
        <f aca="false">IF(ISTEXT(H26),"",(B26*$B$7/100)+(C26*$C$7/100))</f>
        <v>0.055</v>
      </c>
      <c r="R26" s="459" t="n">
        <f aca="false">IF(OR(ISTEXT(H26),Q26=0),"",IF(Q26&lt;0.1,1,IF(Q26&lt;1,2,IF(Q26&lt;10,3,IF(Q26&lt;50,4,IF(Q26&gt;=50,5,""))))))</f>
        <v>1</v>
      </c>
      <c r="S26" s="459" t="n">
        <f aca="false">IF(ISERROR(R26*I26),0,R26*I26)</f>
        <v>15</v>
      </c>
      <c r="T26" s="459" t="n">
        <f aca="false">IF(ISERROR(R26*I26*J26),0,R26*I26*J26)</f>
        <v>30</v>
      </c>
      <c r="U26" s="473" t="n">
        <f aca="false">IF(ISERROR(R26*J26),0,R26*J26)</f>
        <v>2</v>
      </c>
      <c r="V26" s="460" t="n">
        <v>2</v>
      </c>
      <c r="W26" s="461"/>
      <c r="Y26" s="462" t="str">
        <f aca="false">IF(A26="new.cod","NEWCOD",IF(AND((Z26=""),ISTEXT(A26)),A26,IF(Z26="","",INDEX('liste reference'!$A$7:$A$892,Z26))))</f>
        <v>HILSPX</v>
      </c>
      <c r="Z26" s="253" t="n">
        <f aca="false">IF(ISERROR(MATCH(A26,'liste reference'!$A$7:$A$892,0)),IF(ISERROR(MATCH(A26,'liste reference'!$B$7:$B$892,0)),"",(MATCH(A26,'liste reference'!$B$7:$B$892,0))),(MATCH(A26,'liste reference'!$A$7:$A$892,0)))</f>
        <v>84</v>
      </c>
      <c r="AA26" s="463"/>
      <c r="AB26" s="464"/>
      <c r="AC26" s="464"/>
      <c r="BC26" s="253" t="n">
        <f aca="false">IF(A26="","",1)</f>
        <v>1</v>
      </c>
    </row>
    <row r="27" customFormat="false" ht="12.75" hidden="false" customHeight="false" outlineLevel="0" collapsed="false">
      <c r="A27" s="465" t="s">
        <v>275</v>
      </c>
      <c r="B27" s="466" t="n">
        <v>0.2</v>
      </c>
      <c r="C27" s="467"/>
      <c r="D27" s="468" t="str">
        <f aca="false">IF(ISERROR(VLOOKUP($A27,'liste reference'!$A$7:$D$892,2,0)),IF(ISERROR(VLOOKUP($A27,'liste reference'!$B$7:$D$892,1,0)),"",VLOOKUP($A27,'liste reference'!$B$7:$D$892,1,0)),VLOOKUP($A27,'liste reference'!$A$7:$D$892,2,0))</f>
        <v>Lemanea sp.</v>
      </c>
      <c r="E27" s="468" t="e">
        <f aca="false">IF(D27="",0,VLOOKUP(D27,D$22:D26,1,0))</f>
        <v>#N/A</v>
      </c>
      <c r="F27" s="469" t="n">
        <f aca="false">($B27*$B$7+$C27*$C$7)/100</f>
        <v>0.11</v>
      </c>
      <c r="G27" s="470" t="str">
        <f aca="false">IF(A27="","",IF(ISERROR(VLOOKUP($A27,'liste reference'!$A$7:$P$892,13,0)),IF(ISERROR(VLOOKUP($A27,'liste reference'!$B$7:$P$892,12,0)),"    -",VLOOKUP($A27,'liste reference'!$B$7:$P$892,12,0)),VLOOKUP($A27,'liste reference'!$A$7:$P$892,13,0)))</f>
        <v>ALG</v>
      </c>
      <c r="H27" s="452" t="n">
        <f aca="false">IF(A27="","x",IF(ISERROR(VLOOKUP($A27,'liste reference'!$A$7:$P$892,14,0)),IF(ISERROR(VLOOKUP($A27,'liste reference'!$B$7:$P$892,13,0)),"x",VLOOKUP($A27,'liste reference'!$B$7:$P$892,13,0)),VLOOKUP($A27,'liste reference'!$A$7:$P$892,14,0)))</f>
        <v>2</v>
      </c>
      <c r="I27" s="471" t="n">
        <f aca="false">IF(ISNUMBER(H27),IF(ISERROR(VLOOKUP($A27,'liste reference'!$A$7:$P$892,3,0)),IF(ISERROR(VLOOKUP($A27,'liste reference'!$B$7:$P$892,2,0)),"",VLOOKUP($A27,'liste reference'!$B$7:$P$892,2,0)),VLOOKUP($A27,'liste reference'!$A$7:$P$892,3,0)),"")</f>
        <v>15</v>
      </c>
      <c r="J27" s="454" t="n">
        <f aca="false">IF(ISNUMBER(H27),IF(ISERROR(VLOOKUP($A27,'liste reference'!$A$7:$P$892,4,0)),IF(ISERROR(VLOOKUP($A27,'liste reference'!$B$7:$P$892,3,0)),"",VLOOKUP($A27,'liste reference'!$B$7:$P$892,3,0)),VLOOKUP($A27,'liste reference'!$A$7:$P$892,4,0)),"")</f>
        <v>2</v>
      </c>
      <c r="K27" s="455"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Lemanea sp.</v>
      </c>
      <c r="L27" s="472"/>
      <c r="M27" s="472"/>
      <c r="N27" s="472"/>
      <c r="O27" s="457" t="str">
        <f aca="false">IF(AA27="Cf.","Cf.","")</f>
        <v/>
      </c>
      <c r="P27" s="457" t="n">
        <f aca="false">IF($A27="NEWCOD",IF($AC27="","No",$AC27),IF(ISTEXT($E27),"DEJA SAISI !",IF($A27="","",IF(ISERROR(VLOOKUP($A27,'liste reference'!A:S,19,FALSE())),IF(ISERROR(VLOOKUP($A27,'liste reference'!B:S,19,FALSE())),"",VLOOKUP($A27,'liste reference'!B:S,19,FALSE())),VLOOKUP($A27,'liste reference'!A:S,19,FALSE())))))</f>
        <v>1159</v>
      </c>
      <c r="Q27" s="458" t="n">
        <f aca="false">IF(ISTEXT(H27),"",(B27*$B$7/100)+(C27*$C$7/100))</f>
        <v>0.11</v>
      </c>
      <c r="R27" s="459" t="n">
        <f aca="false">IF(OR(ISTEXT(H27),Q27=0),"",IF(Q27&lt;0.1,1,IF(Q27&lt;1,2,IF(Q27&lt;10,3,IF(Q27&lt;50,4,IF(Q27&gt;=50,5,""))))))</f>
        <v>2</v>
      </c>
      <c r="S27" s="459" t="n">
        <f aca="false">IF(ISERROR(R27*I27),0,R27*I27)</f>
        <v>30</v>
      </c>
      <c r="T27" s="459" t="n">
        <f aca="false">IF(ISERROR(R27*I27*J27),0,R27*I27*J27)</f>
        <v>60</v>
      </c>
      <c r="U27" s="473" t="n">
        <f aca="false">IF(ISERROR(R27*J27),0,R27*J27)</f>
        <v>4</v>
      </c>
      <c r="V27" s="460" t="n">
        <v>4</v>
      </c>
      <c r="W27" s="461"/>
      <c r="Y27" s="462" t="str">
        <f aca="false">IF(A27="new.cod","NEWCOD",IF(AND((Z27=""),ISTEXT(A27)),A27,IF(Z27="","",INDEX('liste reference'!$A$7:$A$892,Z27))))</f>
        <v>LEASPX</v>
      </c>
      <c r="Z27" s="253" t="n">
        <f aca="false">IF(ISERROR(MATCH(A27,'liste reference'!$A$7:$A$892,0)),IF(ISERROR(MATCH(A27,'liste reference'!$B$7:$B$892,0)),"",(MATCH(A27,'liste reference'!$B$7:$B$892,0))),(MATCH(A27,'liste reference'!$A$7:$A$892,0)))</f>
        <v>88</v>
      </c>
      <c r="AA27" s="463"/>
      <c r="AB27" s="464"/>
      <c r="AC27" s="464"/>
      <c r="BC27" s="253" t="n">
        <f aca="false">IF(A27="","",1)</f>
        <v>1</v>
      </c>
    </row>
    <row r="28" customFormat="false" ht="12.75" hidden="false" customHeight="false" outlineLevel="0" collapsed="false">
      <c r="A28" s="465" t="s">
        <v>299</v>
      </c>
      <c r="B28" s="466" t="n">
        <v>0.005</v>
      </c>
      <c r="C28" s="467"/>
      <c r="D28" s="468" t="str">
        <f aca="false">IF(ISERROR(VLOOKUP($A28,'liste reference'!$A$7:$D$892,2,0)),IF(ISERROR(VLOOKUP($A28,'liste reference'!$B$7:$D$892,1,0)),"",VLOOKUP($A28,'liste reference'!$B$7:$D$892,1,0)),VLOOKUP($A28,'liste reference'!$A$7:$D$892,2,0))</f>
        <v>Monostroma sp.</v>
      </c>
      <c r="E28" s="468" t="e">
        <f aca="false">IF(D28="",0,VLOOKUP(D28,D$22:D27,1,0))</f>
        <v>#N/A</v>
      </c>
      <c r="F28" s="469" t="n">
        <f aca="false">($B28*$B$7+$C28*$C$7)/100</f>
        <v>0.00275</v>
      </c>
      <c r="G28" s="470" t="str">
        <f aca="false">IF(A28="","",IF(ISERROR(VLOOKUP($A28,'liste reference'!$A$7:$P$892,13,0)),IF(ISERROR(VLOOKUP($A28,'liste reference'!$B$7:$P$892,12,0)),"    -",VLOOKUP($A28,'liste reference'!$B$7:$P$892,12,0)),VLOOKUP($A28,'liste reference'!$A$7:$P$892,13,0)))</f>
        <v>ALG</v>
      </c>
      <c r="H28" s="452" t="n">
        <f aca="false">IF(A28="","x",IF(ISERROR(VLOOKUP($A28,'liste reference'!$A$7:$P$892,14,0)),IF(ISERROR(VLOOKUP($A28,'liste reference'!$B$7:$P$892,13,0)),"x",VLOOKUP($A28,'liste reference'!$B$7:$P$892,13,0)),VLOOKUP($A28,'liste reference'!$A$7:$P$892,14,0)))</f>
        <v>2</v>
      </c>
      <c r="I28" s="471" t="n">
        <f aca="false">IF(ISNUMBER(H28),IF(ISERROR(VLOOKUP($A28,'liste reference'!$A$7:$P$892,3,0)),IF(ISERROR(VLOOKUP($A28,'liste reference'!$B$7:$P$892,2,0)),"",VLOOKUP($A28,'liste reference'!$B$7:$P$892,2,0)),VLOOKUP($A28,'liste reference'!$A$7:$P$892,3,0)),"")</f>
        <v>13</v>
      </c>
      <c r="J28" s="454" t="n">
        <f aca="false">IF(ISNUMBER(H28),IF(ISERROR(VLOOKUP($A28,'liste reference'!$A$7:$P$892,4,0)),IF(ISERROR(VLOOKUP($A28,'liste reference'!$B$7:$P$892,3,0)),"",VLOOKUP($A28,'liste reference'!$B$7:$P$892,3,0)),VLOOKUP($A28,'liste reference'!$A$7:$P$892,4,0)),"")</f>
        <v>2</v>
      </c>
      <c r="K28" s="455"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Monostroma sp.</v>
      </c>
      <c r="L28" s="472"/>
      <c r="M28" s="472"/>
      <c r="N28" s="472"/>
      <c r="O28" s="457" t="str">
        <f aca="false">IF(AA28="Cf.","Cf.","")</f>
        <v/>
      </c>
      <c r="P28" s="457" t="n">
        <f aca="false">IF($A28="NEWCOD",IF($AC28="","No",$AC28),IF(ISTEXT($E28),"DEJA SAISI !",IF($A28="","",IF(ISERROR(VLOOKUP($A28,'liste reference'!A:S,19,FALSE())),IF(ISERROR(VLOOKUP($A28,'liste reference'!B:S,19,FALSE())),"",VLOOKUP($A28,'liste reference'!B:S,19,FALSE())),VLOOKUP($A28,'liste reference'!A:S,19,FALSE())))))</f>
        <v>61</v>
      </c>
      <c r="Q28" s="458" t="n">
        <f aca="false">IF(ISTEXT(H28),"",(B28*$B$7/100)+(C28*$C$7/100))</f>
        <v>0.00275</v>
      </c>
      <c r="R28" s="459" t="n">
        <f aca="false">IF(OR(ISTEXT(H28),Q28=0),"",IF(Q28&lt;0.1,1,IF(Q28&lt;1,2,IF(Q28&lt;10,3,IF(Q28&lt;50,4,IF(Q28&gt;=50,5,""))))))</f>
        <v>1</v>
      </c>
      <c r="S28" s="459" t="n">
        <f aca="false">IF(ISERROR(R28*I28),0,R28*I28)</f>
        <v>13</v>
      </c>
      <c r="T28" s="459" t="n">
        <f aca="false">IF(ISERROR(R28*I28*J28),0,R28*I28*J28)</f>
        <v>26</v>
      </c>
      <c r="U28" s="473" t="n">
        <f aca="false">IF(ISERROR(R28*J28),0,R28*J28)</f>
        <v>2</v>
      </c>
      <c r="V28" s="460" t="n">
        <v>2</v>
      </c>
      <c r="W28" s="461"/>
      <c r="Y28" s="462" t="str">
        <f aca="false">IF(A28="new.cod","NEWCOD",IF(AND((Z28=""),ISTEXT(A28)),A28,IF(Z28="","",INDEX('liste reference'!$A$7:$A$892,Z28))))</f>
        <v>MOOSPX</v>
      </c>
      <c r="Z28" s="253" t="n">
        <f aca="false">IF(ISERROR(MATCH(A28,'liste reference'!$A$7:$A$892,0)),IF(ISERROR(MATCH(A28,'liste reference'!$B$7:$B$892,0)),"",(MATCH(A28,'liste reference'!$B$7:$B$892,0))),(MATCH(A28,'liste reference'!$A$7:$A$892,0)))</f>
        <v>96</v>
      </c>
      <c r="AA28" s="463"/>
      <c r="AB28" s="464"/>
      <c r="AC28" s="464"/>
      <c r="BC28" s="253" t="n">
        <f aca="false">IF(A28="","",1)</f>
        <v>1</v>
      </c>
    </row>
    <row r="29" customFormat="false" ht="12.75" hidden="false" customHeight="false" outlineLevel="0" collapsed="false">
      <c r="A29" s="465" t="s">
        <v>344</v>
      </c>
      <c r="B29" s="466" t="n">
        <v>0.01</v>
      </c>
      <c r="C29" s="467"/>
      <c r="D29" s="468" t="str">
        <f aca="false">IF(ISERROR(VLOOKUP($A29,'liste reference'!$A$7:$D$892,2,0)),IF(ISERROR(VLOOKUP($A29,'liste reference'!$B$7:$D$892,1,0)),"",VLOOKUP($A29,'liste reference'!$B$7:$D$892,1,0)),VLOOKUP($A29,'liste reference'!$A$7:$D$892,2,0))</f>
        <v>Oedogonium sp.</v>
      </c>
      <c r="E29" s="468" t="e">
        <f aca="false">IF(D29="",0,VLOOKUP(D29,D$22:D28,1,0))</f>
        <v>#N/A</v>
      </c>
      <c r="F29" s="469" t="n">
        <f aca="false">($B29*$B$7+$C29*$C$7)/100</f>
        <v>0.0055</v>
      </c>
      <c r="G29" s="470" t="str">
        <f aca="false">IF(A29="","",IF(ISERROR(VLOOKUP($A29,'liste reference'!$A$7:$P$892,13,0)),IF(ISERROR(VLOOKUP($A29,'liste reference'!$B$7:$P$892,12,0)),"    -",VLOOKUP($A29,'liste reference'!$B$7:$P$892,12,0)),VLOOKUP($A29,'liste reference'!$A$7:$P$892,13,0)))</f>
        <v>ALG</v>
      </c>
      <c r="H29" s="452" t="n">
        <f aca="false">IF(A29="","x",IF(ISERROR(VLOOKUP($A29,'liste reference'!$A$7:$P$892,14,0)),IF(ISERROR(VLOOKUP($A29,'liste reference'!$B$7:$P$892,13,0)),"x",VLOOKUP($A29,'liste reference'!$B$7:$P$892,13,0)),VLOOKUP($A29,'liste reference'!$A$7:$P$892,14,0)))</f>
        <v>2</v>
      </c>
      <c r="I29" s="471" t="n">
        <f aca="false">IF(ISNUMBER(H29),IF(ISERROR(VLOOKUP($A29,'liste reference'!$A$7:$P$892,3,0)),IF(ISERROR(VLOOKUP($A29,'liste reference'!$B$7:$P$892,2,0)),"",VLOOKUP($A29,'liste reference'!$B$7:$P$892,2,0)),VLOOKUP($A29,'liste reference'!$A$7:$P$892,3,0)),"")</f>
        <v>6</v>
      </c>
      <c r="J29" s="454" t="n">
        <f aca="false">IF(ISNUMBER(H29),IF(ISERROR(VLOOKUP($A29,'liste reference'!$A$7:$P$892,4,0)),IF(ISERROR(VLOOKUP($A29,'liste reference'!$B$7:$P$892,3,0)),"",VLOOKUP($A29,'liste reference'!$B$7:$P$892,3,0)),VLOOKUP($A29,'liste reference'!$A$7:$P$892,4,0)),"")</f>
        <v>2</v>
      </c>
      <c r="K29" s="455"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Oedogonium sp.</v>
      </c>
      <c r="L29" s="472"/>
      <c r="M29" s="472"/>
      <c r="N29" s="472"/>
      <c r="O29" s="457" t="str">
        <f aca="false">IF(AA29="Cf.","Cf.","")</f>
        <v/>
      </c>
      <c r="P29" s="457" t="n">
        <f aca="false">IF($A29="NEWCOD",IF($AC29="","No",$AC29),IF(ISTEXT($E29),"DEJA SAISI !",IF($A29="","",IF(ISERROR(VLOOKUP($A29,'liste reference'!A:S,19,FALSE())),IF(ISERROR(VLOOKUP($A29,'liste reference'!B:S,19,FALSE())),"",VLOOKUP($A29,'liste reference'!B:S,19,FALSE())),VLOOKUP($A29,'liste reference'!A:S,19,FALSE())))))</f>
        <v>1134</v>
      </c>
      <c r="Q29" s="458" t="n">
        <f aca="false">IF(ISTEXT(H29),"",(B29*$B$7/100)+(C29*$C$7/100))</f>
        <v>0.0055</v>
      </c>
      <c r="R29" s="459" t="n">
        <f aca="false">IF(OR(ISTEXT(H29),Q29=0),"",IF(Q29&lt;0.1,1,IF(Q29&lt;1,2,IF(Q29&lt;10,3,IF(Q29&lt;50,4,IF(Q29&gt;=50,5,""))))))</f>
        <v>1</v>
      </c>
      <c r="S29" s="459" t="n">
        <f aca="false">IF(ISERROR(R29*I29),0,R29*I29)</f>
        <v>6</v>
      </c>
      <c r="T29" s="459" t="n">
        <f aca="false">IF(ISERROR(R29*I29*J29),0,R29*I29*J29)</f>
        <v>12</v>
      </c>
      <c r="U29" s="473" t="n">
        <f aca="false">IF(ISERROR(R29*J29),0,R29*J29)</f>
        <v>2</v>
      </c>
      <c r="V29" s="460" t="n">
        <v>2</v>
      </c>
      <c r="W29" s="461"/>
      <c r="Y29" s="462" t="str">
        <f aca="false">IF(A29="new.cod","NEWCOD",IF(AND((Z29=""),ISTEXT(A29)),A29,IF(Z29="","",INDEX('liste reference'!$A$7:$A$892,Z29))))</f>
        <v>OEDSPX</v>
      </c>
      <c r="Z29" s="253" t="n">
        <f aca="false">IF(ISERROR(MATCH(A29,'liste reference'!$A$7:$A$892,0)),IF(ISERROR(MATCH(A29,'liste reference'!$B$7:$B$892,0)),"",(MATCH(A29,'liste reference'!$B$7:$B$892,0))),(MATCH(A29,'liste reference'!$A$7:$A$892,0)))</f>
        <v>109</v>
      </c>
      <c r="AA29" s="463"/>
      <c r="AB29" s="464"/>
      <c r="AC29" s="464"/>
      <c r="BC29" s="253" t="n">
        <f aca="false">IF(A29="","",1)</f>
        <v>1</v>
      </c>
    </row>
    <row r="30" customFormat="false" ht="12.75" hidden="false" customHeight="false" outlineLevel="0" collapsed="false">
      <c r="A30" s="465" t="s">
        <v>349</v>
      </c>
      <c r="B30" s="466" t="n">
        <v>0.05</v>
      </c>
      <c r="C30" s="467" t="n">
        <v>0.01</v>
      </c>
      <c r="D30" s="468" t="str">
        <f aca="false">IF(ISERROR(VLOOKUP($A30,'liste reference'!$A$7:$D$892,2,0)),IF(ISERROR(VLOOKUP($A30,'liste reference'!$B$7:$D$892,1,0)),"",VLOOKUP($A30,'liste reference'!$B$7:$D$892,1,0)),VLOOKUP($A30,'liste reference'!$A$7:$D$892,2,0))</f>
        <v>Phormidium sp.</v>
      </c>
      <c r="E30" s="468" t="e">
        <f aca="false">IF(D30="",0,VLOOKUP(D30,D$22:D29,1,0))</f>
        <v>#N/A</v>
      </c>
      <c r="F30" s="469" t="n">
        <f aca="false">($B30*$B$7+$C30*$C$7)/100</f>
        <v>0.032</v>
      </c>
      <c r="G30" s="470" t="str">
        <f aca="false">IF(A30="","",IF(ISERROR(VLOOKUP($A30,'liste reference'!$A$7:$P$892,13,0)),IF(ISERROR(VLOOKUP($A30,'liste reference'!$B$7:$P$892,12,0)),"    -",VLOOKUP($A30,'liste reference'!$B$7:$P$892,12,0)),VLOOKUP($A30,'liste reference'!$A$7:$P$892,13,0)))</f>
        <v>ALG</v>
      </c>
      <c r="H30" s="452" t="n">
        <f aca="false">IF(A30="","x",IF(ISERROR(VLOOKUP($A30,'liste reference'!$A$7:$P$892,14,0)),IF(ISERROR(VLOOKUP($A30,'liste reference'!$B$7:$P$892,13,0)),"x",VLOOKUP($A30,'liste reference'!$B$7:$P$892,13,0)),VLOOKUP($A30,'liste reference'!$A$7:$P$892,14,0)))</f>
        <v>2</v>
      </c>
      <c r="I30" s="471" t="n">
        <f aca="false">IF(ISNUMBER(H30),IF(ISERROR(VLOOKUP($A30,'liste reference'!$A$7:$P$892,3,0)),IF(ISERROR(VLOOKUP($A30,'liste reference'!$B$7:$P$892,2,0)),"",VLOOKUP($A30,'liste reference'!$B$7:$P$892,2,0)),VLOOKUP($A30,'liste reference'!$A$7:$P$892,3,0)),"")</f>
        <v>13</v>
      </c>
      <c r="J30" s="454" t="n">
        <f aca="false">IF(ISNUMBER(H30),IF(ISERROR(VLOOKUP($A30,'liste reference'!$A$7:$P$892,4,0)),IF(ISERROR(VLOOKUP($A30,'liste reference'!$B$7:$P$892,3,0)),"",VLOOKUP($A30,'liste reference'!$B$7:$P$892,3,0)),VLOOKUP($A30,'liste reference'!$A$7:$P$892,4,0)),"")</f>
        <v>2</v>
      </c>
      <c r="K30" s="455"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Phormidium sp.</v>
      </c>
      <c r="L30" s="472"/>
      <c r="M30" s="472"/>
      <c r="N30" s="472"/>
      <c r="O30" s="457" t="str">
        <f aca="false">IF(AA30="Cf.","Cf.","")</f>
        <v/>
      </c>
      <c r="P30" s="457" t="n">
        <f aca="false">IF($A30="NEWCOD",IF($AC30="","No",$AC30),IF(ISTEXT($E30),"DEJA SAISI !",IF($A30="","",IF(ISERROR(VLOOKUP($A30,'liste reference'!A:S,19,FALSE())),IF(ISERROR(VLOOKUP($A30,'liste reference'!B:S,19,FALSE())),"",VLOOKUP($A30,'liste reference'!B:S,19,FALSE())),VLOOKUP($A30,'liste reference'!A:S,19,FALSE())))))</f>
        <v>6414</v>
      </c>
      <c r="Q30" s="458" t="n">
        <f aca="false">IF(ISTEXT(H30),"",(B30*$B$7/100)+(C30*$C$7/100))</f>
        <v>0.032</v>
      </c>
      <c r="R30" s="459" t="n">
        <f aca="false">IF(OR(ISTEXT(H30),Q30=0),"",IF(Q30&lt;0.1,1,IF(Q30&lt;1,2,IF(Q30&lt;10,3,IF(Q30&lt;50,4,IF(Q30&gt;=50,5,""))))))</f>
        <v>1</v>
      </c>
      <c r="S30" s="459" t="n">
        <f aca="false">IF(ISERROR(R30*I30),0,R30*I30)</f>
        <v>13</v>
      </c>
      <c r="T30" s="459" t="n">
        <f aca="false">IF(ISERROR(R30*I30*J30),0,R30*I30*J30)</f>
        <v>26</v>
      </c>
      <c r="U30" s="473" t="n">
        <f aca="false">IF(ISERROR(R30*J30),0,R30*J30)</f>
        <v>2</v>
      </c>
      <c r="V30" s="460" t="n">
        <v>2</v>
      </c>
      <c r="W30" s="461"/>
      <c r="Y30" s="462" t="str">
        <f aca="false">IF(A30="new.cod","NEWCOD",IF(AND((Z30=""),ISTEXT(A30)),A30,IF(Z30="","",INDEX('liste reference'!$A$7:$A$892,Z30))))</f>
        <v>PHOSPX</v>
      </c>
      <c r="Z30" s="253" t="n">
        <f aca="false">IF(ISERROR(MATCH(A30,'liste reference'!$A$7:$A$892,0)),IF(ISERROR(MATCH(A30,'liste reference'!$B$7:$B$892,0)),"",(MATCH(A30,'liste reference'!$B$7:$B$892,0))),(MATCH(A30,'liste reference'!$A$7:$A$892,0)))</f>
        <v>111</v>
      </c>
      <c r="AA30" s="463"/>
      <c r="AB30" s="464"/>
      <c r="AC30" s="464"/>
      <c r="BC30" s="253" t="n">
        <f aca="false">IF(A30="","",1)</f>
        <v>1</v>
      </c>
    </row>
    <row r="31" customFormat="false" ht="12.75" hidden="false" customHeight="false" outlineLevel="0" collapsed="false">
      <c r="A31" s="465" t="s">
        <v>379</v>
      </c>
      <c r="B31" s="466" t="n">
        <v>0.005</v>
      </c>
      <c r="C31" s="467" t="n">
        <v>0.005</v>
      </c>
      <c r="D31" s="468" t="str">
        <f aca="false">IF(ISERROR(VLOOKUP($A31,'liste reference'!$A$7:$D$892,2,0)),IF(ISERROR(VLOOKUP($A31,'liste reference'!$B$7:$D$892,1,0)),"",VLOOKUP($A31,'liste reference'!$B$7:$D$892,1,0)),VLOOKUP($A31,'liste reference'!$A$7:$D$892,2,0))</f>
        <v>Spirogyra sp.</v>
      </c>
      <c r="E31" s="468" t="e">
        <f aca="false">IF(D31="",0,VLOOKUP(D31,D$22:D30,1,0))</f>
        <v>#N/A</v>
      </c>
      <c r="F31" s="469" t="n">
        <f aca="false">($B31*$B$7+$C31*$C$7)/100</f>
        <v>0.005</v>
      </c>
      <c r="G31" s="470" t="str">
        <f aca="false">IF(A31="","",IF(ISERROR(VLOOKUP($A31,'liste reference'!$A$7:$P$892,13,0)),IF(ISERROR(VLOOKUP($A31,'liste reference'!$B$7:$P$892,12,0)),"    -",VLOOKUP($A31,'liste reference'!$B$7:$P$892,12,0)),VLOOKUP($A31,'liste reference'!$A$7:$P$892,13,0)))</f>
        <v>ALG</v>
      </c>
      <c r="H31" s="452" t="n">
        <f aca="false">IF(A31="","x",IF(ISERROR(VLOOKUP($A31,'liste reference'!$A$7:$P$892,14,0)),IF(ISERROR(VLOOKUP($A31,'liste reference'!$B$7:$P$892,13,0)),"x",VLOOKUP($A31,'liste reference'!$B$7:$P$892,13,0)),VLOOKUP($A31,'liste reference'!$A$7:$P$892,14,0)))</f>
        <v>2</v>
      </c>
      <c r="I31" s="471" t="n">
        <f aca="false">IF(ISNUMBER(H31),IF(ISERROR(VLOOKUP($A31,'liste reference'!$A$7:$P$892,3,0)),IF(ISERROR(VLOOKUP($A31,'liste reference'!$B$7:$P$892,2,0)),"",VLOOKUP($A31,'liste reference'!$B$7:$P$892,2,0)),VLOOKUP($A31,'liste reference'!$A$7:$P$892,3,0)),"")</f>
        <v>10</v>
      </c>
      <c r="J31" s="454" t="n">
        <f aca="false">IF(ISNUMBER(H31),IF(ISERROR(VLOOKUP($A31,'liste reference'!$A$7:$P$892,4,0)),IF(ISERROR(VLOOKUP($A31,'liste reference'!$B$7:$P$892,3,0)),"",VLOOKUP($A31,'liste reference'!$B$7:$P$892,3,0)),VLOOKUP($A31,'liste reference'!$A$7:$P$892,4,0)),"")</f>
        <v>1</v>
      </c>
      <c r="K31" s="455"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Spirogyra sp.</v>
      </c>
      <c r="L31" s="472"/>
      <c r="M31" s="472"/>
      <c r="N31" s="472"/>
      <c r="O31" s="457" t="str">
        <f aca="false">IF(AA31="Cf.","Cf.","")</f>
        <v/>
      </c>
      <c r="P31" s="457" t="n">
        <f aca="false">IF($A31="NEWCOD",IF($AC31="","No",$AC31),IF(ISTEXT($E31),"DEJA SAISI !",IF($A31="","",IF(ISERROR(VLOOKUP($A31,'liste reference'!A:S,19,FALSE())),IF(ISERROR(VLOOKUP($A31,'liste reference'!B:S,19,FALSE())),"",VLOOKUP($A31,'liste reference'!B:S,19,FALSE())),VLOOKUP($A31,'liste reference'!A:S,19,FALSE())))))</f>
        <v>1147</v>
      </c>
      <c r="Q31" s="458" t="n">
        <f aca="false">IF(ISTEXT(H31),"",(B31*$B$7/100)+(C31*$C$7/100))</f>
        <v>0.005</v>
      </c>
      <c r="R31" s="459" t="n">
        <f aca="false">IF(OR(ISTEXT(H31),Q31=0),"",IF(Q31&lt;0.1,1,IF(Q31&lt;1,2,IF(Q31&lt;10,3,IF(Q31&lt;50,4,IF(Q31&gt;=50,5,""))))))</f>
        <v>1</v>
      </c>
      <c r="S31" s="459" t="n">
        <f aca="false">IF(ISERROR(R31*I31),0,R31*I31)</f>
        <v>10</v>
      </c>
      <c r="T31" s="459" t="n">
        <f aca="false">IF(ISERROR(R31*I31*J31),0,R31*I31*J31)</f>
        <v>10</v>
      </c>
      <c r="U31" s="473" t="n">
        <f aca="false">IF(ISERROR(R31*J31),0,R31*J31)</f>
        <v>1</v>
      </c>
      <c r="V31" s="460" t="n">
        <v>1</v>
      </c>
      <c r="W31" s="461"/>
      <c r="Y31" s="462" t="str">
        <f aca="false">IF(A31="new.cod","NEWCOD",IF(AND((Z31=""),ISTEXT(A31)),A31,IF(Z31="","",INDEX('liste reference'!$A$7:$A$892,Z31))))</f>
        <v>SPISPX</v>
      </c>
      <c r="Z31" s="253" t="n">
        <f aca="false">IF(ISERROR(MATCH(A31,'liste reference'!$A$7:$A$892,0)),IF(ISERROR(MATCH(A31,'liste reference'!$B$7:$B$892,0)),"",(MATCH(A31,'liste reference'!$B$7:$B$892,0))),(MATCH(A31,'liste reference'!$A$7:$A$892,0)))</f>
        <v>123</v>
      </c>
      <c r="AA31" s="463"/>
      <c r="AB31" s="464"/>
      <c r="AC31" s="464"/>
      <c r="BC31" s="253" t="n">
        <f aca="false">IF(A31="","",1)</f>
        <v>1</v>
      </c>
    </row>
    <row r="32" customFormat="false" ht="12.75" hidden="false" customHeight="false" outlineLevel="0" collapsed="false">
      <c r="A32" s="465" t="s">
        <v>384</v>
      </c>
      <c r="B32" s="466" t="n">
        <v>0.005</v>
      </c>
      <c r="C32" s="467" t="n">
        <v>0.005</v>
      </c>
      <c r="D32" s="468" t="str">
        <f aca="false">IF(ISERROR(VLOOKUP($A32,'liste reference'!$A$7:$D$892,2,0)),IF(ISERROR(VLOOKUP($A32,'liste reference'!$B$7:$D$892,1,0)),"",VLOOKUP($A32,'liste reference'!$B$7:$D$892,1,0)),VLOOKUP($A32,'liste reference'!$A$7:$D$892,2,0))</f>
        <v>Stigeoclonium sp.</v>
      </c>
      <c r="E32" s="468" t="e">
        <f aca="false">IF(D32="",0,VLOOKUP(D32,D$22:D31,1,0))</f>
        <v>#N/A</v>
      </c>
      <c r="F32" s="469" t="n">
        <f aca="false">($B32*$B$7+$C32*$C$7)/100</f>
        <v>0.005</v>
      </c>
      <c r="G32" s="470" t="str">
        <f aca="false">IF(A32="","",IF(ISERROR(VLOOKUP($A32,'liste reference'!$A$7:$P$892,13,0)),IF(ISERROR(VLOOKUP($A32,'liste reference'!$B$7:$P$892,12,0)),"    -",VLOOKUP($A32,'liste reference'!$B$7:$P$892,12,0)),VLOOKUP($A32,'liste reference'!$A$7:$P$892,13,0)))</f>
        <v>ALG</v>
      </c>
      <c r="H32" s="452" t="n">
        <f aca="false">IF(A32="","x",IF(ISERROR(VLOOKUP($A32,'liste reference'!$A$7:$P$892,14,0)),IF(ISERROR(VLOOKUP($A32,'liste reference'!$B$7:$P$892,13,0)),"x",VLOOKUP($A32,'liste reference'!$B$7:$P$892,13,0)),VLOOKUP($A32,'liste reference'!$A$7:$P$892,14,0)))</f>
        <v>2</v>
      </c>
      <c r="I32" s="471" t="n">
        <f aca="false">IF(ISNUMBER(H32),IF(ISERROR(VLOOKUP($A32,'liste reference'!$A$7:$P$892,3,0)),IF(ISERROR(VLOOKUP($A32,'liste reference'!$B$7:$P$892,2,0)),"",VLOOKUP($A32,'liste reference'!$B$7:$P$892,2,0)),VLOOKUP($A32,'liste reference'!$A$7:$P$892,3,0)),"")</f>
        <v>13</v>
      </c>
      <c r="J32" s="454" t="n">
        <f aca="false">IF(ISNUMBER(H32),IF(ISERROR(VLOOKUP($A32,'liste reference'!$A$7:$P$892,4,0)),IF(ISERROR(VLOOKUP($A32,'liste reference'!$B$7:$P$892,3,0)),"",VLOOKUP($A32,'liste reference'!$B$7:$P$892,3,0)),VLOOKUP($A32,'liste reference'!$A$7:$P$892,4,0)),"")</f>
        <v>2</v>
      </c>
      <c r="K32" s="455"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Stigeoclonium sp.</v>
      </c>
      <c r="L32" s="472"/>
      <c r="M32" s="472"/>
      <c r="N32" s="472"/>
      <c r="O32" s="457" t="str">
        <f aca="false">IF(AA32="Cf.","Cf.","")</f>
        <v/>
      </c>
      <c r="P32" s="457" t="n">
        <f aca="false">IF($A32="NEWCOD",IF($AC32="","No",$AC32),IF(ISTEXT($E32),"DEJA SAISI !",IF($A32="","",IF(ISERROR(VLOOKUP($A32,'liste reference'!A:S,19,FALSE())),IF(ISERROR(VLOOKUP($A32,'liste reference'!B:S,19,FALSE())),"",VLOOKUP($A32,'liste reference'!B:S,19,FALSE())),VLOOKUP($A32,'liste reference'!A:S,19,FALSE())))))</f>
        <v>1119</v>
      </c>
      <c r="Q32" s="458" t="n">
        <f aca="false">IF(ISTEXT(H32),"",(B32*$B$7/100)+(C32*$C$7/100))</f>
        <v>0.005</v>
      </c>
      <c r="R32" s="459" t="n">
        <f aca="false">IF(OR(ISTEXT(H32),Q32=0),"",IF(Q32&lt;0.1,1,IF(Q32&lt;1,2,IF(Q32&lt;10,3,IF(Q32&lt;50,4,IF(Q32&gt;=50,5,""))))))</f>
        <v>1</v>
      </c>
      <c r="S32" s="459" t="n">
        <f aca="false">IF(ISERROR(R32*I32),0,R32*I32)</f>
        <v>13</v>
      </c>
      <c r="T32" s="459" t="n">
        <f aca="false">IF(ISERROR(R32*I32*J32),0,R32*I32*J32)</f>
        <v>26</v>
      </c>
      <c r="U32" s="473" t="n">
        <f aca="false">IF(ISERROR(R32*J32),0,R32*J32)</f>
        <v>2</v>
      </c>
      <c r="V32" s="460" t="n">
        <v>2</v>
      </c>
      <c r="W32" s="461"/>
      <c r="Y32" s="462" t="str">
        <f aca="false">IF(A32="new.cod","NEWCOD",IF(AND((Z32=""),ISTEXT(A32)),A32,IF(Z32="","",INDEX('liste reference'!$A$7:$A$892,Z32))))</f>
        <v>STISPX</v>
      </c>
      <c r="Z32" s="253" t="n">
        <f aca="false">IF(ISERROR(MATCH(A32,'liste reference'!$A$7:$A$892,0)),IF(ISERROR(MATCH(A32,'liste reference'!$B$7:$B$892,0)),"",(MATCH(A32,'liste reference'!$B$7:$B$892,0))),(MATCH(A32,'liste reference'!$A$7:$A$892,0)))</f>
        <v>125</v>
      </c>
      <c r="AA32" s="463"/>
      <c r="AB32" s="464"/>
      <c r="AC32" s="464"/>
      <c r="BC32" s="253" t="n">
        <f aca="false">IF(A32="","",1)</f>
        <v>1</v>
      </c>
    </row>
    <row r="33" customFormat="false" ht="12.75" hidden="false" customHeight="false" outlineLevel="0" collapsed="false">
      <c r="A33" s="465" t="s">
        <v>391</v>
      </c>
      <c r="B33" s="466" t="n">
        <v>0.005</v>
      </c>
      <c r="C33" s="467"/>
      <c r="D33" s="468" t="str">
        <f aca="false">IF(ISERROR(VLOOKUP($A33,'liste reference'!$A$7:$D$892,2,0)),IF(ISERROR(VLOOKUP($A33,'liste reference'!$B$7:$D$892,1,0)),"",VLOOKUP($A33,'liste reference'!$B$7:$D$892,1,0)),VLOOKUP($A33,'liste reference'!$A$7:$D$892,2,0))</f>
        <v>Tetraspora sp.</v>
      </c>
      <c r="E33" s="468" t="e">
        <f aca="false">IF(D33="",0,VLOOKUP(D33,D$22:D32,1,0))</f>
        <v>#N/A</v>
      </c>
      <c r="F33" s="469" t="n">
        <f aca="false">($B33*$B$7+$C33*$C$7)/100</f>
        <v>0.00275</v>
      </c>
      <c r="G33" s="470" t="str">
        <f aca="false">IF(A33="","",IF(ISERROR(VLOOKUP($A33,'liste reference'!$A$7:$P$892,13,0)),IF(ISERROR(VLOOKUP($A33,'liste reference'!$B$7:$P$892,12,0)),"    -",VLOOKUP($A33,'liste reference'!$B$7:$P$892,12,0)),VLOOKUP($A33,'liste reference'!$A$7:$P$892,13,0)))</f>
        <v>ALG</v>
      </c>
      <c r="H33" s="452" t="n">
        <f aca="false">IF(A33="","x",IF(ISERROR(VLOOKUP($A33,'liste reference'!$A$7:$P$892,14,0)),IF(ISERROR(VLOOKUP($A33,'liste reference'!$B$7:$P$892,13,0)),"x",VLOOKUP($A33,'liste reference'!$B$7:$P$892,13,0)),VLOOKUP($A33,'liste reference'!$A$7:$P$892,14,0)))</f>
        <v>2</v>
      </c>
      <c r="I33" s="471" t="n">
        <f aca="false">IF(ISNUMBER(H33),IF(ISERROR(VLOOKUP($A33,'liste reference'!$A$7:$P$892,3,0)),IF(ISERROR(VLOOKUP($A33,'liste reference'!$B$7:$P$892,2,0)),"",VLOOKUP($A33,'liste reference'!$B$7:$P$892,2,0)),VLOOKUP($A33,'liste reference'!$A$7:$P$892,3,0)),"")</f>
        <v>12</v>
      </c>
      <c r="J33" s="454" t="n">
        <f aca="false">IF(ISNUMBER(H33),IF(ISERROR(VLOOKUP($A33,'liste reference'!$A$7:$P$892,4,0)),IF(ISERROR(VLOOKUP($A33,'liste reference'!$B$7:$P$892,3,0)),"",VLOOKUP($A33,'liste reference'!$B$7:$P$892,3,0)),VLOOKUP($A33,'liste reference'!$A$7:$P$892,4,0)),"")</f>
        <v>1</v>
      </c>
      <c r="K33" s="455"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Tetraspora sp.</v>
      </c>
      <c r="L33" s="472"/>
      <c r="M33" s="472"/>
      <c r="N33" s="472"/>
      <c r="O33" s="457" t="str">
        <f aca="false">IF(AA33="Cf.","Cf.","")</f>
        <v/>
      </c>
      <c r="P33" s="457" t="n">
        <f aca="false">IF($A33="NEWCOD",IF($AC33="","No",$AC33),IF(ISTEXT($E33),"DEJA SAISI !",IF($A33="","",IF(ISERROR(VLOOKUP($A33,'liste reference'!A:S,19,FALSE())),IF(ISERROR(VLOOKUP($A33,'liste reference'!B:S,19,FALSE())),"",VLOOKUP($A33,'liste reference'!B:S,19,FALSE())),VLOOKUP($A33,'liste reference'!A:S,19,FALSE())))))</f>
        <v>1138</v>
      </c>
      <c r="Q33" s="458" t="n">
        <f aca="false">IF(ISTEXT(H33),"",(B33*$B$7/100)+(C33*$C$7/100))</f>
        <v>0.00275</v>
      </c>
      <c r="R33" s="459" t="n">
        <f aca="false">IF(OR(ISTEXT(H33),Q33=0),"",IF(Q33&lt;0.1,1,IF(Q33&lt;1,2,IF(Q33&lt;10,3,IF(Q33&lt;50,4,IF(Q33&gt;=50,5,""))))))</f>
        <v>1</v>
      </c>
      <c r="S33" s="459" t="n">
        <f aca="false">IF(ISERROR(R33*I33),0,R33*I33)</f>
        <v>12</v>
      </c>
      <c r="T33" s="459" t="n">
        <f aca="false">IF(ISERROR(R33*I33*J33),0,R33*I33*J33)</f>
        <v>12</v>
      </c>
      <c r="U33" s="473" t="n">
        <f aca="false">IF(ISERROR(R33*J33),0,R33*J33)</f>
        <v>1</v>
      </c>
      <c r="V33" s="460" t="n">
        <v>1</v>
      </c>
      <c r="W33" s="461"/>
      <c r="Y33" s="462" t="str">
        <f aca="false">IF(A33="new.cod","NEWCOD",IF(AND((Z33=""),ISTEXT(A33)),A33,IF(Z33="","",INDEX('liste reference'!$A$7:$A$892,Z33))))</f>
        <v>TETSPX</v>
      </c>
      <c r="Z33" s="253" t="n">
        <f aca="false">IF(ISERROR(MATCH(A33,'liste reference'!$A$7:$A$892,0)),IF(ISERROR(MATCH(A33,'liste reference'!$B$7:$B$892,0)),"",(MATCH(A33,'liste reference'!$B$7:$B$892,0))),(MATCH(A33,'liste reference'!$A$7:$A$892,0)))</f>
        <v>127</v>
      </c>
      <c r="AA33" s="463"/>
      <c r="AB33" s="464"/>
      <c r="AC33" s="464"/>
      <c r="BC33" s="253" t="n">
        <f aca="false">IF(A33="","",1)</f>
        <v>1</v>
      </c>
    </row>
    <row r="34" customFormat="false" ht="12.75" hidden="false" customHeight="false" outlineLevel="0" collapsed="false">
      <c r="A34" s="465" t="s">
        <v>393</v>
      </c>
      <c r="B34" s="466" t="n">
        <v>0.005</v>
      </c>
      <c r="C34" s="467"/>
      <c r="D34" s="468" t="str">
        <f aca="false">IF(ISERROR(VLOOKUP($A34,'liste reference'!$A$7:$D$892,2,0)),IF(ISERROR(VLOOKUP($A34,'liste reference'!$B$7:$D$892,1,0)),"",VLOOKUP($A34,'liste reference'!$B$7:$D$892,1,0)),VLOOKUP($A34,'liste reference'!$A$7:$D$892,2,0))</f>
        <v>Thorea sp.</v>
      </c>
      <c r="E34" s="468" t="e">
        <f aca="false">IF(D34="",0,VLOOKUP(D34,D$22:D33,1,0))</f>
        <v>#N/A</v>
      </c>
      <c r="F34" s="475" t="n">
        <f aca="false">($B34*$B$7+$C34*$C$7)/100</f>
        <v>0.00275</v>
      </c>
      <c r="G34" s="470" t="str">
        <f aca="false">IF(A34="","",IF(ISERROR(VLOOKUP($A34,'liste reference'!$A$7:$P$892,13,0)),IF(ISERROR(VLOOKUP($A34,'liste reference'!$B$7:$P$892,12,0)),"    -",VLOOKUP($A34,'liste reference'!$B$7:$P$892,12,0)),VLOOKUP($A34,'liste reference'!$A$7:$P$892,13,0)))</f>
        <v>ALG</v>
      </c>
      <c r="H34" s="452" t="n">
        <f aca="false">IF(A34="","x",IF(ISERROR(VLOOKUP($A34,'liste reference'!$A$7:$P$892,14,0)),IF(ISERROR(VLOOKUP($A34,'liste reference'!$B$7:$P$892,13,0)),"x",VLOOKUP($A34,'liste reference'!$B$7:$P$892,13,0)),VLOOKUP($A34,'liste reference'!$A$7:$P$892,14,0)))</f>
        <v>2</v>
      </c>
      <c r="I34" s="471" t="n">
        <f aca="false">IF(ISNUMBER(H34),IF(ISERROR(VLOOKUP($A34,'liste reference'!$A$7:$P$892,3,0)),IF(ISERROR(VLOOKUP($A34,'liste reference'!$B$7:$P$892,2,0)),"",VLOOKUP($A34,'liste reference'!$B$7:$P$892,2,0)),VLOOKUP($A34,'liste reference'!$A$7:$P$892,3,0)),"")</f>
        <v>14</v>
      </c>
      <c r="J34" s="454" t="n">
        <f aca="false">IF(ISNUMBER(H34),IF(ISERROR(VLOOKUP($A34,'liste reference'!$A$7:$P$892,4,0)),IF(ISERROR(VLOOKUP($A34,'liste reference'!$B$7:$P$892,3,0)),"",VLOOKUP($A34,'liste reference'!$B$7:$P$892,3,0)),VLOOKUP($A34,'liste reference'!$A$7:$P$892,4,0)),"")</f>
        <v>3</v>
      </c>
      <c r="K34" s="455"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Thorea sp.</v>
      </c>
      <c r="L34" s="472"/>
      <c r="M34" s="472"/>
      <c r="N34" s="472"/>
      <c r="O34" s="457" t="str">
        <f aca="false">IF(AA34="Cf.","Cf.","")</f>
        <v/>
      </c>
      <c r="P34" s="457" t="n">
        <f aca="false">IF($A34="NEWCOD",IF($AC34="","No",$AC34),IF(ISTEXT($E34),"DEJA SAISI !",IF($A34="","",IF(ISERROR(VLOOKUP($A34,'liste reference'!A:S,19,FALSE())),IF(ISERROR(VLOOKUP($A34,'liste reference'!B:S,19,FALSE())),"",VLOOKUP($A34,'liste reference'!B:S,19,FALSE())),VLOOKUP($A34,'liste reference'!A:S,19,FALSE())))))</f>
        <v>685</v>
      </c>
      <c r="Q34" s="458" t="n">
        <f aca="false">IF(ISTEXT(H34),"",(B34*$B$7/100)+(C34*$C$7/100))</f>
        <v>0.00275</v>
      </c>
      <c r="R34" s="459" t="n">
        <f aca="false">IF(OR(ISTEXT(H34),Q34=0),"",IF(Q34&lt;0.1,1,IF(Q34&lt;1,2,IF(Q34&lt;10,3,IF(Q34&lt;50,4,IF(Q34&gt;=50,5,""))))))</f>
        <v>1</v>
      </c>
      <c r="S34" s="459" t="n">
        <f aca="false">IF(ISERROR(R34*I34),0,R34*I34)</f>
        <v>14</v>
      </c>
      <c r="T34" s="459" t="n">
        <f aca="false">IF(ISERROR(R34*I34*J34),0,R34*I34*J34)</f>
        <v>42</v>
      </c>
      <c r="U34" s="473" t="n">
        <f aca="false">IF(ISERROR(R34*J34),0,R34*J34)</f>
        <v>3</v>
      </c>
      <c r="V34" s="460" t="n">
        <v>3</v>
      </c>
      <c r="W34" s="461"/>
      <c r="Y34" s="462" t="str">
        <f aca="false">IF(A34="new.cod","NEWCOD",IF(AND((Z34=""),ISTEXT(A34)),A34,IF(Z34="","",INDEX('liste reference'!$A$7:$A$892,Z34))))</f>
        <v>THOSPX</v>
      </c>
      <c r="Z34" s="253" t="n">
        <f aca="false">IF(ISERROR(MATCH(A34,'liste reference'!$A$7:$A$892,0)),IF(ISERROR(MATCH(A34,'liste reference'!$B$7:$B$892,0)),"",(MATCH(A34,'liste reference'!$B$7:$B$892,0))),(MATCH(A34,'liste reference'!$A$7:$A$892,0)))</f>
        <v>128</v>
      </c>
      <c r="AA34" s="463"/>
      <c r="AB34" s="464"/>
      <c r="AC34" s="464"/>
      <c r="BC34" s="253" t="n">
        <f aca="false">IF(A34="","",1)</f>
        <v>1</v>
      </c>
    </row>
    <row r="35" customFormat="false" ht="12.75" hidden="false" customHeight="false" outlineLevel="0" collapsed="false">
      <c r="A35" s="465" t="s">
        <v>864</v>
      </c>
      <c r="B35" s="466" t="n">
        <v>0.5</v>
      </c>
      <c r="C35" s="467"/>
      <c r="D35" s="468" t="str">
        <f aca="false">IF(ISERROR(VLOOKUP($A35,'liste reference'!$A$7:$D$892,2,0)),IF(ISERROR(VLOOKUP($A35,'liste reference'!$B$7:$D$892,1,0)),"",VLOOKUP($A35,'liste reference'!$B$7:$D$892,1,0)),VLOOKUP($A35,'liste reference'!$A$7:$D$892,2,0))</f>
        <v>Cinclidotus riparius</v>
      </c>
      <c r="E35" s="468" t="e">
        <f aca="false">IF(D35="",0,VLOOKUP(D35,D$22:D34,1,0))</f>
        <v>#N/A</v>
      </c>
      <c r="F35" s="475" t="n">
        <f aca="false">($B35*$B$7+$C35*$C$7)/100</f>
        <v>0.275</v>
      </c>
      <c r="G35" s="470" t="str">
        <f aca="false">IF(A35="","",IF(ISERROR(VLOOKUP($A35,'liste reference'!$A$7:$P$892,13,0)),IF(ISERROR(VLOOKUP($A35,'liste reference'!$B$7:$P$892,12,0)),"    -",VLOOKUP($A35,'liste reference'!$B$7:$P$892,12,0)),VLOOKUP($A35,'liste reference'!$A$7:$P$892,13,0)))</f>
        <v>BRm</v>
      </c>
      <c r="H35" s="452" t="n">
        <f aca="false">IF(A35="","x",IF(ISERROR(VLOOKUP($A35,'liste reference'!$A$7:$P$892,14,0)),IF(ISERROR(VLOOKUP($A35,'liste reference'!$B$7:$P$892,13,0)),"x",VLOOKUP($A35,'liste reference'!$B$7:$P$892,13,0)),VLOOKUP($A35,'liste reference'!$A$7:$P$892,14,0)))</f>
        <v>5</v>
      </c>
      <c r="I35" s="471" t="n">
        <f aca="false">IF(ISNUMBER(H35),IF(ISERROR(VLOOKUP($A35,'liste reference'!$A$7:$P$892,3,0)),IF(ISERROR(VLOOKUP($A35,'liste reference'!$B$7:$P$892,2,0)),"",VLOOKUP($A35,'liste reference'!$B$7:$P$892,2,0)),VLOOKUP($A35,'liste reference'!$A$7:$P$892,3,0)),"")</f>
        <v>13</v>
      </c>
      <c r="J35" s="454" t="n">
        <f aca="false">IF(ISNUMBER(H35),IF(ISERROR(VLOOKUP($A35,'liste reference'!$A$7:$P$892,4,0)),IF(ISERROR(VLOOKUP($A35,'liste reference'!$B$7:$P$892,3,0)),"",VLOOKUP($A35,'liste reference'!$B$7:$P$892,3,0)),VLOOKUP($A35,'liste reference'!$A$7:$P$892,4,0)),"")</f>
        <v>2</v>
      </c>
      <c r="K35" s="455"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Cinclidotus riparius</v>
      </c>
      <c r="L35" s="472"/>
      <c r="M35" s="472"/>
      <c r="N35" s="472"/>
      <c r="O35" s="457" t="str">
        <f aca="false">IF(AA35="Cf.","Cf.","")</f>
        <v/>
      </c>
      <c r="P35" s="457" t="n">
        <f aca="false">IF($A35="NEWCOD",IF($AC35="","No",$AC35),IF(ISTEXT($E35),"DEJA SAISI !",IF($A35="","",IF(ISERROR(VLOOKUP($A35,'liste reference'!A:S,19,FALSE())),IF(ISERROR(VLOOKUP($A35,'liste reference'!B:S,19,FALSE())),"",VLOOKUP($A35,'liste reference'!B:S,19,FALSE())),VLOOKUP($A35,'liste reference'!A:S,19,FALSE())))))</f>
        <v>1321</v>
      </c>
      <c r="Q35" s="458" t="n">
        <f aca="false">IF(ISTEXT(H35),"",(B35*$B$7/100)+(C35*$C$7/100))</f>
        <v>0.275</v>
      </c>
      <c r="R35" s="459" t="n">
        <f aca="false">IF(OR(ISTEXT(H35),Q35=0),"",IF(Q35&lt;0.1,1,IF(Q35&lt;1,2,IF(Q35&lt;10,3,IF(Q35&lt;50,4,IF(Q35&gt;=50,5,""))))))</f>
        <v>2</v>
      </c>
      <c r="S35" s="459" t="n">
        <f aca="false">IF(ISERROR(R35*I35),0,R35*I35)</f>
        <v>26</v>
      </c>
      <c r="T35" s="459" t="n">
        <f aca="false">IF(ISERROR(R35*I35*J35),0,R35*I35*J35)</f>
        <v>52</v>
      </c>
      <c r="U35" s="473" t="n">
        <f aca="false">IF(ISERROR(R35*J35),0,R35*J35)</f>
        <v>4</v>
      </c>
      <c r="V35" s="460" t="n">
        <v>4</v>
      </c>
      <c r="W35" s="461"/>
      <c r="Y35" s="462" t="str">
        <f aca="false">IF(A35="new.cod","NEWCOD",IF(AND((Z35=""),ISTEXT(A35)),A35,IF(Z35="","",INDEX('liste reference'!$A$7:$A$892,Z35))))</f>
        <v>CINRIP</v>
      </c>
      <c r="Z35" s="253" t="n">
        <f aca="false">IF(ISERROR(MATCH(A35,'liste reference'!$A$7:$A$892,0)),IF(ISERROR(MATCH(A35,'liste reference'!$B$7:$B$892,0)),"",(MATCH(A35,'liste reference'!$B$7:$B$892,0))),(MATCH(A35,'liste reference'!$A$7:$A$892,0)))</f>
        <v>224</v>
      </c>
      <c r="AA35" s="463"/>
      <c r="AB35" s="464"/>
      <c r="AC35" s="464"/>
      <c r="BC35" s="253" t="n">
        <f aca="false">IF(A35="","",1)</f>
        <v>1</v>
      </c>
    </row>
    <row r="36" customFormat="false" ht="12.75" hidden="false" customHeight="false" outlineLevel="0" collapsed="false">
      <c r="A36" s="465" t="s">
        <v>1013</v>
      </c>
      <c r="B36" s="466" t="n">
        <v>0.005</v>
      </c>
      <c r="C36" s="467"/>
      <c r="D36" s="468" t="str">
        <f aca="false">IF(ISERROR(VLOOKUP($A36,'liste reference'!$A$7:$D$892,2,0)),IF(ISERROR(VLOOKUP($A36,'liste reference'!$B$7:$D$892,1,0)),"",VLOOKUP($A36,'liste reference'!$B$7:$D$892,1,0)),VLOOKUP($A36,'liste reference'!$A$7:$D$892,2,0))</f>
        <v>Fontinalis antipyretica</v>
      </c>
      <c r="E36" s="468" t="e">
        <f aca="false">IF(D36="",0,VLOOKUP(D36,D$22:D35,1,0))</f>
        <v>#N/A</v>
      </c>
      <c r="F36" s="475" t="n">
        <f aca="false">($B36*$B$7+$C36*$C$7)/100</f>
        <v>0.00275</v>
      </c>
      <c r="G36" s="470" t="str">
        <f aca="false">IF(A36="","",IF(ISERROR(VLOOKUP($A36,'liste reference'!$A$7:$P$892,13,0)),IF(ISERROR(VLOOKUP($A36,'liste reference'!$B$7:$P$892,12,0)),"    -",VLOOKUP($A36,'liste reference'!$B$7:$P$892,12,0)),VLOOKUP($A36,'liste reference'!$A$7:$P$892,13,0)))</f>
        <v>BRm</v>
      </c>
      <c r="H36" s="452" t="n">
        <f aca="false">IF(A36="","x",IF(ISERROR(VLOOKUP($A36,'liste reference'!$A$7:$P$892,14,0)),IF(ISERROR(VLOOKUP($A36,'liste reference'!$B$7:$P$892,13,0)),"x",VLOOKUP($A36,'liste reference'!$B$7:$P$892,13,0)),VLOOKUP($A36,'liste reference'!$A$7:$P$892,14,0)))</f>
        <v>5</v>
      </c>
      <c r="I36" s="471" t="n">
        <f aca="false">IF(ISNUMBER(H36),IF(ISERROR(VLOOKUP($A36,'liste reference'!$A$7:$P$892,3,0)),IF(ISERROR(VLOOKUP($A36,'liste reference'!$B$7:$P$892,2,0)),"",VLOOKUP($A36,'liste reference'!$B$7:$P$892,2,0)),VLOOKUP($A36,'liste reference'!$A$7:$P$892,3,0)),"")</f>
        <v>10</v>
      </c>
      <c r="J36" s="454" t="n">
        <f aca="false">IF(ISNUMBER(H36),IF(ISERROR(VLOOKUP($A36,'liste reference'!$A$7:$P$892,4,0)),IF(ISERROR(VLOOKUP($A36,'liste reference'!$B$7:$P$892,3,0)),"",VLOOKUP($A36,'liste reference'!$B$7:$P$892,3,0)),VLOOKUP($A36,'liste reference'!$A$7:$P$892,4,0)),"")</f>
        <v>1</v>
      </c>
      <c r="K36" s="455"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Fontinalis antipyretica</v>
      </c>
      <c r="L36" s="472"/>
      <c r="M36" s="472"/>
      <c r="N36" s="472"/>
      <c r="O36" s="457" t="str">
        <f aca="false">IF(AA36="Cf.","Cf.","")</f>
        <v/>
      </c>
      <c r="P36" s="457" t="n">
        <f aca="false">IF($A36="NEWCOD",IF($AC36="","No",$AC36),IF(ISTEXT($E36),"DEJA SAISI !",IF($A36="","",IF(ISERROR(VLOOKUP($A36,'liste reference'!A:S,19,FALSE())),IF(ISERROR(VLOOKUP($A36,'liste reference'!B:S,19,FALSE())),"",VLOOKUP($A36,'liste reference'!B:S,19,FALSE())),VLOOKUP($A36,'liste reference'!A:S,19,FALSE())))))</f>
        <v>131</v>
      </c>
      <c r="Q36" s="458" t="n">
        <f aca="false">IF(ISTEXT(H36),"",(B36*$B$7/100)+(C36*$C$7/100))</f>
        <v>0.00275</v>
      </c>
      <c r="R36" s="459" t="n">
        <f aca="false">IF(OR(ISTEXT(H36),Q36=0),"",IF(Q36&lt;0.1,1,IF(Q36&lt;1,2,IF(Q36&lt;10,3,IF(Q36&lt;50,4,IF(Q36&gt;=50,5,""))))))</f>
        <v>1</v>
      </c>
      <c r="S36" s="459" t="n">
        <f aca="false">IF(ISERROR(R36*I36),0,R36*I36)</f>
        <v>10</v>
      </c>
      <c r="T36" s="459" t="n">
        <f aca="false">IF(ISERROR(R36*I36*J36),0,R36*I36*J36)</f>
        <v>10</v>
      </c>
      <c r="U36" s="473" t="n">
        <f aca="false">IF(ISERROR(R36*J36),0,R36*J36)</f>
        <v>1</v>
      </c>
      <c r="V36" s="460" t="n">
        <v>1</v>
      </c>
      <c r="W36" s="461"/>
      <c r="Y36" s="462" t="str">
        <f aca="false">IF(A36="new.cod","NEWCOD",IF(AND((Z36=""),ISTEXT(A36)),A36,IF(Z36="","",INDEX('liste reference'!$A$7:$A$892,Z36))))</f>
        <v>FONANT</v>
      </c>
      <c r="Z36" s="253" t="n">
        <f aca="false">IF(ISERROR(MATCH(A36,'liste reference'!$A$7:$A$892,0)),IF(ISERROR(MATCH(A36,'liste reference'!$B$7:$B$892,0)),"",(MATCH(A36,'liste reference'!$B$7:$B$892,0))),(MATCH(A36,'liste reference'!$A$7:$A$892,0)))</f>
        <v>260</v>
      </c>
      <c r="AA36" s="463"/>
      <c r="AB36" s="464"/>
      <c r="AC36" s="464"/>
      <c r="BC36" s="253" t="n">
        <f aca="false">IF(A36="","",1)</f>
        <v>1</v>
      </c>
    </row>
    <row r="37" customFormat="false" ht="12.75" hidden="false" customHeight="false" outlineLevel="0" collapsed="false">
      <c r="A37" s="465" t="s">
        <v>1076</v>
      </c>
      <c r="B37" s="466" t="n">
        <v>0.01</v>
      </c>
      <c r="C37" s="467"/>
      <c r="D37" s="468" t="str">
        <f aca="false">IF(ISERROR(VLOOKUP($A37,'liste reference'!$A$7:$D$892,2,0)),IF(ISERROR(VLOOKUP($A37,'liste reference'!$B$7:$D$892,1,0)),"",VLOOKUP($A37,'liste reference'!$B$7:$D$892,1,0)),VLOOKUP($A37,'liste reference'!$A$7:$D$892,2,0))</f>
        <v>Octodiceras fontanum</v>
      </c>
      <c r="E37" s="468" t="e">
        <f aca="false">IF(D37="",0,VLOOKUP(D37,D$22:D36,1,0))</f>
        <v>#N/A</v>
      </c>
      <c r="F37" s="475" t="n">
        <f aca="false">($B37*$B$7+$C37*$C$7)/100</f>
        <v>0.0055</v>
      </c>
      <c r="G37" s="470" t="str">
        <f aca="false">IF(A37="","",IF(ISERROR(VLOOKUP($A37,'liste reference'!$A$7:$P$892,13,0)),IF(ISERROR(VLOOKUP($A37,'liste reference'!$B$7:$P$892,12,0)),"    -",VLOOKUP($A37,'liste reference'!$B$7:$P$892,12,0)),VLOOKUP($A37,'liste reference'!$A$7:$P$892,13,0)))</f>
        <v>BRm</v>
      </c>
      <c r="H37" s="452" t="n">
        <f aca="false">IF(A37="","x",IF(ISERROR(VLOOKUP($A37,'liste reference'!$A$7:$P$892,14,0)),IF(ISERROR(VLOOKUP($A37,'liste reference'!$B$7:$P$892,13,0)),"x",VLOOKUP($A37,'liste reference'!$B$7:$P$892,13,0)),VLOOKUP($A37,'liste reference'!$A$7:$P$892,14,0)))</f>
        <v>5</v>
      </c>
      <c r="I37" s="471" t="n">
        <f aca="false">IF(ISNUMBER(H37),IF(ISERROR(VLOOKUP($A37,'liste reference'!$A$7:$P$892,3,0)),IF(ISERROR(VLOOKUP($A37,'liste reference'!$B$7:$P$892,2,0)),"",VLOOKUP($A37,'liste reference'!$B$7:$P$892,2,0)),VLOOKUP($A37,'liste reference'!$A$7:$P$892,3,0)),"")</f>
        <v>7</v>
      </c>
      <c r="J37" s="454" t="n">
        <f aca="false">IF(ISNUMBER(H37),IF(ISERROR(VLOOKUP($A37,'liste reference'!$A$7:$P$892,4,0)),IF(ISERROR(VLOOKUP($A37,'liste reference'!$B$7:$P$892,3,0)),"",VLOOKUP($A37,'liste reference'!$B$7:$P$892,3,0)),VLOOKUP($A37,'liste reference'!$A$7:$P$892,4,0)),"")</f>
        <v>3</v>
      </c>
      <c r="K37" s="455"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Octodiceras fontanum</v>
      </c>
      <c r="L37" s="472"/>
      <c r="M37" s="472"/>
      <c r="N37" s="472"/>
      <c r="O37" s="457" t="str">
        <f aca="false">IF(AA37="Cf.","Cf.","")</f>
        <v/>
      </c>
      <c r="P37" s="457" t="n">
        <f aca="false">IF($A37="NEWCOD",IF($AC37="","No",$AC37),IF(ISTEXT($E37),"DEJA SAISI !",IF($A37="","",IF(ISERROR(VLOOKUP($A37,'liste reference'!A:S,19,FALSE())),IF(ISERROR(VLOOKUP($A37,'liste reference'!B:S,19,FALSE())),"",VLOOKUP($A37,'liste reference'!B:S,19,FALSE())),VLOOKUP($A37,'liste reference'!A:S,19,FALSE())))))</f>
        <v>133</v>
      </c>
      <c r="Q37" s="458" t="n">
        <f aca="false">IF(ISTEXT(H37),"",(B37*$B$7/100)+(C37*$C$7/100))</f>
        <v>0.0055</v>
      </c>
      <c r="R37" s="459" t="n">
        <f aca="false">IF(OR(ISTEXT(H37),Q37=0),"",IF(Q37&lt;0.1,1,IF(Q37&lt;1,2,IF(Q37&lt;10,3,IF(Q37&lt;50,4,IF(Q37&gt;=50,5,""))))))</f>
        <v>1</v>
      </c>
      <c r="S37" s="459" t="n">
        <f aca="false">IF(ISERROR(R37*I37),0,R37*I37)</f>
        <v>7</v>
      </c>
      <c r="T37" s="459" t="n">
        <f aca="false">IF(ISERROR(R37*I37*J37),0,R37*I37*J37)</f>
        <v>21</v>
      </c>
      <c r="U37" s="473" t="n">
        <f aca="false">IF(ISERROR(R37*J37),0,R37*J37)</f>
        <v>3</v>
      </c>
      <c r="V37" s="460" t="n">
        <v>3</v>
      </c>
      <c r="W37" s="461"/>
      <c r="Y37" s="462" t="str">
        <f aca="false">IF(A37="new.cod","NEWCOD",IF(AND((Z37=""),ISTEXT(A37)),A37,IF(Z37="","",INDEX('liste reference'!$A$7:$A$892,Z37))))</f>
        <v>OCTFON</v>
      </c>
      <c r="Z37" s="253" t="n">
        <f aca="false">IF(ISERROR(MATCH(A37,'liste reference'!$A$7:$A$892,0)),IF(ISERROR(MATCH(A37,'liste reference'!$B$7:$B$892,0)),"",(MATCH(A37,'liste reference'!$B$7:$B$892,0))),(MATCH(A37,'liste reference'!$A$7:$A$892,0)))</f>
        <v>278</v>
      </c>
      <c r="AA37" s="463"/>
      <c r="AB37" s="464"/>
      <c r="AC37" s="464"/>
      <c r="BC37" s="253" t="n">
        <f aca="false">IF(A37="","",1)</f>
        <v>1</v>
      </c>
    </row>
    <row r="38" customFormat="false" ht="12.75" hidden="false" customHeight="false" outlineLevel="0" collapsed="false">
      <c r="A38" s="465" t="s">
        <v>1171</v>
      </c>
      <c r="B38" s="466" t="n">
        <v>0.6</v>
      </c>
      <c r="C38" s="467" t="n">
        <v>0.01</v>
      </c>
      <c r="D38" s="468" t="str">
        <f aca="false">IF(ISERROR(VLOOKUP($A38,'liste reference'!$A$7:$D$892,2,0)),IF(ISERROR(VLOOKUP($A38,'liste reference'!$B$7:$D$892,1,0)),"",VLOOKUP($A38,'liste reference'!$B$7:$D$892,1,0)),VLOOKUP($A38,'liste reference'!$A$7:$D$892,2,0))</f>
        <v>Rhynchostegium riparioides</v>
      </c>
      <c r="E38" s="468" t="e">
        <f aca="false">IF(D38="",0,VLOOKUP(D38,D$22:D37,1,0))</f>
        <v>#N/A</v>
      </c>
      <c r="F38" s="475" t="n">
        <f aca="false">($B38*$B$7+$C38*$C$7)/100</f>
        <v>0.3345</v>
      </c>
      <c r="G38" s="470" t="str">
        <f aca="false">IF(A38="","",IF(ISERROR(VLOOKUP($A38,'liste reference'!$A$7:$P$892,13,0)),IF(ISERROR(VLOOKUP($A38,'liste reference'!$B$7:$P$892,12,0)),"    -",VLOOKUP($A38,'liste reference'!$B$7:$P$892,12,0)),VLOOKUP($A38,'liste reference'!$A$7:$P$892,13,0)))</f>
        <v>BRm</v>
      </c>
      <c r="H38" s="452" t="n">
        <f aca="false">IF(A38="","x",IF(ISERROR(VLOOKUP($A38,'liste reference'!$A$7:$P$892,14,0)),IF(ISERROR(VLOOKUP($A38,'liste reference'!$B$7:$P$892,13,0)),"x",VLOOKUP($A38,'liste reference'!$B$7:$P$892,13,0)),VLOOKUP($A38,'liste reference'!$A$7:$P$892,14,0)))</f>
        <v>5</v>
      </c>
      <c r="I38" s="471" t="n">
        <f aca="false">IF(ISNUMBER(H38),IF(ISERROR(VLOOKUP($A38,'liste reference'!$A$7:$P$892,3,0)),IF(ISERROR(VLOOKUP($A38,'liste reference'!$B$7:$P$892,2,0)),"",VLOOKUP($A38,'liste reference'!$B$7:$P$892,2,0)),VLOOKUP($A38,'liste reference'!$A$7:$P$892,3,0)),"")</f>
        <v>12</v>
      </c>
      <c r="J38" s="454" t="n">
        <f aca="false">IF(ISNUMBER(H38),IF(ISERROR(VLOOKUP($A38,'liste reference'!$A$7:$P$892,4,0)),IF(ISERROR(VLOOKUP($A38,'liste reference'!$B$7:$P$892,3,0)),"",VLOOKUP($A38,'liste reference'!$B$7:$P$892,3,0)),VLOOKUP($A38,'liste reference'!$A$7:$P$892,4,0)),"")</f>
        <v>1</v>
      </c>
      <c r="K38" s="455"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Rhynchostegium riparioides</v>
      </c>
      <c r="L38" s="472"/>
      <c r="M38" s="472"/>
      <c r="N38" s="472"/>
      <c r="O38" s="457" t="str">
        <f aca="false">IF(AA38="Cf.","Cf.","")</f>
        <v/>
      </c>
      <c r="P38" s="457" t="n">
        <f aca="false">IF($A38="NEWCOD",IF($AC38="","No",$AC38),IF(ISTEXT($E38),"DEJA SAISI !",IF($A38="","",IF(ISERROR(VLOOKUP($A38,'liste reference'!A:S,19,FALSE())),IF(ISERROR(VLOOKUP($A38,'liste reference'!B:S,19,FALSE())),"",VLOOKUP($A38,'liste reference'!B:S,19,FALSE())),VLOOKUP($A38,'liste reference'!A:S,19,FALSE())))))</f>
        <v>1268</v>
      </c>
      <c r="Q38" s="458" t="n">
        <f aca="false">IF(ISTEXT(H38),"",(B38*$B$7/100)+(C38*$C$7/100))</f>
        <v>0.3345</v>
      </c>
      <c r="R38" s="459" t="n">
        <f aca="false">IF(OR(ISTEXT(H38),Q38=0),"",IF(Q38&lt;0.1,1,IF(Q38&lt;1,2,IF(Q38&lt;10,3,IF(Q38&lt;50,4,IF(Q38&gt;=50,5,""))))))</f>
        <v>2</v>
      </c>
      <c r="S38" s="459" t="n">
        <f aca="false">IF(ISERROR(R38*I38),0,R38*I38)</f>
        <v>24</v>
      </c>
      <c r="T38" s="459" t="n">
        <f aca="false">IF(ISERROR(R38*I38*J38),0,R38*I38*J38)</f>
        <v>24</v>
      </c>
      <c r="U38" s="473" t="n">
        <f aca="false">IF(ISERROR(R38*J38),0,R38*J38)</f>
        <v>2</v>
      </c>
      <c r="V38" s="460" t="n">
        <v>2</v>
      </c>
      <c r="W38" s="461"/>
      <c r="Y38" s="462" t="str">
        <f aca="false">IF(A38="new.cod","NEWCOD",IF(AND((Z38=""),ISTEXT(A38)),A38,IF(Z38="","",INDEX('liste reference'!$A$7:$A$892,Z38))))</f>
        <v>RHYRIP</v>
      </c>
      <c r="Z38" s="253" t="n">
        <f aca="false">IF(ISERROR(MATCH(A38,'liste reference'!$A$7:$A$892,0)),IF(ISERROR(MATCH(A38,'liste reference'!$B$7:$B$892,0)),"",(MATCH(A38,'liste reference'!$B$7:$B$892,0))),(MATCH(A38,'liste reference'!$A$7:$A$892,0)))</f>
        <v>302</v>
      </c>
      <c r="AA38" s="463"/>
      <c r="AB38" s="464"/>
      <c r="AC38" s="464"/>
      <c r="BC38" s="253" t="n">
        <f aca="false">IF(A38="","",1)</f>
        <v>1</v>
      </c>
    </row>
    <row r="39" customFormat="false" ht="12.75" hidden="false" customHeight="false" outlineLevel="0" collapsed="false">
      <c r="A39" s="465" t="s">
        <v>1391</v>
      </c>
      <c r="B39" s="466"/>
      <c r="C39" s="467" t="n">
        <v>0.005</v>
      </c>
      <c r="D39" s="468" t="str">
        <f aca="false">IF(ISERROR(VLOOKUP($A39,'liste reference'!$A$7:$D$892,2,0)),IF(ISERROR(VLOOKUP($A39,'liste reference'!$B$7:$D$892,1,0)),"",VLOOKUP($A39,'liste reference'!$B$7:$D$892,1,0)),VLOOKUP($A39,'liste reference'!$A$7:$D$892,2,0))</f>
        <v>Ceratophyllum demersum</v>
      </c>
      <c r="E39" s="468" t="e">
        <f aca="false">IF(D39="",0,VLOOKUP(D39,D$22:D38,1,0))</f>
        <v>#N/A</v>
      </c>
      <c r="F39" s="475" t="n">
        <f aca="false">($B39*$B$7+$C39*$C$7)/100</f>
        <v>0.00225</v>
      </c>
      <c r="G39" s="470" t="str">
        <f aca="false">IF(A39="","",IF(ISERROR(VLOOKUP($A39,'liste reference'!$A$7:$P$892,13,0)),IF(ISERROR(VLOOKUP($A39,'liste reference'!$B$7:$P$892,12,0)),"    -",VLOOKUP($A39,'liste reference'!$B$7:$P$892,12,0)),VLOOKUP($A39,'liste reference'!$A$7:$P$892,13,0)))</f>
        <v>PHy</v>
      </c>
      <c r="H39" s="452" t="n">
        <f aca="false">IF(A39="","x",IF(ISERROR(VLOOKUP($A39,'liste reference'!$A$7:$P$892,14,0)),IF(ISERROR(VLOOKUP($A39,'liste reference'!$B$7:$P$892,13,0)),"x",VLOOKUP($A39,'liste reference'!$B$7:$P$892,13,0)),VLOOKUP($A39,'liste reference'!$A$7:$P$892,14,0)))</f>
        <v>7</v>
      </c>
      <c r="I39" s="471" t="n">
        <f aca="false">IF(ISNUMBER(H39),IF(ISERROR(VLOOKUP($A39,'liste reference'!$A$7:$P$892,3,0)),IF(ISERROR(VLOOKUP($A39,'liste reference'!$B$7:$P$892,2,0)),"",VLOOKUP($A39,'liste reference'!$B$7:$P$892,2,0)),VLOOKUP($A39,'liste reference'!$A$7:$P$892,3,0)),"")</f>
        <v>5</v>
      </c>
      <c r="J39" s="454" t="n">
        <f aca="false">IF(ISNUMBER(H39),IF(ISERROR(VLOOKUP($A39,'liste reference'!$A$7:$P$892,4,0)),IF(ISERROR(VLOOKUP($A39,'liste reference'!$B$7:$P$892,3,0)),"",VLOOKUP($A39,'liste reference'!$B$7:$P$892,3,0)),VLOOKUP($A39,'liste reference'!$A$7:$P$892,4,0)),"")</f>
        <v>2</v>
      </c>
      <c r="K39" s="455"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Ceratophyllum demersum</v>
      </c>
      <c r="L39" s="472"/>
      <c r="M39" s="472"/>
      <c r="N39" s="472"/>
      <c r="O39" s="457" t="str">
        <f aca="false">IF(AA39="Cf.","Cf.","")</f>
        <v/>
      </c>
      <c r="P39" s="457" t="n">
        <f aca="false">IF($A39="NEWCOD",IF($AC39="","No",$AC39),IF(ISTEXT($E39),"DEJA SAISI !",IF($A39="","",IF(ISERROR(VLOOKUP($A39,'liste reference'!A:S,19,FALSE())),IF(ISERROR(VLOOKUP($A39,'liste reference'!B:S,19,FALSE())),"",VLOOKUP($A39,'liste reference'!B:S,19,FALSE())),VLOOKUP($A39,'liste reference'!A:S,19,FALSE())))))</f>
        <v>1717</v>
      </c>
      <c r="Q39" s="458" t="n">
        <f aca="false">IF(ISTEXT(H39),"",(B39*$B$7/100)+(C39*$C$7/100))</f>
        <v>0.00225</v>
      </c>
      <c r="R39" s="459" t="n">
        <f aca="false">IF(OR(ISTEXT(H39),Q39=0),"",IF(Q39&lt;0.1,1,IF(Q39&lt;1,2,IF(Q39&lt;10,3,IF(Q39&lt;50,4,IF(Q39&gt;=50,5,""))))))</f>
        <v>1</v>
      </c>
      <c r="S39" s="459" t="n">
        <f aca="false">IF(ISERROR(R39*I39),0,R39*I39)</f>
        <v>5</v>
      </c>
      <c r="T39" s="459" t="n">
        <f aca="false">IF(ISERROR(R39*I39*J39),0,R39*I39*J39)</f>
        <v>10</v>
      </c>
      <c r="U39" s="473" t="n">
        <f aca="false">IF(ISERROR(R39*J39),0,R39*J39)</f>
        <v>2</v>
      </c>
      <c r="V39" s="460" t="n">
        <v>2</v>
      </c>
      <c r="W39" s="461"/>
      <c r="Y39" s="462" t="str">
        <f aca="false">IF(A39="new.cod","NEWCOD",IF(AND((Z39=""),ISTEXT(A39)),A39,IF(Z39="","",INDEX('liste reference'!$A$7:$A$892,Z39))))</f>
        <v>CERDEM</v>
      </c>
      <c r="Z39" s="253" t="n">
        <f aca="false">IF(ISERROR(MATCH(A39,'liste reference'!$A$7:$A$892,0)),IF(ISERROR(MATCH(A39,'liste reference'!$B$7:$B$892,0)),"",(MATCH(A39,'liste reference'!$B$7:$B$892,0))),(MATCH(A39,'liste reference'!$A$7:$A$892,0)))</f>
        <v>379</v>
      </c>
      <c r="AA39" s="463"/>
      <c r="AB39" s="464"/>
      <c r="AC39" s="464"/>
      <c r="BC39" s="253" t="n">
        <f aca="false">IF(A39="","",1)</f>
        <v>1</v>
      </c>
    </row>
    <row r="40" customFormat="false" ht="12.75" hidden="false" customHeight="false" outlineLevel="0" collapsed="false">
      <c r="A40" s="465" t="s">
        <v>1492</v>
      </c>
      <c r="B40" s="466" t="n">
        <v>0.1</v>
      </c>
      <c r="C40" s="467" t="n">
        <v>0.07</v>
      </c>
      <c r="D40" s="468" t="str">
        <f aca="false">IF(ISERROR(VLOOKUP($A40,'liste reference'!$A$7:$D$892,2,0)),IF(ISERROR(VLOOKUP($A40,'liste reference'!$B$7:$D$892,1,0)),"",VLOOKUP($A40,'liste reference'!$B$7:$D$892,1,0)),VLOOKUP($A40,'liste reference'!$A$7:$D$892,2,0))</f>
        <v>Myriophyllum spicatum</v>
      </c>
      <c r="E40" s="468" t="e">
        <f aca="false">IF(D40="",0,VLOOKUP(D40,D$22:D39,1,0))</f>
        <v>#N/A</v>
      </c>
      <c r="F40" s="475" t="n">
        <f aca="false">($B40*$B$7+$C40*$C$7)/100</f>
        <v>0.0865</v>
      </c>
      <c r="G40" s="470" t="str">
        <f aca="false">IF(A40="","",IF(ISERROR(VLOOKUP($A40,'liste reference'!$A$7:$P$892,13,0)),IF(ISERROR(VLOOKUP($A40,'liste reference'!$B$7:$P$892,12,0)),"    -",VLOOKUP($A40,'liste reference'!$B$7:$P$892,12,0)),VLOOKUP($A40,'liste reference'!$A$7:$P$892,13,0)))</f>
        <v>PHy</v>
      </c>
      <c r="H40" s="452" t="n">
        <f aca="false">IF(A40="","x",IF(ISERROR(VLOOKUP($A40,'liste reference'!$A$7:$P$892,14,0)),IF(ISERROR(VLOOKUP($A40,'liste reference'!$B$7:$P$892,13,0)),"x",VLOOKUP($A40,'liste reference'!$B$7:$P$892,13,0)),VLOOKUP($A40,'liste reference'!$A$7:$P$892,14,0)))</f>
        <v>7</v>
      </c>
      <c r="I40" s="471" t="n">
        <f aca="false">IF(ISNUMBER(H40),IF(ISERROR(VLOOKUP($A40,'liste reference'!$A$7:$P$892,3,0)),IF(ISERROR(VLOOKUP($A40,'liste reference'!$B$7:$P$892,2,0)),"",VLOOKUP($A40,'liste reference'!$B$7:$P$892,2,0)),VLOOKUP($A40,'liste reference'!$A$7:$P$892,3,0)),"")</f>
        <v>8</v>
      </c>
      <c r="J40" s="454" t="n">
        <f aca="false">IF(ISNUMBER(H40),IF(ISERROR(VLOOKUP($A40,'liste reference'!$A$7:$P$892,4,0)),IF(ISERROR(VLOOKUP($A40,'liste reference'!$B$7:$P$892,3,0)),"",VLOOKUP($A40,'liste reference'!$B$7:$P$892,3,0)),VLOOKUP($A40,'liste reference'!$A$7:$P$892,4,0)),"")</f>
        <v>2</v>
      </c>
      <c r="K40" s="455"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Myriophyllum spicatum</v>
      </c>
      <c r="L40" s="472"/>
      <c r="M40" s="472"/>
      <c r="N40" s="472"/>
      <c r="O40" s="457" t="str">
        <f aca="false">IF(AA40="Cf.","Cf.","")</f>
        <v/>
      </c>
      <c r="P40" s="457" t="n">
        <f aca="false">IF($A40="NEWCOD",IF($AC40="","No",$AC40),IF(ISTEXT($E40),"DEJA SAISI !",IF($A40="","",IF(ISERROR(VLOOKUP($A40,'liste reference'!A:S,19,FALSE())),IF(ISERROR(VLOOKUP($A40,'liste reference'!B:S,19,FALSE())),"",VLOOKUP($A40,'liste reference'!B:S,19,FALSE())),VLOOKUP($A40,'liste reference'!A:S,19,FALSE())))))</f>
        <v>1778</v>
      </c>
      <c r="Q40" s="458" t="n">
        <f aca="false">IF(ISTEXT(H40),"",(B40*$B$7/100)+(C40*$C$7/100))</f>
        <v>0.0865</v>
      </c>
      <c r="R40" s="459" t="n">
        <f aca="false">IF(OR(ISTEXT(H40),Q40=0),"",IF(Q40&lt;0.1,1,IF(Q40&lt;1,2,IF(Q40&lt;10,3,IF(Q40&lt;50,4,IF(Q40&gt;=50,5,""))))))</f>
        <v>1</v>
      </c>
      <c r="S40" s="459" t="n">
        <f aca="false">IF(ISERROR(R40*I40),0,R40*I40)</f>
        <v>8</v>
      </c>
      <c r="T40" s="459" t="n">
        <f aca="false">IF(ISERROR(R40*I40*J40),0,R40*I40*J40)</f>
        <v>16</v>
      </c>
      <c r="U40" s="473" t="n">
        <f aca="false">IF(ISERROR(R40*J40),0,R40*J40)</f>
        <v>2</v>
      </c>
      <c r="V40" s="460" t="n">
        <v>2</v>
      </c>
      <c r="W40" s="461"/>
      <c r="Y40" s="462" t="str">
        <f aca="false">IF(A40="new.cod","NEWCOD",IF(AND((Z40=""),ISTEXT(A40)),A40,IF(Z40="","",INDEX('liste reference'!$A$7:$A$892,Z40))))</f>
        <v>MYRSPI</v>
      </c>
      <c r="Z40" s="253" t="n">
        <f aca="false">IF(ISERROR(MATCH(A40,'liste reference'!$A$7:$A$892,0)),IF(ISERROR(MATCH(A40,'liste reference'!$B$7:$B$892,0)),"",(MATCH(A40,'liste reference'!$B$7:$B$892,0))),(MATCH(A40,'liste reference'!$A$7:$A$892,0)))</f>
        <v>423</v>
      </c>
      <c r="AA40" s="463"/>
      <c r="AB40" s="464"/>
      <c r="AC40" s="464"/>
      <c r="BC40" s="253" t="n">
        <f aca="false">IF(A40="","",1)</f>
        <v>1</v>
      </c>
    </row>
    <row r="41" customFormat="false" ht="12.75" hidden="false" customHeight="false" outlineLevel="0" collapsed="false">
      <c r="A41" s="465" t="s">
        <v>1571</v>
      </c>
      <c r="B41" s="466" t="n">
        <v>0.005</v>
      </c>
      <c r="C41" s="467"/>
      <c r="D41" s="468" t="str">
        <f aca="false">IF(ISERROR(VLOOKUP($A41,'liste reference'!$A$7:$D$892,2,0)),IF(ISERROR(VLOOKUP($A41,'liste reference'!$B$7:$D$892,1,0)),"",VLOOKUP($A41,'liste reference'!$B$7:$D$892,1,0)),VLOOKUP($A41,'liste reference'!$A$7:$D$892,2,0))</f>
        <v>Potamogeton crispus</v>
      </c>
      <c r="E41" s="468" t="e">
        <f aca="false">IF(D41="",0,VLOOKUP(D41,D$22:D40,1,0))</f>
        <v>#N/A</v>
      </c>
      <c r="F41" s="475" t="n">
        <f aca="false">($B41*$B$7+$C41*$C$7)/100</f>
        <v>0.00275</v>
      </c>
      <c r="G41" s="470" t="str">
        <f aca="false">IF(A41="","",IF(ISERROR(VLOOKUP($A41,'liste reference'!$A$7:$P$892,13,0)),IF(ISERROR(VLOOKUP($A41,'liste reference'!$B$7:$P$892,12,0)),"    -",VLOOKUP($A41,'liste reference'!$B$7:$P$892,12,0)),VLOOKUP($A41,'liste reference'!$A$7:$P$892,13,0)))</f>
        <v>PHy</v>
      </c>
      <c r="H41" s="452" t="n">
        <f aca="false">IF(A41="","x",IF(ISERROR(VLOOKUP($A41,'liste reference'!$A$7:$P$892,14,0)),IF(ISERROR(VLOOKUP($A41,'liste reference'!$B$7:$P$892,13,0)),"x",VLOOKUP($A41,'liste reference'!$B$7:$P$892,13,0)),VLOOKUP($A41,'liste reference'!$A$7:$P$892,14,0)))</f>
        <v>7</v>
      </c>
      <c r="I41" s="471" t="n">
        <f aca="false">IF(ISNUMBER(H41),IF(ISERROR(VLOOKUP($A41,'liste reference'!$A$7:$P$892,3,0)),IF(ISERROR(VLOOKUP($A41,'liste reference'!$B$7:$P$892,2,0)),"",VLOOKUP($A41,'liste reference'!$B$7:$P$892,2,0)),VLOOKUP($A41,'liste reference'!$A$7:$P$892,3,0)),"")</f>
        <v>7</v>
      </c>
      <c r="J41" s="454" t="n">
        <f aca="false">IF(ISNUMBER(H41),IF(ISERROR(VLOOKUP($A41,'liste reference'!$A$7:$P$892,4,0)),IF(ISERROR(VLOOKUP($A41,'liste reference'!$B$7:$P$892,3,0)),"",VLOOKUP($A41,'liste reference'!$B$7:$P$892,3,0)),VLOOKUP($A41,'liste reference'!$A$7:$P$892,4,0)),"")</f>
        <v>2</v>
      </c>
      <c r="K41" s="455"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Potamogeton crispus</v>
      </c>
      <c r="L41" s="472"/>
      <c r="M41" s="472"/>
      <c r="N41" s="472"/>
      <c r="O41" s="457" t="str">
        <f aca="false">IF(AA41="Cf.","Cf.","")</f>
        <v/>
      </c>
      <c r="P41" s="457" t="n">
        <f aca="false">IF($A41="NEWCOD",IF($AC41="","No",$AC41),IF(ISTEXT($E41),"DEJA SAISI !",IF($A41="","",IF(ISERROR(VLOOKUP($A41,'liste reference'!A:S,19,FALSE())),IF(ISERROR(VLOOKUP($A41,'liste reference'!B:S,19,FALSE())),"",VLOOKUP($A41,'liste reference'!B:S,19,FALSE())),VLOOKUP($A41,'liste reference'!A:S,19,FALSE())))))</f>
        <v>1645</v>
      </c>
      <c r="Q41" s="458" t="n">
        <f aca="false">IF(ISTEXT(H41),"",(B41*$B$7/100)+(C41*$C$7/100))</f>
        <v>0.00275</v>
      </c>
      <c r="R41" s="459" t="n">
        <f aca="false">IF(OR(ISTEXT(H41),Q41=0),"",IF(Q41&lt;0.1,1,IF(Q41&lt;1,2,IF(Q41&lt;10,3,IF(Q41&lt;50,4,IF(Q41&gt;=50,5,""))))))</f>
        <v>1</v>
      </c>
      <c r="S41" s="459" t="n">
        <f aca="false">IF(ISERROR(R41*I41),0,R41*I41)</f>
        <v>7</v>
      </c>
      <c r="T41" s="459" t="n">
        <f aca="false">IF(ISERROR(R41*I41*J41),0,R41*I41*J41)</f>
        <v>14</v>
      </c>
      <c r="U41" s="473" t="n">
        <f aca="false">IF(ISERROR(R41*J41),0,R41*J41)</f>
        <v>2</v>
      </c>
      <c r="V41" s="460" t="n">
        <v>2</v>
      </c>
      <c r="W41" s="461"/>
      <c r="Y41" s="462" t="str">
        <f aca="false">IF(A41="new.cod","NEWCOD",IF(AND((Z41=""),ISTEXT(A41)),A41,IF(Z41="","",INDEX('liste reference'!$A$7:$A$892,Z41))))</f>
        <v>POTCRI</v>
      </c>
      <c r="Z41" s="253" t="n">
        <f aca="false">IF(ISERROR(MATCH(A41,'liste reference'!$A$7:$A$892,0)),IF(ISERROR(MATCH(A41,'liste reference'!$B$7:$B$892,0)),"",(MATCH(A41,'liste reference'!$B$7:$B$892,0))),(MATCH(A41,'liste reference'!$A$7:$A$892,0)))</f>
        <v>459</v>
      </c>
      <c r="AA41" s="463"/>
      <c r="AB41" s="464"/>
      <c r="AC41" s="464"/>
      <c r="BC41" s="253" t="n">
        <f aca="false">IF(A41="","",1)</f>
        <v>1</v>
      </c>
    </row>
    <row r="42" customFormat="false" ht="12.75" hidden="false" customHeight="false" outlineLevel="0" collapsed="false">
      <c r="A42" s="465" t="s">
        <v>1594</v>
      </c>
      <c r="B42" s="466" t="n">
        <v>0.06</v>
      </c>
      <c r="C42" s="467" t="n">
        <v>0.07</v>
      </c>
      <c r="D42" s="468" t="str">
        <f aca="false">IF(ISERROR(VLOOKUP($A42,'liste reference'!$A$7:$D$892,2,0)),IF(ISERROR(VLOOKUP($A42,'liste reference'!$B$7:$D$892,1,0)),"",VLOOKUP($A42,'liste reference'!$B$7:$D$892,1,0)),VLOOKUP($A42,'liste reference'!$A$7:$D$892,2,0))</f>
        <v>Potamogeton nodosus</v>
      </c>
      <c r="E42" s="468" t="e">
        <f aca="false">IF(D42="",0,VLOOKUP(D42,D$22:D41,1,0))</f>
        <v>#N/A</v>
      </c>
      <c r="F42" s="475" t="n">
        <f aca="false">($B42*$B$7+$C42*$C$7)/100</f>
        <v>0.0645</v>
      </c>
      <c r="G42" s="470" t="str">
        <f aca="false">IF(A42="","",IF(ISERROR(VLOOKUP($A42,'liste reference'!$A$7:$P$892,13,0)),IF(ISERROR(VLOOKUP($A42,'liste reference'!$B$7:$P$892,12,0)),"    -",VLOOKUP($A42,'liste reference'!$B$7:$P$892,12,0)),VLOOKUP($A42,'liste reference'!$A$7:$P$892,13,0)))</f>
        <v>PHy</v>
      </c>
      <c r="H42" s="452" t="n">
        <f aca="false">IF(A42="","x",IF(ISERROR(VLOOKUP($A42,'liste reference'!$A$7:$P$892,14,0)),IF(ISERROR(VLOOKUP($A42,'liste reference'!$B$7:$P$892,13,0)),"x",VLOOKUP($A42,'liste reference'!$B$7:$P$892,13,0)),VLOOKUP($A42,'liste reference'!$A$7:$P$892,14,0)))</f>
        <v>7</v>
      </c>
      <c r="I42" s="471" t="n">
        <f aca="false">IF(ISNUMBER(H42),IF(ISERROR(VLOOKUP($A42,'liste reference'!$A$7:$P$892,3,0)),IF(ISERROR(VLOOKUP($A42,'liste reference'!$B$7:$P$892,2,0)),"",VLOOKUP($A42,'liste reference'!$B$7:$P$892,2,0)),VLOOKUP($A42,'liste reference'!$A$7:$P$892,3,0)),"")</f>
        <v>4</v>
      </c>
      <c r="J42" s="454" t="n">
        <f aca="false">IF(ISNUMBER(H42),IF(ISERROR(VLOOKUP($A42,'liste reference'!$A$7:$P$892,4,0)),IF(ISERROR(VLOOKUP($A42,'liste reference'!$B$7:$P$892,3,0)),"",VLOOKUP($A42,'liste reference'!$B$7:$P$892,3,0)),VLOOKUP($A42,'liste reference'!$A$7:$P$892,4,0)),"")</f>
        <v>3</v>
      </c>
      <c r="K42" s="455"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Potamogeton nodosus</v>
      </c>
      <c r="L42" s="472"/>
      <c r="M42" s="472"/>
      <c r="N42" s="472"/>
      <c r="O42" s="457" t="str">
        <f aca="false">IF(AA42="Cf.","Cf.","")</f>
        <v/>
      </c>
      <c r="P42" s="457" t="n">
        <f aca="false">IF($A42="NEWCOD",IF($AC42="","No",$AC42),IF(ISTEXT($E42),"DEJA SAISI !",IF($A42="","",IF(ISERROR(VLOOKUP($A42,'liste reference'!A:S,19,FALSE())),IF(ISERROR(VLOOKUP($A42,'liste reference'!B:S,19,FALSE())),"",VLOOKUP($A42,'liste reference'!B:S,19,FALSE())),VLOOKUP($A42,'liste reference'!A:S,19,FALSE())))))</f>
        <v>1652</v>
      </c>
      <c r="Q42" s="458" t="n">
        <f aca="false">IF(ISTEXT(H42),"",(B42*$B$7/100)+(C42*$C$7/100))</f>
        <v>0.0645</v>
      </c>
      <c r="R42" s="459" t="n">
        <f aca="false">IF(OR(ISTEXT(H42),Q42=0),"",IF(Q42&lt;0.1,1,IF(Q42&lt;1,2,IF(Q42&lt;10,3,IF(Q42&lt;50,4,IF(Q42&gt;=50,5,""))))))</f>
        <v>1</v>
      </c>
      <c r="S42" s="459" t="n">
        <f aca="false">IF(ISERROR(R42*I42),0,R42*I42)</f>
        <v>4</v>
      </c>
      <c r="T42" s="459" t="n">
        <f aca="false">IF(ISERROR(R42*I42*J42),0,R42*I42*J42)</f>
        <v>12</v>
      </c>
      <c r="U42" s="473" t="n">
        <f aca="false">IF(ISERROR(R42*J42),0,R42*J42)</f>
        <v>3</v>
      </c>
      <c r="V42" s="460" t="n">
        <v>3</v>
      </c>
      <c r="W42" s="461"/>
      <c r="Y42" s="462" t="str">
        <f aca="false">IF(A42="new.cod","NEWCOD",IF(AND((Z42=""),ISTEXT(A42)),A42,IF(Z42="","",INDEX('liste reference'!$A$7:$A$892,Z42))))</f>
        <v>POTNOD</v>
      </c>
      <c r="Z42" s="253" t="n">
        <f aca="false">IF(ISERROR(MATCH(A42,'liste reference'!$A$7:$A$892,0)),IF(ISERROR(MATCH(A42,'liste reference'!$B$7:$B$892,0)),"",(MATCH(A42,'liste reference'!$B$7:$B$892,0))),(MATCH(A42,'liste reference'!$A$7:$A$892,0)))</f>
        <v>468</v>
      </c>
      <c r="AA42" s="463"/>
      <c r="AB42" s="464"/>
      <c r="AC42" s="464"/>
      <c r="BC42" s="253" t="n">
        <f aca="false">IF(A42="","",1)</f>
        <v>1</v>
      </c>
    </row>
    <row r="43" customFormat="false" ht="12.75" hidden="false" customHeight="false" outlineLevel="0" collapsed="false">
      <c r="A43" s="465" t="s">
        <v>1604</v>
      </c>
      <c r="B43" s="466" t="n">
        <v>0.6</v>
      </c>
      <c r="C43" s="467" t="n">
        <v>0.01</v>
      </c>
      <c r="D43" s="468" t="str">
        <f aca="false">IF(ISERROR(VLOOKUP($A43,'liste reference'!$A$7:$D$892,2,0)),IF(ISERROR(VLOOKUP($A43,'liste reference'!$B$7:$D$892,1,0)),"",VLOOKUP($A43,'liste reference'!$B$7:$D$892,1,0)),VLOOKUP($A43,'liste reference'!$A$7:$D$892,2,0))</f>
        <v>Potamogeton pectinatus</v>
      </c>
      <c r="E43" s="468" t="e">
        <f aca="false">IF(D43="",0,VLOOKUP(D43,D$22:D42,1,0))</f>
        <v>#N/A</v>
      </c>
      <c r="F43" s="475" t="n">
        <f aca="false">($B43*$B$7+$C43*$C$7)/100</f>
        <v>0.3345</v>
      </c>
      <c r="G43" s="470" t="str">
        <f aca="false">IF(A43="","",IF(ISERROR(VLOOKUP($A43,'liste reference'!$A$7:$P$892,13,0)),IF(ISERROR(VLOOKUP($A43,'liste reference'!$B$7:$P$892,12,0)),"    -",VLOOKUP($A43,'liste reference'!$B$7:$P$892,12,0)),VLOOKUP($A43,'liste reference'!$A$7:$P$892,13,0)))</f>
        <v>PHy</v>
      </c>
      <c r="H43" s="452" t="n">
        <f aca="false">IF(A43="","x",IF(ISERROR(VLOOKUP($A43,'liste reference'!$A$7:$P$892,14,0)),IF(ISERROR(VLOOKUP($A43,'liste reference'!$B$7:$P$892,13,0)),"x",VLOOKUP($A43,'liste reference'!$B$7:$P$892,13,0)),VLOOKUP($A43,'liste reference'!$A$7:$P$892,14,0)))</f>
        <v>7</v>
      </c>
      <c r="I43" s="471" t="n">
        <f aca="false">IF(ISNUMBER(H43),IF(ISERROR(VLOOKUP($A43,'liste reference'!$A$7:$P$892,3,0)),IF(ISERROR(VLOOKUP($A43,'liste reference'!$B$7:$P$892,2,0)),"",VLOOKUP($A43,'liste reference'!$B$7:$P$892,2,0)),VLOOKUP($A43,'liste reference'!$A$7:$P$892,3,0)),"")</f>
        <v>2</v>
      </c>
      <c r="J43" s="454" t="n">
        <f aca="false">IF(ISNUMBER(H43),IF(ISERROR(VLOOKUP($A43,'liste reference'!$A$7:$P$892,4,0)),IF(ISERROR(VLOOKUP($A43,'liste reference'!$B$7:$P$892,3,0)),"",VLOOKUP($A43,'liste reference'!$B$7:$P$892,3,0)),VLOOKUP($A43,'liste reference'!$A$7:$P$892,4,0)),"")</f>
        <v>2</v>
      </c>
      <c r="K43" s="455"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Potamogeton pectinatus</v>
      </c>
      <c r="L43" s="472"/>
      <c r="M43" s="472"/>
      <c r="N43" s="472"/>
      <c r="O43" s="457" t="str">
        <f aca="false">IF(AA43="Cf.","Cf.","")</f>
        <v/>
      </c>
      <c r="P43" s="457" t="n">
        <f aca="false">IF($A43="NEWCOD",IF($AC43="","No",$AC43),IF(ISTEXT($E43),"DEJA SAISI !",IF($A43="","",IF(ISERROR(VLOOKUP($A43,'liste reference'!A:S,19,FALSE())),IF(ISERROR(VLOOKUP($A43,'liste reference'!B:S,19,FALSE())),"",VLOOKUP($A43,'liste reference'!B:S,19,FALSE())),VLOOKUP($A43,'liste reference'!A:S,19,FALSE())))))</f>
        <v>1655</v>
      </c>
      <c r="Q43" s="458" t="n">
        <f aca="false">IF(ISTEXT(H43),"",(B43*$B$7/100)+(C43*$C$7/100))</f>
        <v>0.3345</v>
      </c>
      <c r="R43" s="459" t="n">
        <f aca="false">IF(OR(ISTEXT(H43),Q43=0),"",IF(Q43&lt;0.1,1,IF(Q43&lt;1,2,IF(Q43&lt;10,3,IF(Q43&lt;50,4,IF(Q43&gt;=50,5,""))))))</f>
        <v>2</v>
      </c>
      <c r="S43" s="459" t="n">
        <f aca="false">IF(ISERROR(R43*I43),0,R43*I43)</f>
        <v>4</v>
      </c>
      <c r="T43" s="459" t="n">
        <f aca="false">IF(ISERROR(R43*I43*J43),0,R43*I43*J43)</f>
        <v>8</v>
      </c>
      <c r="U43" s="473" t="n">
        <f aca="false">IF(ISERROR(R43*J43),0,R43*J43)</f>
        <v>4</v>
      </c>
      <c r="V43" s="460" t="n">
        <v>4</v>
      </c>
      <c r="W43" s="461"/>
      <c r="Y43" s="462" t="str">
        <f aca="false">IF(A43="new.cod","NEWCOD",IF(AND((Z43=""),ISTEXT(A43)),A43,IF(Z43="","",INDEX('liste reference'!$A$7:$A$892,Z43))))</f>
        <v>POTPEC</v>
      </c>
      <c r="Z43" s="253" t="n">
        <f aca="false">IF(ISERROR(MATCH(A43,'liste reference'!$A$7:$A$892,0)),IF(ISERROR(MATCH(A43,'liste reference'!$B$7:$B$892,0)),"",(MATCH(A43,'liste reference'!$B$7:$B$892,0))),(MATCH(A43,'liste reference'!$A$7:$A$892,0)))</f>
        <v>471</v>
      </c>
      <c r="AA43" s="463"/>
      <c r="AB43" s="464"/>
      <c r="AC43" s="464"/>
      <c r="BC43" s="253" t="n">
        <f aca="false">IF(A43="","",1)</f>
        <v>1</v>
      </c>
    </row>
    <row r="44" customFormat="false" ht="12.75" hidden="false" customHeight="false" outlineLevel="0" collapsed="false">
      <c r="A44" s="465" t="s">
        <v>1792</v>
      </c>
      <c r="B44" s="466" t="n">
        <v>0.01</v>
      </c>
      <c r="C44" s="467"/>
      <c r="D44" s="468" t="str">
        <f aca="false">IF(ISERROR(VLOOKUP($A44,'liste reference'!$A$7:$D$892,2,0)),IF(ISERROR(VLOOKUP($A44,'liste reference'!$B$7:$D$892,1,0)),"",VLOOKUP($A44,'liste reference'!$B$7:$D$892,1,0)),VLOOKUP($A44,'liste reference'!$A$7:$D$892,2,0))</f>
        <v>Vallisneria spiralis</v>
      </c>
      <c r="E44" s="468" t="e">
        <f aca="false">IF(D44="",0,VLOOKUP(D44,D$22:D43,1,0))</f>
        <v>#N/A</v>
      </c>
      <c r="F44" s="475" t="n">
        <f aca="false">($B44*$B$7+$C44*$C$7)/100</f>
        <v>0.0055</v>
      </c>
      <c r="G44" s="470" t="str">
        <f aca="false">IF(A44="","",IF(ISERROR(VLOOKUP($A44,'liste reference'!$A$7:$P$892,13,0)),IF(ISERROR(VLOOKUP($A44,'liste reference'!$B$7:$P$892,12,0)),"    -",VLOOKUP($A44,'liste reference'!$B$7:$P$892,12,0)),VLOOKUP($A44,'liste reference'!$A$7:$P$892,13,0)))</f>
        <v>PHy</v>
      </c>
      <c r="H44" s="452" t="n">
        <f aca="false">IF(A44="","x",IF(ISERROR(VLOOKUP($A44,'liste reference'!$A$7:$P$892,14,0)),IF(ISERROR(VLOOKUP($A44,'liste reference'!$B$7:$P$892,13,0)),"x",VLOOKUP($A44,'liste reference'!$B$7:$P$892,13,0)),VLOOKUP($A44,'liste reference'!$A$7:$P$892,14,0)))</f>
        <v>7</v>
      </c>
      <c r="I44" s="471" t="n">
        <f aca="false">IF(ISNUMBER(H44),IF(ISERROR(VLOOKUP($A44,'liste reference'!$A$7:$P$892,3,0)),IF(ISERROR(VLOOKUP($A44,'liste reference'!$B$7:$P$892,2,0)),"",VLOOKUP($A44,'liste reference'!$B$7:$P$892,2,0)),VLOOKUP($A44,'liste reference'!$A$7:$P$892,3,0)),"")</f>
        <v>8</v>
      </c>
      <c r="J44" s="454" t="n">
        <f aca="false">IF(ISNUMBER(H44),IF(ISERROR(VLOOKUP($A44,'liste reference'!$A$7:$P$892,4,0)),IF(ISERROR(VLOOKUP($A44,'liste reference'!$B$7:$P$892,3,0)),"",VLOOKUP($A44,'liste reference'!$B$7:$P$892,3,0)),VLOOKUP($A44,'liste reference'!$A$7:$P$892,4,0)),"")</f>
        <v>2</v>
      </c>
      <c r="K44" s="455"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Vallisneria spiralis</v>
      </c>
      <c r="L44" s="472"/>
      <c r="M44" s="472"/>
      <c r="N44" s="472"/>
      <c r="O44" s="457" t="str">
        <f aca="false">IF(AA44="Cf.","Cf.","")</f>
        <v/>
      </c>
      <c r="P44" s="457" t="n">
        <f aca="false">IF($A44="NEWCOD",IF($AC44="","No",$AC44),IF(ISTEXT($E44),"DEJA SAISI !",IF($A44="","",IF(ISERROR(VLOOKUP($A44,'liste reference'!A:S,19,FALSE())),IF(ISERROR(VLOOKUP($A44,'liste reference'!B:S,19,FALSE())),"",VLOOKUP($A44,'liste reference'!B:S,19,FALSE())),VLOOKUP($A44,'liste reference'!A:S,19,FALSE())))))</f>
        <v>1598</v>
      </c>
      <c r="Q44" s="458" t="n">
        <f aca="false">IF(ISTEXT(H44),"",(B44*$B$7/100)+(C44*$C$7/100))</f>
        <v>0.0055</v>
      </c>
      <c r="R44" s="459" t="n">
        <f aca="false">IF(OR(ISTEXT(H44),Q44=0),"",IF(Q44&lt;0.1,1,IF(Q44&lt;1,2,IF(Q44&lt;10,3,IF(Q44&lt;50,4,IF(Q44&gt;=50,5,""))))))</f>
        <v>1</v>
      </c>
      <c r="S44" s="459" t="n">
        <f aca="false">IF(ISERROR(R44*I44),0,R44*I44)</f>
        <v>8</v>
      </c>
      <c r="T44" s="459" t="n">
        <f aca="false">IF(ISERROR(R44*I44*J44),0,R44*I44*J44)</f>
        <v>16</v>
      </c>
      <c r="U44" s="473" t="n">
        <f aca="false">IF(ISERROR(R44*J44),0,R44*J44)</f>
        <v>2</v>
      </c>
      <c r="V44" s="460" t="n">
        <v>2</v>
      </c>
      <c r="W44" s="461"/>
      <c r="Y44" s="462" t="str">
        <f aca="false">IF(A44="new.cod","NEWCOD",IF(AND((Z44=""),ISTEXT(A44)),A44,IF(Z44="","",INDEX('liste reference'!$A$7:$A$892,Z44))))</f>
        <v>VALSPI</v>
      </c>
      <c r="Z44" s="253" t="n">
        <f aca="false">IF(ISERROR(MATCH(A44,'liste reference'!$A$7:$A$892,0)),IF(ISERROR(MATCH(A44,'liste reference'!$B$7:$B$892,0)),"",(MATCH(A44,'liste reference'!$B$7:$B$892,0))),(MATCH(A44,'liste reference'!$A$7:$A$892,0)))</f>
        <v>550</v>
      </c>
      <c r="AA44" s="463"/>
      <c r="AB44" s="464"/>
      <c r="AC44" s="464"/>
      <c r="BC44" s="253" t="n">
        <f aca="false">IF(A44="","",1)</f>
        <v>1</v>
      </c>
    </row>
    <row r="45" customFormat="false" ht="12.75" hidden="false" customHeight="false" outlineLevel="0" collapsed="false">
      <c r="A45" s="465"/>
      <c r="B45" s="466"/>
      <c r="C45" s="467"/>
      <c r="D45" s="468" t="str">
        <f aca="false">IF(ISERROR(VLOOKUP($A45,'liste reference'!$A$7:$D$892,2,0)),IF(ISERROR(VLOOKUP($A45,'liste reference'!$B$7:$D$892,1,0)),"",VLOOKUP($A45,'liste reference'!$B$7:$D$892,1,0)),VLOOKUP($A45,'liste reference'!$A$7:$D$892,2,0))</f>
        <v/>
      </c>
      <c r="E45" s="468" t="n">
        <f aca="false">IF(D45="",0,VLOOKUP(D45,D$22:D38,1,0))</f>
        <v>0</v>
      </c>
      <c r="F45" s="475" t="n">
        <f aca="false">($B45*$B$7+$C45*$C$7)/100</f>
        <v>0</v>
      </c>
      <c r="G45" s="470" t="str">
        <f aca="false">IF(A45="","",IF(ISERROR(VLOOKUP($A45,'liste reference'!$A$7:$P$892,13,0)),IF(ISERROR(VLOOKUP($A45,'liste reference'!$B$7:$P$892,12,0)),"    -",VLOOKUP($A45,'liste reference'!$B$7:$P$892,12,0)),VLOOKUP($A45,'liste reference'!$A$7:$P$892,13,0)))</f>
        <v/>
      </c>
      <c r="H45" s="452" t="str">
        <f aca="false">IF(A45="","x",IF(ISERROR(VLOOKUP($A45,'liste reference'!$A$7:$P$892,14,0)),IF(ISERROR(VLOOKUP($A45,'liste reference'!$B$7:$P$892,13,0)),"x",VLOOKUP($A45,'liste reference'!$B$7:$P$892,13,0)),VLOOKUP($A45,'liste reference'!$A$7:$P$892,14,0)))</f>
        <v>x</v>
      </c>
      <c r="I45" s="471" t="str">
        <f aca="false">IF(ISNUMBER(H45),IF(ISERROR(VLOOKUP($A45,'liste reference'!$A$7:$P$892,3,0)),IF(ISERROR(VLOOKUP($A45,'liste reference'!$B$7:$P$892,2,0)),"",VLOOKUP($A45,'liste reference'!$B$7:$P$892,2,0)),VLOOKUP($A45,'liste reference'!$A$7:$P$892,3,0)),"")</f>
        <v/>
      </c>
      <c r="J45" s="454" t="str">
        <f aca="false">IF(ISNUMBER(H45),IF(ISERROR(VLOOKUP($A45,'liste reference'!$A$7:$P$892,4,0)),IF(ISERROR(VLOOKUP($A45,'liste reference'!$B$7:$P$892,3,0)),"",VLOOKUP($A45,'liste reference'!$B$7:$P$892,3,0)),VLOOKUP($A45,'liste reference'!$A$7:$P$892,4,0)),"")</f>
        <v/>
      </c>
      <c r="K45" s="455"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72"/>
      <c r="M45" s="472"/>
      <c r="N45" s="472"/>
      <c r="O45" s="457" t="str">
        <f aca="false">IF(AA45="Cf.","Cf.","")</f>
        <v/>
      </c>
      <c r="P45" s="457" t="str">
        <f aca="false">IF($A45="NEWCOD",IF($AC45="","No",$AC45),IF(ISTEXT($E45),"DEJA SAISI !",IF($A45="","",IF(ISERROR(VLOOKUP($A45,'liste reference'!A:S,19,FALSE())),IF(ISERROR(VLOOKUP($A45,'liste reference'!B:S,19,FALSE())),"",VLOOKUP($A45,'liste reference'!B:S,19,FALSE())),VLOOKUP($A45,'liste reference'!A:S,19,FALSE())))))</f>
        <v/>
      </c>
      <c r="Q45" s="458" t="str">
        <f aca="false">IF(ISTEXT(H45),"",(B45*$B$7/100)+(C45*$C$7/100))</f>
        <v/>
      </c>
      <c r="R45" s="459" t="str">
        <f aca="false">IF(OR(ISTEXT(H45),Q45=0),"",IF(Q45&lt;0.1,1,IF(Q45&lt;1,2,IF(Q45&lt;10,3,IF(Q45&lt;50,4,IF(Q45&gt;=50,5,""))))))</f>
        <v/>
      </c>
      <c r="S45" s="459" t="n">
        <f aca="false">IF(ISERROR(R45*I45),0,R45*I45)</f>
        <v>0</v>
      </c>
      <c r="T45" s="459" t="n">
        <f aca="false">IF(ISERROR(R45*I45*J45),0,R45*I45*J45)</f>
        <v>0</v>
      </c>
      <c r="U45" s="473" t="n">
        <f aca="false">IF(ISERROR(R45*J45),0,R45*J45)</f>
        <v>0</v>
      </c>
      <c r="V45" s="460" t="n">
        <v>0</v>
      </c>
      <c r="W45" s="461"/>
      <c r="Y45" s="462" t="str">
        <f aca="false">IF(A45="new.cod","NEWCOD",IF(AND((Z45=""),ISTEXT(A45)),A45,IF(Z45="","",INDEX('liste reference'!$A$7:$A$892,Z45))))</f>
        <v/>
      </c>
      <c r="Z45" s="253" t="str">
        <f aca="false">IF(ISERROR(MATCH(A45,'liste reference'!$A$7:$A$892,0)),IF(ISERROR(MATCH(A45,'liste reference'!$B$7:$B$892,0)),"",(MATCH(A45,'liste reference'!$B$7:$B$892,0))),(MATCH(A45,'liste reference'!$A$7:$A$892,0)))</f>
        <v/>
      </c>
      <c r="AA45" s="463"/>
      <c r="AB45" s="464"/>
      <c r="AC45" s="464"/>
      <c r="BC45" s="253" t="str">
        <f aca="false">IF(A45="","",1)</f>
        <v/>
      </c>
    </row>
    <row r="46" customFormat="false" ht="12.75" hidden="false" customHeight="false" outlineLevel="0" collapsed="false">
      <c r="A46" s="465"/>
      <c r="B46" s="466"/>
      <c r="C46" s="467"/>
      <c r="D46" s="468" t="str">
        <f aca="false">IF(ISERROR(VLOOKUP($A46,'liste reference'!$A$7:$D$892,2,0)),IF(ISERROR(VLOOKUP($A46,'liste reference'!$B$7:$D$892,1,0)),"",VLOOKUP($A46,'liste reference'!$B$7:$D$892,1,0)),VLOOKUP($A46,'liste reference'!$A$7:$D$892,2,0))</f>
        <v/>
      </c>
      <c r="E46" s="468" t="n">
        <f aca="false">IF(D46="",0,VLOOKUP(D46,D$22:D38,1,0))</f>
        <v>0</v>
      </c>
      <c r="F46" s="475" t="n">
        <f aca="false">($B46*$B$7+$C46*$C$7)/100</f>
        <v>0</v>
      </c>
      <c r="G46" s="470" t="str">
        <f aca="false">IF(A46="","",IF(ISERROR(VLOOKUP($A46,'liste reference'!$A$7:$P$892,13,0)),IF(ISERROR(VLOOKUP($A46,'liste reference'!$B$7:$P$892,12,0)),"    -",VLOOKUP($A46,'liste reference'!$B$7:$P$892,12,0)),VLOOKUP($A46,'liste reference'!$A$7:$P$892,13,0)))</f>
        <v/>
      </c>
      <c r="H46" s="452" t="str">
        <f aca="false">IF(A46="","x",IF(ISERROR(VLOOKUP($A46,'liste reference'!$A$7:$P$892,14,0)),IF(ISERROR(VLOOKUP($A46,'liste reference'!$B$7:$P$892,13,0)),"x",VLOOKUP($A46,'liste reference'!$B$7:$P$892,13,0)),VLOOKUP($A46,'liste reference'!$A$7:$P$892,14,0)))</f>
        <v>x</v>
      </c>
      <c r="I46" s="471" t="str">
        <f aca="false">IF(ISNUMBER(H46),IF(ISERROR(VLOOKUP($A46,'liste reference'!$A$7:$P$892,3,0)),IF(ISERROR(VLOOKUP($A46,'liste reference'!$B$7:$P$892,2,0)),"",VLOOKUP($A46,'liste reference'!$B$7:$P$892,2,0)),VLOOKUP($A46,'liste reference'!$A$7:$P$892,3,0)),"")</f>
        <v/>
      </c>
      <c r="J46" s="454" t="str">
        <f aca="false">IF(ISNUMBER(H46),IF(ISERROR(VLOOKUP($A46,'liste reference'!$A$7:$P$892,4,0)),IF(ISERROR(VLOOKUP($A46,'liste reference'!$B$7:$P$892,3,0)),"",VLOOKUP($A46,'liste reference'!$B$7:$P$892,3,0)),VLOOKUP($A46,'liste reference'!$A$7:$P$892,4,0)),"")</f>
        <v/>
      </c>
      <c r="K46" s="455"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72"/>
      <c r="M46" s="472"/>
      <c r="N46" s="472"/>
      <c r="O46" s="457" t="str">
        <f aca="false">IF(AA46="Cf.","Cf.","")</f>
        <v/>
      </c>
      <c r="P46" s="457" t="str">
        <f aca="false">IF($A46="NEWCOD",IF($AC46="","No",$AC46),IF(ISTEXT($E46),"DEJA SAISI !",IF($A46="","",IF(ISERROR(VLOOKUP($A46,'liste reference'!A:S,19,FALSE())),IF(ISERROR(VLOOKUP($A46,'liste reference'!B:S,19,FALSE())),"",VLOOKUP($A46,'liste reference'!B:S,19,FALSE())),VLOOKUP($A46,'liste reference'!A:S,19,FALSE())))))</f>
        <v/>
      </c>
      <c r="Q46" s="458" t="str">
        <f aca="false">IF(ISTEXT(H46),"",(B46*$B$7/100)+(C46*$C$7/100))</f>
        <v/>
      </c>
      <c r="R46" s="459" t="str">
        <f aca="false">IF(OR(ISTEXT(H46),Q46=0),"",IF(Q46&lt;0.1,1,IF(Q46&lt;1,2,IF(Q46&lt;10,3,IF(Q46&lt;50,4,IF(Q46&gt;=50,5,""))))))</f>
        <v/>
      </c>
      <c r="S46" s="459" t="n">
        <f aca="false">IF(ISERROR(R46*I46),0,R46*I46)</f>
        <v>0</v>
      </c>
      <c r="T46" s="459" t="n">
        <f aca="false">IF(ISERROR(R46*I46*J46),0,R46*I46*J46)</f>
        <v>0</v>
      </c>
      <c r="U46" s="473" t="n">
        <f aca="false">IF(ISERROR(R46*J46),0,R46*J46)</f>
        <v>0</v>
      </c>
      <c r="V46" s="460" t="n">
        <v>0</v>
      </c>
      <c r="W46" s="461"/>
      <c r="Y46" s="462" t="str">
        <f aca="false">IF(A46="new.cod","NEWCOD",IF(AND((Z46=""),ISTEXT(A46)),A46,IF(Z46="","",INDEX('liste reference'!$A$7:$A$892,Z46))))</f>
        <v/>
      </c>
      <c r="Z46" s="253" t="str">
        <f aca="false">IF(ISERROR(MATCH(A46,'liste reference'!$A$7:$A$892,0)),IF(ISERROR(MATCH(A46,'liste reference'!$B$7:$B$892,0)),"",(MATCH(A46,'liste reference'!$B$7:$B$892,0))),(MATCH(A46,'liste reference'!$A$7:$A$892,0)))</f>
        <v/>
      </c>
      <c r="AA46" s="463"/>
      <c r="AB46" s="464"/>
      <c r="AC46" s="464"/>
      <c r="BC46" s="253" t="str">
        <f aca="false">IF(A46="","",1)</f>
        <v/>
      </c>
    </row>
    <row r="47" customFormat="false" ht="12.75" hidden="false" customHeight="false" outlineLevel="0" collapsed="false">
      <c r="A47" s="465"/>
      <c r="B47" s="466"/>
      <c r="C47" s="467"/>
      <c r="D47" s="468" t="str">
        <f aca="false">IF(ISERROR(VLOOKUP($A47,'liste reference'!$A$7:$D$892,2,0)),IF(ISERROR(VLOOKUP($A47,'liste reference'!$B$7:$D$892,1,0)),"",VLOOKUP($A47,'liste reference'!$B$7:$D$892,1,0)),VLOOKUP($A47,'liste reference'!$A$7:$D$892,2,0))</f>
        <v/>
      </c>
      <c r="E47" s="468" t="n">
        <f aca="false">IF(D47="",0,VLOOKUP(D47,D$22:D39,1,0))</f>
        <v>0</v>
      </c>
      <c r="F47" s="475" t="n">
        <f aca="false">($B47*$B$7+$C47*$C$7)/100</f>
        <v>0</v>
      </c>
      <c r="G47" s="470" t="str">
        <f aca="false">IF(A47="","",IF(ISERROR(VLOOKUP($A47,'liste reference'!$A$7:$P$892,13,0)),IF(ISERROR(VLOOKUP($A47,'liste reference'!$B$7:$P$892,12,0)),"    -",VLOOKUP($A47,'liste reference'!$B$7:$P$892,12,0)),VLOOKUP($A47,'liste reference'!$A$7:$P$892,13,0)))</f>
        <v/>
      </c>
      <c r="H47" s="452" t="str">
        <f aca="false">IF(A47="","x",IF(ISERROR(VLOOKUP($A47,'liste reference'!$A$7:$P$892,14,0)),IF(ISERROR(VLOOKUP($A47,'liste reference'!$B$7:$P$892,13,0)),"x",VLOOKUP($A47,'liste reference'!$B$7:$P$892,13,0)),VLOOKUP($A47,'liste reference'!$A$7:$P$892,14,0)))</f>
        <v>x</v>
      </c>
      <c r="I47" s="471" t="str">
        <f aca="false">IF(ISNUMBER(H47),IF(ISERROR(VLOOKUP($A47,'liste reference'!$A$7:$P$892,3,0)),IF(ISERROR(VLOOKUP($A47,'liste reference'!$B$7:$P$892,2,0)),"",VLOOKUP($A47,'liste reference'!$B$7:$P$892,2,0)),VLOOKUP($A47,'liste reference'!$A$7:$P$892,3,0)),"")</f>
        <v/>
      </c>
      <c r="J47" s="454" t="str">
        <f aca="false">IF(ISNUMBER(H47),IF(ISERROR(VLOOKUP($A47,'liste reference'!$A$7:$P$892,4,0)),IF(ISERROR(VLOOKUP($A47,'liste reference'!$B$7:$P$892,3,0)),"",VLOOKUP($A47,'liste reference'!$B$7:$P$892,3,0)),VLOOKUP($A47,'liste reference'!$A$7:$P$892,4,0)),"")</f>
        <v/>
      </c>
      <c r="K47" s="455"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72"/>
      <c r="M47" s="472"/>
      <c r="N47" s="472"/>
      <c r="O47" s="457" t="str">
        <f aca="false">IF(AA47="Cf.","Cf.","")</f>
        <v/>
      </c>
      <c r="P47" s="457" t="str">
        <f aca="false">IF($A47="NEWCOD",IF($AC47="","No",$AC47),IF(ISTEXT($E47),"DEJA SAISI !",IF($A47="","",IF(ISERROR(VLOOKUP($A47,'liste reference'!A:S,19,FALSE())),IF(ISERROR(VLOOKUP($A47,'liste reference'!B:S,19,FALSE())),"",VLOOKUP($A47,'liste reference'!B:S,19,FALSE())),VLOOKUP($A47,'liste reference'!A:S,19,FALSE())))))</f>
        <v/>
      </c>
      <c r="Q47" s="458" t="str">
        <f aca="false">IF(ISTEXT(H47),"",(B47*$B$7/100)+(C47*$C$7/100))</f>
        <v/>
      </c>
      <c r="R47" s="459" t="str">
        <f aca="false">IF(OR(ISTEXT(H47),Q47=0),"",IF(Q47&lt;0.1,1,IF(Q47&lt;1,2,IF(Q47&lt;10,3,IF(Q47&lt;50,4,IF(Q47&gt;=50,5,""))))))</f>
        <v/>
      </c>
      <c r="S47" s="459" t="n">
        <f aca="false">IF(ISERROR(R47*I47),0,R47*I47)</f>
        <v>0</v>
      </c>
      <c r="T47" s="459" t="n">
        <f aca="false">IF(ISERROR(R47*I47*J47),0,R47*I47*J47)</f>
        <v>0</v>
      </c>
      <c r="U47" s="473" t="n">
        <f aca="false">IF(ISERROR(R47*J47),0,R47*J47)</f>
        <v>0</v>
      </c>
      <c r="V47" s="460" t="n">
        <v>0</v>
      </c>
      <c r="W47" s="461"/>
      <c r="Y47" s="462" t="str">
        <f aca="false">IF(A47="new.cod","NEWCOD",IF(AND((Z47=""),ISTEXT(A47)),A47,IF(Z47="","",INDEX('liste reference'!$A$7:$A$892,Z47))))</f>
        <v/>
      </c>
      <c r="Z47" s="253" t="str">
        <f aca="false">IF(ISERROR(MATCH(A47,'liste reference'!$A$7:$A$892,0)),IF(ISERROR(MATCH(A47,'liste reference'!$B$7:$B$892,0)),"",(MATCH(A47,'liste reference'!$B$7:$B$892,0))),(MATCH(A47,'liste reference'!$A$7:$A$892,0)))</f>
        <v/>
      </c>
      <c r="AA47" s="463"/>
      <c r="AB47" s="464"/>
      <c r="AC47" s="464"/>
      <c r="BC47" s="253" t="str">
        <f aca="false">IF(A47="","",1)</f>
        <v/>
      </c>
    </row>
    <row r="48" customFormat="false" ht="12.75" hidden="false" customHeight="false" outlineLevel="0" collapsed="false">
      <c r="A48" s="465"/>
      <c r="B48" s="466"/>
      <c r="C48" s="467"/>
      <c r="D48" s="468" t="str">
        <f aca="false">IF(ISERROR(VLOOKUP($A48,'liste reference'!$A$7:$D$892,2,0)),IF(ISERROR(VLOOKUP($A48,'liste reference'!$B$7:$D$892,1,0)),"",VLOOKUP($A48,'liste reference'!$B$7:$D$892,1,0)),VLOOKUP($A48,'liste reference'!$A$7:$D$892,2,0))</f>
        <v/>
      </c>
      <c r="E48" s="468" t="n">
        <f aca="false">IF(D48="",0,VLOOKUP(D48,D$22:D47,1,0))</f>
        <v>0</v>
      </c>
      <c r="F48" s="475" t="n">
        <f aca="false">($B48*$B$7+$C48*$C$7)/100</f>
        <v>0</v>
      </c>
      <c r="G48" s="470" t="str">
        <f aca="false">IF(A48="","",IF(ISERROR(VLOOKUP($A48,'liste reference'!$A$7:$P$892,13,0)),IF(ISERROR(VLOOKUP($A48,'liste reference'!$B$7:$P$892,12,0)),"    -",VLOOKUP($A48,'liste reference'!$B$7:$P$892,12,0)),VLOOKUP($A48,'liste reference'!$A$7:$P$892,13,0)))</f>
        <v/>
      </c>
      <c r="H48" s="452" t="str">
        <f aca="false">IF(A48="","x",IF(ISERROR(VLOOKUP($A48,'liste reference'!$A$7:$P$892,14,0)),IF(ISERROR(VLOOKUP($A48,'liste reference'!$B$7:$P$892,13,0)),"x",VLOOKUP($A48,'liste reference'!$B$7:$P$892,13,0)),VLOOKUP($A48,'liste reference'!$A$7:$P$892,14,0)))</f>
        <v>x</v>
      </c>
      <c r="I48" s="471" t="str">
        <f aca="false">IF(ISNUMBER(H48),IF(ISERROR(VLOOKUP($A48,'liste reference'!$A$7:$P$892,3,0)),IF(ISERROR(VLOOKUP($A48,'liste reference'!$B$7:$P$892,2,0)),"",VLOOKUP($A48,'liste reference'!$B$7:$P$892,2,0)),VLOOKUP($A48,'liste reference'!$A$7:$P$892,3,0)),"")</f>
        <v/>
      </c>
      <c r="J48" s="454" t="str">
        <f aca="false">IF(ISNUMBER(H48),IF(ISERROR(VLOOKUP($A48,'liste reference'!$A$7:$P$892,4,0)),IF(ISERROR(VLOOKUP($A48,'liste reference'!$B$7:$P$892,3,0)),"",VLOOKUP($A48,'liste reference'!$B$7:$P$892,3,0)),VLOOKUP($A48,'liste reference'!$A$7:$P$892,4,0)),"")</f>
        <v/>
      </c>
      <c r="K48" s="455"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72"/>
      <c r="M48" s="472"/>
      <c r="N48" s="472"/>
      <c r="O48" s="457" t="str">
        <f aca="false">IF(AA48="Cf.","Cf.","")</f>
        <v/>
      </c>
      <c r="P48" s="457" t="str">
        <f aca="false">IF($A48="NEWCOD",IF($AC48="","No",$AC48),IF(ISTEXT($E48),"DEJA SAISI !",IF($A48="","",IF(ISERROR(VLOOKUP($A48,'liste reference'!A:S,19,FALSE())),IF(ISERROR(VLOOKUP($A48,'liste reference'!B:S,19,FALSE())),"",VLOOKUP($A48,'liste reference'!B:S,19,FALSE())),VLOOKUP($A48,'liste reference'!A:S,19,FALSE())))))</f>
        <v/>
      </c>
      <c r="Q48" s="458" t="str">
        <f aca="false">IF(ISTEXT(H48),"",(B48*$B$7/100)+(C48*$C$7/100))</f>
        <v/>
      </c>
      <c r="R48" s="459" t="str">
        <f aca="false">IF(OR(ISTEXT(H48),Q48=0),"",IF(Q48&lt;0.1,1,IF(Q48&lt;1,2,IF(Q48&lt;10,3,IF(Q48&lt;50,4,IF(Q48&gt;=50,5,""))))))</f>
        <v/>
      </c>
      <c r="S48" s="459" t="n">
        <f aca="false">IF(ISERROR(R48*I48),0,R48*I48)</f>
        <v>0</v>
      </c>
      <c r="T48" s="459" t="n">
        <f aca="false">IF(ISERROR(R48*I48*J48),0,R48*I48*J48)</f>
        <v>0</v>
      </c>
      <c r="U48" s="473" t="n">
        <f aca="false">IF(ISERROR(R48*J48),0,R48*J48)</f>
        <v>0</v>
      </c>
      <c r="V48" s="460" t="n">
        <v>0</v>
      </c>
      <c r="W48" s="461"/>
      <c r="Y48" s="462" t="str">
        <f aca="false">IF(A48="new.cod","NEWCOD",IF(AND((Z48=""),ISTEXT(A48)),A48,IF(Z48="","",INDEX('liste reference'!$A$7:$A$892,Z48))))</f>
        <v/>
      </c>
      <c r="Z48" s="253" t="str">
        <f aca="false">IF(ISERROR(MATCH(A48,'liste reference'!$A$7:$A$892,0)),IF(ISERROR(MATCH(A48,'liste reference'!$B$7:$B$892,0)),"",(MATCH(A48,'liste reference'!$B$7:$B$892,0))),(MATCH(A48,'liste reference'!$A$7:$A$892,0)))</f>
        <v/>
      </c>
      <c r="AA48" s="463"/>
      <c r="AB48" s="464"/>
      <c r="AC48" s="464"/>
      <c r="BC48" s="253" t="str">
        <f aca="false">IF(A48="","",1)</f>
        <v/>
      </c>
    </row>
    <row r="49" customFormat="false" ht="12.75" hidden="false" customHeight="false" outlineLevel="0" collapsed="false">
      <c r="A49" s="465"/>
      <c r="B49" s="466"/>
      <c r="C49" s="467"/>
      <c r="D49" s="468" t="str">
        <f aca="false">IF(ISERROR(VLOOKUP($A49,'liste reference'!$A$7:$D$892,2,0)),IF(ISERROR(VLOOKUP($A49,'liste reference'!$B$7:$D$892,1,0)),"",VLOOKUP($A49,'liste reference'!$B$7:$D$892,1,0)),VLOOKUP($A49,'liste reference'!$A$7:$D$892,2,0))</f>
        <v/>
      </c>
      <c r="E49" s="468" t="n">
        <f aca="false">IF(D49="",0,VLOOKUP(D49,D$22:D48,1,0))</f>
        <v>0</v>
      </c>
      <c r="F49" s="475" t="n">
        <f aca="false">($B49*$B$7+$C49*$C$7)/100</f>
        <v>0</v>
      </c>
      <c r="G49" s="470" t="str">
        <f aca="false">IF(A49="","",IF(ISERROR(VLOOKUP($A49,'liste reference'!$A$7:$P$892,13,0)),IF(ISERROR(VLOOKUP($A49,'liste reference'!$B$7:$P$892,12,0)),"    -",VLOOKUP($A49,'liste reference'!$B$7:$P$892,12,0)),VLOOKUP($A49,'liste reference'!$A$7:$P$892,13,0)))</f>
        <v/>
      </c>
      <c r="H49" s="452" t="str">
        <f aca="false">IF(A49="","x",IF(ISERROR(VLOOKUP($A49,'liste reference'!$A$7:$P$892,14,0)),IF(ISERROR(VLOOKUP($A49,'liste reference'!$B$7:$P$892,13,0)),"x",VLOOKUP($A49,'liste reference'!$B$7:$P$892,13,0)),VLOOKUP($A49,'liste reference'!$A$7:$P$892,14,0)))</f>
        <v>x</v>
      </c>
      <c r="I49" s="471" t="str">
        <f aca="false">IF(ISNUMBER(H49),IF(ISERROR(VLOOKUP($A49,'liste reference'!$A$7:$P$892,3,0)),IF(ISERROR(VLOOKUP($A49,'liste reference'!$B$7:$P$892,2,0)),"",VLOOKUP($A49,'liste reference'!$B$7:$P$892,2,0)),VLOOKUP($A49,'liste reference'!$A$7:$P$892,3,0)),"")</f>
        <v/>
      </c>
      <c r="J49" s="454" t="str">
        <f aca="false">IF(ISNUMBER(H49),IF(ISERROR(VLOOKUP($A49,'liste reference'!$A$7:$P$892,4,0)),IF(ISERROR(VLOOKUP($A49,'liste reference'!$B$7:$P$892,3,0)),"",VLOOKUP($A49,'liste reference'!$B$7:$P$892,3,0)),VLOOKUP($A49,'liste reference'!$A$7:$P$892,4,0)),"")</f>
        <v/>
      </c>
      <c r="K49" s="455"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72"/>
      <c r="M49" s="472"/>
      <c r="N49" s="472"/>
      <c r="O49" s="457" t="str">
        <f aca="false">IF(AA49="Cf.","Cf.","")</f>
        <v/>
      </c>
      <c r="P49" s="457" t="str">
        <f aca="false">IF($A49="NEWCOD",IF($AC49="","No",$AC49),IF(ISTEXT($E49),"DEJA SAISI !",IF($A49="","",IF(ISERROR(VLOOKUP($A49,'liste reference'!A:S,19,FALSE())),IF(ISERROR(VLOOKUP($A49,'liste reference'!B:S,19,FALSE())),"",VLOOKUP($A49,'liste reference'!B:S,19,FALSE())),VLOOKUP($A49,'liste reference'!A:S,19,FALSE())))))</f>
        <v/>
      </c>
      <c r="Q49" s="458" t="str">
        <f aca="false">IF(ISTEXT(H49),"",(B49*$B$7/100)+(C49*$C$7/100))</f>
        <v/>
      </c>
      <c r="R49" s="459" t="str">
        <f aca="false">IF(OR(ISTEXT(H49),Q49=0),"",IF(Q49&lt;0.1,1,IF(Q49&lt;1,2,IF(Q49&lt;10,3,IF(Q49&lt;50,4,IF(Q49&gt;=50,5,""))))))</f>
        <v/>
      </c>
      <c r="S49" s="459" t="n">
        <f aca="false">IF(ISERROR(R49*I49),0,R49*I49)</f>
        <v>0</v>
      </c>
      <c r="T49" s="459" t="n">
        <f aca="false">IF(ISERROR(R49*I49*J49),0,R49*I49*J49)</f>
        <v>0</v>
      </c>
      <c r="U49" s="473" t="n">
        <f aca="false">IF(ISERROR(R49*J49),0,R49*J49)</f>
        <v>0</v>
      </c>
      <c r="V49" s="460" t="n">
        <v>0</v>
      </c>
      <c r="W49" s="461"/>
      <c r="Y49" s="462" t="str">
        <f aca="false">IF(A49="new.cod","NEWCOD",IF(AND((Z49=""),ISTEXT(A49)),A49,IF(Z49="","",INDEX('liste reference'!$A$7:$A$892,Z49))))</f>
        <v/>
      </c>
      <c r="Z49" s="253" t="str">
        <f aca="false">IF(ISERROR(MATCH(A49,'liste reference'!$A$7:$A$892,0)),IF(ISERROR(MATCH(A49,'liste reference'!$B$7:$B$892,0)),"",(MATCH(A49,'liste reference'!$B$7:$B$892,0))),(MATCH(A49,'liste reference'!$A$7:$A$892,0)))</f>
        <v/>
      </c>
      <c r="AA49" s="463"/>
      <c r="AB49" s="464"/>
      <c r="AC49" s="464"/>
      <c r="BC49" s="253" t="str">
        <f aca="false">IF(A49="","",1)</f>
        <v/>
      </c>
    </row>
    <row r="50" customFormat="false" ht="12.75" hidden="false" customHeight="false" outlineLevel="0" collapsed="false">
      <c r="A50" s="465"/>
      <c r="B50" s="466"/>
      <c r="C50" s="467"/>
      <c r="D50" s="468" t="str">
        <f aca="false">IF(ISERROR(VLOOKUP($A50,'liste reference'!$A$7:$D$892,2,0)),IF(ISERROR(VLOOKUP($A50,'liste reference'!$B$7:$D$892,1,0)),"",VLOOKUP($A50,'liste reference'!$B$7:$D$892,1,0)),VLOOKUP($A50,'liste reference'!$A$7:$D$892,2,0))</f>
        <v/>
      </c>
      <c r="E50" s="468" t="n">
        <f aca="false">IF(D50="",0,VLOOKUP(D50,D$22:D49,1,0))</f>
        <v>0</v>
      </c>
      <c r="F50" s="475" t="n">
        <f aca="false">($B50*$B$7+$C50*$C$7)/100</f>
        <v>0</v>
      </c>
      <c r="G50" s="470" t="str">
        <f aca="false">IF(A50="","",IF(ISERROR(VLOOKUP($A50,'liste reference'!$A$7:$P$892,13,0)),IF(ISERROR(VLOOKUP($A50,'liste reference'!$B$7:$P$892,12,0)),"    -",VLOOKUP($A50,'liste reference'!$B$7:$P$892,12,0)),VLOOKUP($A50,'liste reference'!$A$7:$P$892,13,0)))</f>
        <v/>
      </c>
      <c r="H50" s="452" t="str">
        <f aca="false">IF(A50="","x",IF(ISERROR(VLOOKUP($A50,'liste reference'!$A$7:$P$892,14,0)),IF(ISERROR(VLOOKUP($A50,'liste reference'!$B$7:$P$892,13,0)),"x",VLOOKUP($A50,'liste reference'!$B$7:$P$892,13,0)),VLOOKUP($A50,'liste reference'!$A$7:$P$892,14,0)))</f>
        <v>x</v>
      </c>
      <c r="I50" s="471" t="str">
        <f aca="false">IF(ISNUMBER(H50),IF(ISERROR(VLOOKUP($A50,'liste reference'!$A$7:$P$892,3,0)),IF(ISERROR(VLOOKUP($A50,'liste reference'!$B$7:$P$892,2,0)),"",VLOOKUP($A50,'liste reference'!$B$7:$P$892,2,0)),VLOOKUP($A50,'liste reference'!$A$7:$P$892,3,0)),"")</f>
        <v/>
      </c>
      <c r="J50" s="454" t="str">
        <f aca="false">IF(ISNUMBER(H50),IF(ISERROR(VLOOKUP($A50,'liste reference'!$A$7:$P$892,4,0)),IF(ISERROR(VLOOKUP($A50,'liste reference'!$B$7:$P$892,3,0)),"",VLOOKUP($A50,'liste reference'!$B$7:$P$892,3,0)),VLOOKUP($A50,'liste reference'!$A$7:$P$892,4,0)),"")</f>
        <v/>
      </c>
      <c r="K50" s="455"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72"/>
      <c r="M50" s="472"/>
      <c r="N50" s="472"/>
      <c r="O50" s="457" t="str">
        <f aca="false">IF(AA50="Cf.","Cf.","")</f>
        <v/>
      </c>
      <c r="P50" s="457" t="str">
        <f aca="false">IF($A50="NEWCOD",IF($AC50="","No",$AC50),IF(ISTEXT($E50),"DEJA SAISI !",IF($A50="","",IF(ISERROR(VLOOKUP($A50,'liste reference'!A:S,19,FALSE())),IF(ISERROR(VLOOKUP($A50,'liste reference'!B:S,19,FALSE())),"",VLOOKUP($A50,'liste reference'!B:S,19,FALSE())),VLOOKUP($A50,'liste reference'!A:S,19,FALSE())))))</f>
        <v/>
      </c>
      <c r="Q50" s="458" t="str">
        <f aca="false">IF(ISTEXT(H50),"",(B50*$B$7/100)+(C50*$C$7/100))</f>
        <v/>
      </c>
      <c r="R50" s="459" t="str">
        <f aca="false">IF(OR(ISTEXT(H50),Q50=0),"",IF(Q50&lt;0.1,1,IF(Q50&lt;1,2,IF(Q50&lt;10,3,IF(Q50&lt;50,4,IF(Q50&gt;=50,5,""))))))</f>
        <v/>
      </c>
      <c r="S50" s="459" t="n">
        <f aca="false">IF(ISERROR(R50*I50),0,R50*I50)</f>
        <v>0</v>
      </c>
      <c r="T50" s="459" t="n">
        <f aca="false">IF(ISERROR(R50*I50*J50),0,R50*I50*J50)</f>
        <v>0</v>
      </c>
      <c r="U50" s="473" t="n">
        <f aca="false">IF(ISERROR(R50*J50),0,R50*J50)</f>
        <v>0</v>
      </c>
      <c r="V50" s="460" t="n">
        <v>0</v>
      </c>
      <c r="W50" s="461"/>
      <c r="Y50" s="462" t="str">
        <f aca="false">IF(A50="new.cod","NEWCOD",IF(AND((Z50=""),ISTEXT(A50)),A50,IF(Z50="","",INDEX('liste reference'!$A$7:$A$892,Z50))))</f>
        <v/>
      </c>
      <c r="Z50" s="253" t="str">
        <f aca="false">IF(ISERROR(MATCH(A50,'liste reference'!$A$7:$A$892,0)),IF(ISERROR(MATCH(A50,'liste reference'!$B$7:$B$892,0)),"",(MATCH(A50,'liste reference'!$B$7:$B$892,0))),(MATCH(A50,'liste reference'!$A$7:$A$892,0)))</f>
        <v/>
      </c>
      <c r="AA50" s="463"/>
      <c r="AB50" s="464"/>
      <c r="AC50" s="464"/>
      <c r="BC50" s="253" t="str">
        <f aca="false">IF(A50="","",1)</f>
        <v/>
      </c>
    </row>
    <row r="51" customFormat="false" ht="12.75" hidden="false" customHeight="false" outlineLevel="0" collapsed="false">
      <c r="A51" s="465"/>
      <c r="B51" s="466"/>
      <c r="C51" s="467"/>
      <c r="D51" s="468" t="str">
        <f aca="false">IF(ISERROR(VLOOKUP($A51,'liste reference'!$A$7:$D$892,2,0)),IF(ISERROR(VLOOKUP($A51,'liste reference'!$B$7:$D$892,1,0)),"",VLOOKUP($A51,'liste reference'!$B$7:$D$892,1,0)),VLOOKUP($A51,'liste reference'!$A$7:$D$892,2,0))</f>
        <v/>
      </c>
      <c r="E51" s="468" t="n">
        <f aca="false">IF(D51="",0,VLOOKUP(D51,D$22:D50,1,0))</f>
        <v>0</v>
      </c>
      <c r="F51" s="475" t="n">
        <f aca="false">($B51*$B$7+$C51*$C$7)/100</f>
        <v>0</v>
      </c>
      <c r="G51" s="470" t="str">
        <f aca="false">IF(A51="","",IF(ISERROR(VLOOKUP($A51,'liste reference'!$A$7:$P$892,13,0)),IF(ISERROR(VLOOKUP($A51,'liste reference'!$B$7:$P$892,12,0)),"    -",VLOOKUP($A51,'liste reference'!$B$7:$P$892,12,0)),VLOOKUP($A51,'liste reference'!$A$7:$P$892,13,0)))</f>
        <v/>
      </c>
      <c r="H51" s="452" t="str">
        <f aca="false">IF(A51="","x",IF(ISERROR(VLOOKUP($A51,'liste reference'!$A$7:$P$892,14,0)),IF(ISERROR(VLOOKUP($A51,'liste reference'!$B$7:$P$892,13,0)),"x",VLOOKUP($A51,'liste reference'!$B$7:$P$892,13,0)),VLOOKUP($A51,'liste reference'!$A$7:$P$892,14,0)))</f>
        <v>x</v>
      </c>
      <c r="I51" s="471" t="str">
        <f aca="false">IF(ISNUMBER(H51),IF(ISERROR(VLOOKUP($A51,'liste reference'!$A$7:$P$892,3,0)),IF(ISERROR(VLOOKUP($A51,'liste reference'!$B$7:$P$892,2,0)),"",VLOOKUP($A51,'liste reference'!$B$7:$P$892,2,0)),VLOOKUP($A51,'liste reference'!$A$7:$P$892,3,0)),"")</f>
        <v/>
      </c>
      <c r="J51" s="454" t="str">
        <f aca="false">IF(ISNUMBER(H51),IF(ISERROR(VLOOKUP($A51,'liste reference'!$A$7:$P$892,4,0)),IF(ISERROR(VLOOKUP($A51,'liste reference'!$B$7:$P$892,3,0)),"",VLOOKUP($A51,'liste reference'!$B$7:$P$892,3,0)),VLOOKUP($A51,'liste reference'!$A$7:$P$892,4,0)),"")</f>
        <v/>
      </c>
      <c r="K51" s="455"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72"/>
      <c r="M51" s="472"/>
      <c r="N51" s="472"/>
      <c r="O51" s="457" t="str">
        <f aca="false">IF(AA51="Cf.","Cf.","")</f>
        <v/>
      </c>
      <c r="P51" s="457" t="str">
        <f aca="false">IF($A51="NEWCOD",IF($AC51="","No",$AC51),IF(ISTEXT($E51),"DEJA SAISI !",IF($A51="","",IF(ISERROR(VLOOKUP($A51,'liste reference'!A:S,19,FALSE())),IF(ISERROR(VLOOKUP($A51,'liste reference'!B:S,19,FALSE())),"",VLOOKUP($A51,'liste reference'!B:S,19,FALSE())),VLOOKUP($A51,'liste reference'!A:S,19,FALSE())))))</f>
        <v/>
      </c>
      <c r="Q51" s="458" t="str">
        <f aca="false">IF(ISTEXT(H51),"",(B51*$B$7/100)+(C51*$C$7/100))</f>
        <v/>
      </c>
      <c r="R51" s="459" t="str">
        <f aca="false">IF(OR(ISTEXT(H51),Q51=0),"",IF(Q51&lt;0.1,1,IF(Q51&lt;1,2,IF(Q51&lt;10,3,IF(Q51&lt;50,4,IF(Q51&gt;=50,5,""))))))</f>
        <v/>
      </c>
      <c r="S51" s="459" t="n">
        <f aca="false">IF(ISERROR(R51*I51),0,R51*I51)</f>
        <v>0</v>
      </c>
      <c r="T51" s="459" t="n">
        <f aca="false">IF(ISERROR(R51*I51*J51),0,R51*I51*J51)</f>
        <v>0</v>
      </c>
      <c r="U51" s="473" t="n">
        <f aca="false">IF(ISERROR(R51*J51),0,R51*J51)</f>
        <v>0</v>
      </c>
      <c r="V51" s="460" t="n">
        <v>0</v>
      </c>
      <c r="W51" s="461"/>
      <c r="Y51" s="462" t="str">
        <f aca="false">IF(A51="new.cod","NEWCOD",IF(AND((Z51=""),ISTEXT(A51)),A51,IF(Z51="","",INDEX('liste reference'!$A$7:$A$892,Z51))))</f>
        <v/>
      </c>
      <c r="Z51" s="253" t="str">
        <f aca="false">IF(ISERROR(MATCH(A51,'liste reference'!$A$7:$A$892,0)),IF(ISERROR(MATCH(A51,'liste reference'!$B$7:$B$892,0)),"",(MATCH(A51,'liste reference'!$B$7:$B$892,0))),(MATCH(A51,'liste reference'!$A$7:$A$892,0)))</f>
        <v/>
      </c>
      <c r="AA51" s="463"/>
      <c r="AB51" s="464"/>
      <c r="AC51" s="464"/>
      <c r="BC51" s="253" t="str">
        <f aca="false">IF(A51="","",1)</f>
        <v/>
      </c>
    </row>
    <row r="52" customFormat="false" ht="12.75" hidden="false" customHeight="false" outlineLevel="0" collapsed="false">
      <c r="A52" s="465"/>
      <c r="B52" s="466"/>
      <c r="C52" s="467"/>
      <c r="D52" s="468" t="str">
        <f aca="false">IF(ISERROR(VLOOKUP($A52,'liste reference'!$A$7:$D$892,2,0)),IF(ISERROR(VLOOKUP($A52,'liste reference'!$B$7:$D$892,1,0)),"",VLOOKUP($A52,'liste reference'!$B$7:$D$892,1,0)),VLOOKUP($A52,'liste reference'!$A$7:$D$892,2,0))</f>
        <v/>
      </c>
      <c r="E52" s="468" t="n">
        <f aca="false">IF(D52="",0,VLOOKUP(D52,D$22:D51,1,0))</f>
        <v>0</v>
      </c>
      <c r="F52" s="475" t="n">
        <f aca="false">($B52*$B$7+$C52*$C$7)/100</f>
        <v>0</v>
      </c>
      <c r="G52" s="470" t="str">
        <f aca="false">IF(A52="","",IF(ISERROR(VLOOKUP($A52,'liste reference'!$A$7:$P$892,13,0)),IF(ISERROR(VLOOKUP($A52,'liste reference'!$B$7:$P$892,12,0)),"    -",VLOOKUP($A52,'liste reference'!$B$7:$P$892,12,0)),VLOOKUP($A52,'liste reference'!$A$7:$P$892,13,0)))</f>
        <v/>
      </c>
      <c r="H52" s="452" t="str">
        <f aca="false">IF(A52="","x",IF(ISERROR(VLOOKUP($A52,'liste reference'!$A$7:$P$892,14,0)),IF(ISERROR(VLOOKUP($A52,'liste reference'!$B$7:$P$892,13,0)),"x",VLOOKUP($A52,'liste reference'!$B$7:$P$892,13,0)),VLOOKUP($A52,'liste reference'!$A$7:$P$892,14,0)))</f>
        <v>x</v>
      </c>
      <c r="I52" s="471" t="str">
        <f aca="false">IF(ISNUMBER(H52),IF(ISERROR(VLOOKUP($A52,'liste reference'!$A$7:$P$892,3,0)),IF(ISERROR(VLOOKUP($A52,'liste reference'!$B$7:$P$892,2,0)),"",VLOOKUP($A52,'liste reference'!$B$7:$P$892,2,0)),VLOOKUP($A52,'liste reference'!$A$7:$P$892,3,0)),"")</f>
        <v/>
      </c>
      <c r="J52" s="454" t="str">
        <f aca="false">IF(ISNUMBER(H52),IF(ISERROR(VLOOKUP($A52,'liste reference'!$A$7:$P$892,4,0)),IF(ISERROR(VLOOKUP($A52,'liste reference'!$B$7:$P$892,3,0)),"",VLOOKUP($A52,'liste reference'!$B$7:$P$892,3,0)),VLOOKUP($A52,'liste reference'!$A$7:$P$892,4,0)),"")</f>
        <v/>
      </c>
      <c r="K52" s="455"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72"/>
      <c r="M52" s="472"/>
      <c r="N52" s="472"/>
      <c r="O52" s="457" t="str">
        <f aca="false">IF(AA52="Cf.","Cf.","")</f>
        <v/>
      </c>
      <c r="P52" s="457" t="str">
        <f aca="false">IF($A52="NEWCOD",IF($AC52="","No",$AC52),IF(ISTEXT($E52),"DEJA SAISI !",IF($A52="","",IF(ISERROR(VLOOKUP($A52,'liste reference'!A:S,19,FALSE())),IF(ISERROR(VLOOKUP($A52,'liste reference'!B:S,19,FALSE())),"",VLOOKUP($A52,'liste reference'!B:S,19,FALSE())),VLOOKUP($A52,'liste reference'!A:S,19,FALSE())))))</f>
        <v/>
      </c>
      <c r="Q52" s="458" t="str">
        <f aca="false">IF(ISTEXT(H52),"",(B52*$B$7/100)+(C52*$C$7/100))</f>
        <v/>
      </c>
      <c r="R52" s="459" t="str">
        <f aca="false">IF(OR(ISTEXT(H52),Q52=0),"",IF(Q52&lt;0.1,1,IF(Q52&lt;1,2,IF(Q52&lt;10,3,IF(Q52&lt;50,4,IF(Q52&gt;=50,5,""))))))</f>
        <v/>
      </c>
      <c r="S52" s="459" t="n">
        <f aca="false">IF(ISERROR(R52*I52),0,R52*I52)</f>
        <v>0</v>
      </c>
      <c r="T52" s="459" t="n">
        <f aca="false">IF(ISERROR(R52*I52*J52),0,R52*I52*J52)</f>
        <v>0</v>
      </c>
      <c r="U52" s="473" t="n">
        <f aca="false">IF(ISERROR(R52*J52),0,R52*J52)</f>
        <v>0</v>
      </c>
      <c r="V52" s="460" t="n">
        <v>0</v>
      </c>
      <c r="W52" s="461"/>
      <c r="Y52" s="462" t="str">
        <f aca="false">IF(A52="new.cod","NEWCOD",IF(AND((Z52=""),ISTEXT(A52)),A52,IF(Z52="","",INDEX('liste reference'!$A$7:$A$892,Z52))))</f>
        <v/>
      </c>
      <c r="Z52" s="253" t="str">
        <f aca="false">IF(ISERROR(MATCH(A52,'liste reference'!$A$7:$A$892,0)),IF(ISERROR(MATCH(A52,'liste reference'!$B$7:$B$892,0)),"",(MATCH(A52,'liste reference'!$B$7:$B$892,0))),(MATCH(A52,'liste reference'!$A$7:$A$892,0)))</f>
        <v/>
      </c>
      <c r="AA52" s="463"/>
      <c r="AB52" s="464"/>
      <c r="AC52" s="464"/>
      <c r="BC52" s="253" t="str">
        <f aca="false">IF(A52="","",1)</f>
        <v/>
      </c>
    </row>
    <row r="53" customFormat="false" ht="12.75" hidden="false" customHeight="false" outlineLevel="0" collapsed="false">
      <c r="A53" s="465"/>
      <c r="B53" s="466"/>
      <c r="C53" s="467"/>
      <c r="D53" s="468" t="str">
        <f aca="false">IF(ISERROR(VLOOKUP($A53,'liste reference'!$A$7:$D$892,2,0)),IF(ISERROR(VLOOKUP($A53,'liste reference'!$B$7:$D$892,1,0)),"",VLOOKUP($A53,'liste reference'!$B$7:$D$892,1,0)),VLOOKUP($A53,'liste reference'!$A$7:$D$892,2,0))</f>
        <v/>
      </c>
      <c r="E53" s="468" t="n">
        <f aca="false">IF(D53="",0,VLOOKUP(D53,D$22:D52,1,0))</f>
        <v>0</v>
      </c>
      <c r="F53" s="475" t="n">
        <f aca="false">($B53*$B$7+$C53*$C$7)/100</f>
        <v>0</v>
      </c>
      <c r="G53" s="470" t="str">
        <f aca="false">IF(A53="","",IF(ISERROR(VLOOKUP($A53,'liste reference'!$A$7:$P$892,13,0)),IF(ISERROR(VLOOKUP($A53,'liste reference'!$B$7:$P$892,12,0)),"    -",VLOOKUP($A53,'liste reference'!$B$7:$P$892,12,0)),VLOOKUP($A53,'liste reference'!$A$7:$P$892,13,0)))</f>
        <v/>
      </c>
      <c r="H53" s="452" t="str">
        <f aca="false">IF(A53="","x",IF(ISERROR(VLOOKUP($A53,'liste reference'!$A$7:$P$892,14,0)),IF(ISERROR(VLOOKUP($A53,'liste reference'!$B$7:$P$892,13,0)),"x",VLOOKUP($A53,'liste reference'!$B$7:$P$892,13,0)),VLOOKUP($A53,'liste reference'!$A$7:$P$892,14,0)))</f>
        <v>x</v>
      </c>
      <c r="I53" s="471" t="str">
        <f aca="false">IF(ISNUMBER(H53),IF(ISERROR(VLOOKUP($A53,'liste reference'!$A$7:$P$892,3,0)),IF(ISERROR(VLOOKUP($A53,'liste reference'!$B$7:$P$892,2,0)),"",VLOOKUP($A53,'liste reference'!$B$7:$P$892,2,0)),VLOOKUP($A53,'liste reference'!$A$7:$P$892,3,0)),"")</f>
        <v/>
      </c>
      <c r="J53" s="454" t="str">
        <f aca="false">IF(ISNUMBER(H53),IF(ISERROR(VLOOKUP($A53,'liste reference'!$A$7:$P$892,4,0)),IF(ISERROR(VLOOKUP($A53,'liste reference'!$B$7:$P$892,3,0)),"",VLOOKUP($A53,'liste reference'!$B$7:$P$892,3,0)),VLOOKUP($A53,'liste reference'!$A$7:$P$892,4,0)),"")</f>
        <v/>
      </c>
      <c r="K53" s="455"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72"/>
      <c r="M53" s="472"/>
      <c r="N53" s="472"/>
      <c r="O53" s="457" t="str">
        <f aca="false">IF(AA53="Cf.","Cf.","")</f>
        <v/>
      </c>
      <c r="P53" s="457" t="str">
        <f aca="false">IF($A53="NEWCOD",IF($AC53="","No",$AC53),IF(ISTEXT($E53),"DEJA SAISI !",IF($A53="","",IF(ISERROR(VLOOKUP($A53,'liste reference'!A:S,19,FALSE())),IF(ISERROR(VLOOKUP($A53,'liste reference'!B:S,19,FALSE())),"",VLOOKUP($A53,'liste reference'!B:S,19,FALSE())),VLOOKUP($A53,'liste reference'!A:S,19,FALSE())))))</f>
        <v/>
      </c>
      <c r="Q53" s="458" t="str">
        <f aca="false">IF(ISTEXT(H53),"",(B53*$B$7/100)+(C53*$C$7/100))</f>
        <v/>
      </c>
      <c r="R53" s="459" t="str">
        <f aca="false">IF(OR(ISTEXT(H53),Q53=0),"",IF(Q53&lt;0.1,1,IF(Q53&lt;1,2,IF(Q53&lt;10,3,IF(Q53&lt;50,4,IF(Q53&gt;=50,5,""))))))</f>
        <v/>
      </c>
      <c r="S53" s="459" t="n">
        <f aca="false">IF(ISERROR(R53*I53),0,R53*I53)</f>
        <v>0</v>
      </c>
      <c r="T53" s="459" t="n">
        <f aca="false">IF(ISERROR(R53*I53*J53),0,R53*I53*J53)</f>
        <v>0</v>
      </c>
      <c r="U53" s="473" t="n">
        <f aca="false">IF(ISERROR(R53*J53),0,R53*J53)</f>
        <v>0</v>
      </c>
      <c r="V53" s="460" t="n">
        <v>0</v>
      </c>
      <c r="W53" s="461"/>
      <c r="Y53" s="462" t="str">
        <f aca="false">IF(A53="new.cod","NEWCOD",IF(AND((Z53=""),ISTEXT(A53)),A53,IF(Z53="","",INDEX('liste reference'!$A$7:$A$892,Z53))))</f>
        <v/>
      </c>
      <c r="Z53" s="253" t="str">
        <f aca="false">IF(ISERROR(MATCH(A53,'liste reference'!$A$7:$A$892,0)),IF(ISERROR(MATCH(A53,'liste reference'!$B$7:$B$892,0)),"",(MATCH(A53,'liste reference'!$B$7:$B$892,0))),(MATCH(A53,'liste reference'!$A$7:$A$892,0)))</f>
        <v/>
      </c>
      <c r="AA53" s="463"/>
      <c r="AB53" s="464"/>
      <c r="AC53" s="464"/>
      <c r="BC53" s="253" t="str">
        <f aca="false">IF(A53="","",1)</f>
        <v/>
      </c>
    </row>
    <row r="54" customFormat="false" ht="12.75" hidden="false" customHeight="false" outlineLevel="0" collapsed="false">
      <c r="A54" s="465"/>
      <c r="B54" s="466"/>
      <c r="C54" s="467"/>
      <c r="D54" s="468" t="str">
        <f aca="false">IF(ISERROR(VLOOKUP($A54,'liste reference'!$A$7:$D$892,2,0)),IF(ISERROR(VLOOKUP($A54,'liste reference'!$B$7:$D$892,1,0)),"",VLOOKUP($A54,'liste reference'!$B$7:$D$892,1,0)),VLOOKUP($A54,'liste reference'!$A$7:$D$892,2,0))</f>
        <v/>
      </c>
      <c r="E54" s="468" t="n">
        <f aca="false">IF(D54="",0,VLOOKUP(D54,D$22:D53,1,0))</f>
        <v>0</v>
      </c>
      <c r="F54" s="475" t="n">
        <f aca="false">($B54*$B$7+$C54*$C$7)/100</f>
        <v>0</v>
      </c>
      <c r="G54" s="470" t="str">
        <f aca="false">IF(A54="","",IF(ISERROR(VLOOKUP($A54,'liste reference'!$A$7:$P$892,13,0)),IF(ISERROR(VLOOKUP($A54,'liste reference'!$B$7:$P$892,12,0)),"    -",VLOOKUP($A54,'liste reference'!$B$7:$P$892,12,0)),VLOOKUP($A54,'liste reference'!$A$7:$P$892,13,0)))</f>
        <v/>
      </c>
      <c r="H54" s="452" t="str">
        <f aca="false">IF(A54="","x",IF(ISERROR(VLOOKUP($A54,'liste reference'!$A$7:$P$892,14,0)),IF(ISERROR(VLOOKUP($A54,'liste reference'!$B$7:$P$892,13,0)),"x",VLOOKUP($A54,'liste reference'!$B$7:$P$892,13,0)),VLOOKUP($A54,'liste reference'!$A$7:$P$892,14,0)))</f>
        <v>x</v>
      </c>
      <c r="I54" s="471" t="str">
        <f aca="false">IF(ISNUMBER(H54),IF(ISERROR(VLOOKUP($A54,'liste reference'!$A$7:$P$892,3,0)),IF(ISERROR(VLOOKUP($A54,'liste reference'!$B$7:$P$892,2,0)),"",VLOOKUP($A54,'liste reference'!$B$7:$P$892,2,0)),VLOOKUP($A54,'liste reference'!$A$7:$P$892,3,0)),"")</f>
        <v/>
      </c>
      <c r="J54" s="454" t="str">
        <f aca="false">IF(ISNUMBER(H54),IF(ISERROR(VLOOKUP($A54,'liste reference'!$A$7:$P$892,4,0)),IF(ISERROR(VLOOKUP($A54,'liste reference'!$B$7:$P$892,3,0)),"",VLOOKUP($A54,'liste reference'!$B$7:$P$892,3,0)),VLOOKUP($A54,'liste reference'!$A$7:$P$892,4,0)),"")</f>
        <v/>
      </c>
      <c r="K54" s="455"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72"/>
      <c r="M54" s="472"/>
      <c r="N54" s="472"/>
      <c r="O54" s="457" t="str">
        <f aca="false">IF(AA54="Cf.","Cf.","")</f>
        <v/>
      </c>
      <c r="P54" s="457" t="str">
        <f aca="false">IF($A54="NEWCOD",IF($AC54="","No",$AC54),IF(ISTEXT($E54),"DEJA SAISI !",IF($A54="","",IF(ISERROR(VLOOKUP($A54,'liste reference'!A:S,19,FALSE())),IF(ISERROR(VLOOKUP($A54,'liste reference'!B:S,19,FALSE())),"",VLOOKUP($A54,'liste reference'!B:S,19,FALSE())),VLOOKUP($A54,'liste reference'!A:S,19,FALSE())))))</f>
        <v/>
      </c>
      <c r="Q54" s="458" t="str">
        <f aca="false">IF(ISTEXT(H54),"",(B54*$B$7/100)+(C54*$C$7/100))</f>
        <v/>
      </c>
      <c r="R54" s="459" t="str">
        <f aca="false">IF(OR(ISTEXT(H54),Q54=0),"",IF(Q54&lt;0.1,1,IF(Q54&lt;1,2,IF(Q54&lt;10,3,IF(Q54&lt;50,4,IF(Q54&gt;=50,5,""))))))</f>
        <v/>
      </c>
      <c r="S54" s="459" t="n">
        <f aca="false">IF(ISERROR(R54*I54),0,R54*I54)</f>
        <v>0</v>
      </c>
      <c r="T54" s="459" t="n">
        <f aca="false">IF(ISERROR(R54*I54*J54),0,R54*I54*J54)</f>
        <v>0</v>
      </c>
      <c r="U54" s="473" t="n">
        <f aca="false">IF(ISERROR(R54*J54),0,R54*J54)</f>
        <v>0</v>
      </c>
      <c r="V54" s="460" t="n">
        <v>0</v>
      </c>
      <c r="W54" s="461"/>
      <c r="Y54" s="462" t="str">
        <f aca="false">IF(A54="new.cod","NEWCOD",IF(AND((Z54=""),ISTEXT(A54)),A54,IF(Z54="","",INDEX('liste reference'!$A$7:$A$892,Z54))))</f>
        <v/>
      </c>
      <c r="Z54" s="253" t="str">
        <f aca="false">IF(ISERROR(MATCH(A54,'liste reference'!$A$7:$A$892,0)),IF(ISERROR(MATCH(A54,'liste reference'!$B$7:$B$892,0)),"",(MATCH(A54,'liste reference'!$B$7:$B$892,0))),(MATCH(A54,'liste reference'!$A$7:$A$892,0)))</f>
        <v/>
      </c>
      <c r="AA54" s="463"/>
      <c r="AB54" s="464"/>
      <c r="AC54" s="464"/>
      <c r="BC54" s="253" t="str">
        <f aca="false">IF(A54="","",1)</f>
        <v/>
      </c>
    </row>
    <row r="55" customFormat="false" ht="12.75" hidden="false" customHeight="false" outlineLevel="0" collapsed="false">
      <c r="A55" s="465"/>
      <c r="B55" s="466"/>
      <c r="C55" s="467"/>
      <c r="D55" s="468" t="str">
        <f aca="false">IF(ISERROR(VLOOKUP($A55,'liste reference'!$A$7:$D$892,2,0)),IF(ISERROR(VLOOKUP($A55,'liste reference'!$B$7:$D$892,1,0)),"",VLOOKUP($A55,'liste reference'!$B$7:$D$892,1,0)),VLOOKUP($A55,'liste reference'!$A$7:$D$892,2,0))</f>
        <v/>
      </c>
      <c r="E55" s="468" t="n">
        <f aca="false">IF(D55="",0,VLOOKUP(D55,D$22:D54,1,0))</f>
        <v>0</v>
      </c>
      <c r="F55" s="475" t="n">
        <f aca="false">($B55*$B$7+$C55*$C$7)/100</f>
        <v>0</v>
      </c>
      <c r="G55" s="470" t="str">
        <f aca="false">IF(A55="","",IF(ISERROR(VLOOKUP($A55,'liste reference'!$A$7:$P$892,13,0)),IF(ISERROR(VLOOKUP($A55,'liste reference'!$B$7:$P$892,12,0)),"    -",VLOOKUP($A55,'liste reference'!$B$7:$P$892,12,0)),VLOOKUP($A55,'liste reference'!$A$7:$P$892,13,0)))</f>
        <v/>
      </c>
      <c r="H55" s="452" t="str">
        <f aca="false">IF(A55="","x",IF(ISERROR(VLOOKUP($A55,'liste reference'!$A$7:$P$892,14,0)),IF(ISERROR(VLOOKUP($A55,'liste reference'!$B$7:$P$892,13,0)),"x",VLOOKUP($A55,'liste reference'!$B$7:$P$892,13,0)),VLOOKUP($A55,'liste reference'!$A$7:$P$892,14,0)))</f>
        <v>x</v>
      </c>
      <c r="I55" s="471" t="str">
        <f aca="false">IF(ISNUMBER(H55),IF(ISERROR(VLOOKUP($A55,'liste reference'!$A$7:$P$892,3,0)),IF(ISERROR(VLOOKUP($A55,'liste reference'!$B$7:$P$892,2,0)),"",VLOOKUP($A55,'liste reference'!$B$7:$P$892,2,0)),VLOOKUP($A55,'liste reference'!$A$7:$P$892,3,0)),"")</f>
        <v/>
      </c>
      <c r="J55" s="454" t="str">
        <f aca="false">IF(ISNUMBER(H55),IF(ISERROR(VLOOKUP($A55,'liste reference'!$A$7:$P$892,4,0)),IF(ISERROR(VLOOKUP($A55,'liste reference'!$B$7:$P$892,3,0)),"",VLOOKUP($A55,'liste reference'!$B$7:$P$892,3,0)),VLOOKUP($A55,'liste reference'!$A$7:$P$892,4,0)),"")</f>
        <v/>
      </c>
      <c r="K55" s="455"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72"/>
      <c r="M55" s="472"/>
      <c r="N55" s="472"/>
      <c r="O55" s="457" t="str">
        <f aca="false">IF(AA55="Cf.","Cf.","")</f>
        <v/>
      </c>
      <c r="P55" s="457" t="str">
        <f aca="false">IF($A55="NEWCOD",IF($AC55="","No",$AC55),IF(ISTEXT($E55),"DEJA SAISI !",IF($A55="","",IF(ISERROR(VLOOKUP($A55,'liste reference'!A:S,19,FALSE())),IF(ISERROR(VLOOKUP($A55,'liste reference'!B:S,19,FALSE())),"",VLOOKUP($A55,'liste reference'!B:S,19,FALSE())),VLOOKUP($A55,'liste reference'!A:S,19,FALSE())))))</f>
        <v/>
      </c>
      <c r="Q55" s="458" t="str">
        <f aca="false">IF(ISTEXT(H55),"",(B55*$B$7/100)+(C55*$C$7/100))</f>
        <v/>
      </c>
      <c r="R55" s="459" t="str">
        <f aca="false">IF(OR(ISTEXT(H55),Q55=0),"",IF(Q55&lt;0.1,1,IF(Q55&lt;1,2,IF(Q55&lt;10,3,IF(Q55&lt;50,4,IF(Q55&gt;=50,5,""))))))</f>
        <v/>
      </c>
      <c r="S55" s="459" t="n">
        <f aca="false">IF(ISERROR(R55*I55),0,R55*I55)</f>
        <v>0</v>
      </c>
      <c r="T55" s="459" t="n">
        <f aca="false">IF(ISERROR(R55*I55*J55),0,R55*I55*J55)</f>
        <v>0</v>
      </c>
      <c r="U55" s="473" t="n">
        <f aca="false">IF(ISERROR(R55*J55),0,R55*J55)</f>
        <v>0</v>
      </c>
      <c r="V55" s="460" t="n">
        <v>0</v>
      </c>
      <c r="W55" s="461"/>
      <c r="Y55" s="462" t="str">
        <f aca="false">IF(A55="new.cod","NEWCOD",IF(AND((Z55=""),ISTEXT(A55)),A55,IF(Z55="","",INDEX('liste reference'!$A$7:$A$892,Z55))))</f>
        <v/>
      </c>
      <c r="Z55" s="253" t="str">
        <f aca="false">IF(ISERROR(MATCH(A55,'liste reference'!$A$7:$A$892,0)),IF(ISERROR(MATCH(A55,'liste reference'!$B$7:$B$892,0)),"",(MATCH(A55,'liste reference'!$B$7:$B$892,0))),(MATCH(A55,'liste reference'!$A$7:$A$892,0)))</f>
        <v/>
      </c>
      <c r="AA55" s="463"/>
      <c r="AB55" s="464"/>
      <c r="AC55" s="464"/>
      <c r="BC55" s="253" t="str">
        <f aca="false">IF(A55="","",1)</f>
        <v/>
      </c>
    </row>
    <row r="56" customFormat="false" ht="12.75" hidden="false" customHeight="false" outlineLevel="0" collapsed="false">
      <c r="A56" s="465"/>
      <c r="B56" s="466"/>
      <c r="C56" s="467"/>
      <c r="D56" s="468" t="str">
        <f aca="false">IF(ISERROR(VLOOKUP($A56,'liste reference'!$A$7:$D$892,2,0)),IF(ISERROR(VLOOKUP($A56,'liste reference'!$B$7:$D$892,1,0)),"",VLOOKUP($A56,'liste reference'!$B$7:$D$892,1,0)),VLOOKUP($A56,'liste reference'!$A$7:$D$892,2,0))</f>
        <v/>
      </c>
      <c r="E56" s="468" t="n">
        <f aca="false">IF(D56="",0,VLOOKUP(D56,D$21:D55,1,0))</f>
        <v>0</v>
      </c>
      <c r="F56" s="475" t="n">
        <f aca="false">($B56*$B$7+$C56*$C$7)/100</f>
        <v>0</v>
      </c>
      <c r="G56" s="470" t="str">
        <f aca="false">IF(A56="","",IF(ISERROR(VLOOKUP($A56,'liste reference'!$A$7:$P$892,13,0)),IF(ISERROR(VLOOKUP($A56,'liste reference'!$B$7:$P$892,12,0)),"    -",VLOOKUP($A56,'liste reference'!$B$7:$P$892,12,0)),VLOOKUP($A56,'liste reference'!$A$7:$P$892,13,0)))</f>
        <v/>
      </c>
      <c r="H56" s="452" t="str">
        <f aca="false">IF(A56="","x",IF(ISERROR(VLOOKUP($A56,'liste reference'!$A$7:$P$892,14,0)),IF(ISERROR(VLOOKUP($A56,'liste reference'!$B$7:$P$892,13,0)),"x",VLOOKUP($A56,'liste reference'!$B$7:$P$892,13,0)),VLOOKUP($A56,'liste reference'!$A$7:$P$892,14,0)))</f>
        <v>x</v>
      </c>
      <c r="I56" s="471" t="str">
        <f aca="false">IF(ISNUMBER(H56),IF(ISERROR(VLOOKUP($A56,'liste reference'!$A$7:$P$892,3,0)),IF(ISERROR(VLOOKUP($A56,'liste reference'!$B$7:$P$892,2,0)),"",VLOOKUP($A56,'liste reference'!$B$7:$P$892,2,0)),VLOOKUP($A56,'liste reference'!$A$7:$P$892,3,0)),"")</f>
        <v/>
      </c>
      <c r="J56" s="454" t="str">
        <f aca="false">IF(ISNUMBER(H56),IF(ISERROR(VLOOKUP($A56,'liste reference'!$A$7:$P$892,4,0)),IF(ISERROR(VLOOKUP($A56,'liste reference'!$B$7:$P$892,3,0)),"",VLOOKUP($A56,'liste reference'!$B$7:$P$892,3,0)),VLOOKUP($A56,'liste reference'!$A$7:$P$892,4,0)),"")</f>
        <v/>
      </c>
      <c r="K56" s="455"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2"/>
      <c r="M56" s="472"/>
      <c r="N56" s="472"/>
      <c r="O56" s="457" t="str">
        <f aca="false">IF(AA56="Cf.","Cf.","")</f>
        <v/>
      </c>
      <c r="P56" s="457" t="str">
        <f aca="false">IF($A56="NEWCOD",IF($AC56="","No",$AC56),IF(ISTEXT($E56),"DEJA SAISI !",IF($A56="","",IF(ISERROR(VLOOKUP($A56,'liste reference'!A:S,19,FALSE())),IF(ISERROR(VLOOKUP($A56,'liste reference'!B:S,19,FALSE())),"",VLOOKUP($A56,'liste reference'!B:S,19,FALSE())),VLOOKUP($A56,'liste reference'!A:S,19,FALSE())))))</f>
        <v/>
      </c>
      <c r="Q56" s="458" t="str">
        <f aca="false">IF(ISTEXT(H56),"",(B56*$B$7/100)+(C56*$C$7/100))</f>
        <v/>
      </c>
      <c r="R56" s="459" t="str">
        <f aca="false">IF(OR(ISTEXT(H56),Q56=0),"",IF(Q56&lt;0.1,1,IF(Q56&lt;1,2,IF(Q56&lt;10,3,IF(Q56&lt;50,4,IF(Q56&gt;=50,5,""))))))</f>
        <v/>
      </c>
      <c r="S56" s="459" t="n">
        <f aca="false">IF(ISERROR(R56*I56),0,R56*I56)</f>
        <v>0</v>
      </c>
      <c r="T56" s="459" t="n">
        <f aca="false">IF(ISERROR(R56*I56*J56),0,R56*I56*J56)</f>
        <v>0</v>
      </c>
      <c r="U56" s="473" t="n">
        <f aca="false">IF(ISERROR(R56*J56),0,R56*J56)</f>
        <v>0</v>
      </c>
      <c r="V56" s="460" t="n">
        <v>0</v>
      </c>
      <c r="W56" s="461"/>
      <c r="X56" s="476"/>
      <c r="Y56" s="462" t="str">
        <f aca="false">IF(A56="new.cod","NEWCOD",IF(AND((Z56=""),ISTEXT(A56)),A56,IF(Z56="","",INDEX('liste reference'!$A$7:$A$892,Z56))))</f>
        <v/>
      </c>
      <c r="Z56" s="253" t="str">
        <f aca="false">IF(ISERROR(MATCH(A56,'liste reference'!$A$7:$A$892,0)),IF(ISERROR(MATCH(A56,'liste reference'!$B$7:$B$892,0)),"",(MATCH(A56,'liste reference'!$B$7:$B$892,0))),(MATCH(A56,'liste reference'!$A$7:$A$892,0)))</f>
        <v/>
      </c>
      <c r="AA56" s="463"/>
      <c r="AB56" s="464"/>
      <c r="AC56" s="464"/>
      <c r="BC56" s="253" t="str">
        <f aca="false">IF(A56="","",1)</f>
        <v/>
      </c>
    </row>
    <row r="57" customFormat="false" ht="12.75" hidden="false" customHeight="false" outlineLevel="0" collapsed="false">
      <c r="A57" s="465"/>
      <c r="B57" s="466"/>
      <c r="C57" s="467"/>
      <c r="D57" s="468" t="str">
        <f aca="false">IF(ISERROR(VLOOKUP($A57,'liste reference'!$A$7:$D$892,2,0)),IF(ISERROR(VLOOKUP($A57,'liste reference'!$B$7:$D$892,1,0)),"",VLOOKUP($A57,'liste reference'!$B$7:$D$892,1,0)),VLOOKUP($A57,'liste reference'!$A$7:$D$892,2,0))</f>
        <v/>
      </c>
      <c r="E57" s="468" t="n">
        <f aca="false">IF(D57="",0,VLOOKUP(D57,D$22:D56,1,0))</f>
        <v>0</v>
      </c>
      <c r="F57" s="475" t="n">
        <f aca="false">($B57*$B$7+$C57*$C$7)/100</f>
        <v>0</v>
      </c>
      <c r="G57" s="470" t="str">
        <f aca="false">IF(A57="","",IF(ISERROR(VLOOKUP($A57,'liste reference'!$A$7:$P$892,13,0)),IF(ISERROR(VLOOKUP($A57,'liste reference'!$B$7:$P$892,12,0)),"    -",VLOOKUP($A57,'liste reference'!$B$7:$P$892,12,0)),VLOOKUP($A57,'liste reference'!$A$7:$P$892,13,0)))</f>
        <v/>
      </c>
      <c r="H57" s="452" t="str">
        <f aca="false">IF(A57="","x",IF(ISERROR(VLOOKUP($A57,'liste reference'!$A$7:$P$892,14,0)),IF(ISERROR(VLOOKUP($A57,'liste reference'!$B$7:$P$892,13,0)),"x",VLOOKUP($A57,'liste reference'!$B$7:$P$892,13,0)),VLOOKUP($A57,'liste reference'!$A$7:$P$892,14,0)))</f>
        <v>x</v>
      </c>
      <c r="I57" s="471" t="str">
        <f aca="false">IF(ISNUMBER(H57),IF(ISERROR(VLOOKUP($A57,'liste reference'!$A$7:$P$892,3,0)),IF(ISERROR(VLOOKUP($A57,'liste reference'!$B$7:$P$892,2,0)),"",VLOOKUP($A57,'liste reference'!$B$7:$P$892,2,0)),VLOOKUP($A57,'liste reference'!$A$7:$P$892,3,0)),"")</f>
        <v/>
      </c>
      <c r="J57" s="454" t="str">
        <f aca="false">IF(ISNUMBER(H57),IF(ISERROR(VLOOKUP($A57,'liste reference'!$A$7:$P$892,4,0)),IF(ISERROR(VLOOKUP($A57,'liste reference'!$B$7:$P$892,3,0)),"",VLOOKUP($A57,'liste reference'!$B$7:$P$892,3,0)),VLOOKUP($A57,'liste reference'!$A$7:$P$892,4,0)),"")</f>
        <v/>
      </c>
      <c r="K57" s="455"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2"/>
      <c r="M57" s="472"/>
      <c r="N57" s="472"/>
      <c r="O57" s="457" t="str">
        <f aca="false">IF(AA57="Cf.","Cf.","")</f>
        <v/>
      </c>
      <c r="P57" s="457" t="str">
        <f aca="false">IF($A57="NEWCOD",IF($AC57="","No",$AC57),IF(ISTEXT($E57),"DEJA SAISI !",IF($A57="","",IF(ISERROR(VLOOKUP($A57,'liste reference'!A:S,19,FALSE())),IF(ISERROR(VLOOKUP($A57,'liste reference'!B:S,19,FALSE())),"",VLOOKUP($A57,'liste reference'!B:S,19,FALSE())),VLOOKUP($A57,'liste reference'!A:S,19,FALSE())))))</f>
        <v/>
      </c>
      <c r="Q57" s="458" t="str">
        <f aca="false">IF(ISTEXT(H57),"",(B57*$B$7/100)+(C57*$C$7/100))</f>
        <v/>
      </c>
      <c r="R57" s="459" t="str">
        <f aca="false">IF(OR(ISTEXT(H57),Q57=0),"",IF(Q57&lt;0.1,1,IF(Q57&lt;1,2,IF(Q57&lt;10,3,IF(Q57&lt;50,4,IF(Q57&gt;=50,5,""))))))</f>
        <v/>
      </c>
      <c r="S57" s="459" t="n">
        <f aca="false">IF(ISERROR(R57*I57),0,R57*I57)</f>
        <v>0</v>
      </c>
      <c r="T57" s="459" t="n">
        <f aca="false">IF(ISERROR(R57*I57*J57),0,R57*I57*J57)</f>
        <v>0</v>
      </c>
      <c r="U57" s="473" t="n">
        <f aca="false">IF(ISERROR(R57*J57),0,R57*J57)</f>
        <v>0</v>
      </c>
      <c r="V57" s="460" t="n">
        <v>0</v>
      </c>
      <c r="W57" s="461"/>
      <c r="Y57" s="462" t="str">
        <f aca="false">IF(A57="new.cod","NEWCOD",IF(AND((Z57=""),ISTEXT(A57)),A57,IF(Z57="","",INDEX('liste reference'!$A$7:$A$892,Z57))))</f>
        <v/>
      </c>
      <c r="Z57" s="253" t="str">
        <f aca="false">IF(ISERROR(MATCH(A57,'liste reference'!$A$7:$A$892,0)),IF(ISERROR(MATCH(A57,'liste reference'!$B$7:$B$892,0)),"",(MATCH(A57,'liste reference'!$B$7:$B$892,0))),(MATCH(A57,'liste reference'!$A$7:$A$892,0)))</f>
        <v/>
      </c>
      <c r="AA57" s="463"/>
      <c r="AB57" s="464"/>
      <c r="AC57" s="464"/>
      <c r="BC57" s="253" t="str">
        <f aca="false">IF(A57="","",1)</f>
        <v/>
      </c>
    </row>
    <row r="58" customFormat="false" ht="12.75" hidden="false" customHeight="false" outlineLevel="0" collapsed="false">
      <c r="A58" s="465"/>
      <c r="B58" s="466"/>
      <c r="C58" s="467"/>
      <c r="D58" s="468" t="str">
        <f aca="false">IF(ISERROR(VLOOKUP($A58,'liste reference'!$A$7:$D$892,2,0)),IF(ISERROR(VLOOKUP($A58,'liste reference'!$B$7:$D$892,1,0)),"",VLOOKUP($A58,'liste reference'!$B$7:$D$892,1,0)),VLOOKUP($A58,'liste reference'!$A$7:$D$892,2,0))</f>
        <v/>
      </c>
      <c r="E58" s="468" t="n">
        <f aca="false">IF(D58="",0,VLOOKUP(D58,D$22:D57,1,0))</f>
        <v>0</v>
      </c>
      <c r="F58" s="475" t="n">
        <f aca="false">($B58*$B$7+$C58*$C$7)/100</f>
        <v>0</v>
      </c>
      <c r="G58" s="470" t="str">
        <f aca="false">IF(A58="","",IF(ISERROR(VLOOKUP($A58,'liste reference'!$A$7:$P$892,13,0)),IF(ISERROR(VLOOKUP($A58,'liste reference'!$B$7:$P$892,12,0)),"    -",VLOOKUP($A58,'liste reference'!$B$7:$P$892,12,0)),VLOOKUP($A58,'liste reference'!$A$7:$P$892,13,0)))</f>
        <v/>
      </c>
      <c r="H58" s="452" t="str">
        <f aca="false">IF(A58="","x",IF(ISERROR(VLOOKUP($A58,'liste reference'!$A$7:$P$892,14,0)),IF(ISERROR(VLOOKUP($A58,'liste reference'!$B$7:$P$892,13,0)),"x",VLOOKUP($A58,'liste reference'!$B$7:$P$892,13,0)),VLOOKUP($A58,'liste reference'!$A$7:$P$892,14,0)))</f>
        <v>x</v>
      </c>
      <c r="I58" s="471" t="str">
        <f aca="false">IF(ISNUMBER(H58),IF(ISERROR(VLOOKUP($A58,'liste reference'!$A$7:$P$892,3,0)),IF(ISERROR(VLOOKUP($A58,'liste reference'!$B$7:$P$892,2,0)),"",VLOOKUP($A58,'liste reference'!$B$7:$P$892,2,0)),VLOOKUP($A58,'liste reference'!$A$7:$P$892,3,0)),"")</f>
        <v/>
      </c>
      <c r="J58" s="454" t="str">
        <f aca="false">IF(ISNUMBER(H58),IF(ISERROR(VLOOKUP($A58,'liste reference'!$A$7:$P$892,4,0)),IF(ISERROR(VLOOKUP($A58,'liste reference'!$B$7:$P$892,3,0)),"",VLOOKUP($A58,'liste reference'!$B$7:$P$892,3,0)),VLOOKUP($A58,'liste reference'!$A$7:$P$892,4,0)),"")</f>
        <v/>
      </c>
      <c r="K58" s="455"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7"/>
      <c r="M58" s="477"/>
      <c r="N58" s="477"/>
      <c r="O58" s="457" t="str">
        <f aca="false">IF(AA58="Cf.","Cf.","")</f>
        <v/>
      </c>
      <c r="P58" s="478" t="str">
        <f aca="false">IF($A58="NEWCOD",IF($AC58="","No",$AC58),IF(ISTEXT($E58),"DEJA SAISI !",IF($A58="","",IF(ISERROR(VLOOKUP($A58,'liste reference'!A:S,19,FALSE())),IF(ISERROR(VLOOKUP($A58,'liste reference'!B:S,19,FALSE())),"",VLOOKUP($A58,'liste reference'!B:S,19,FALSE())),VLOOKUP($A58,'liste reference'!A:S,19,FALSE())))))</f>
        <v/>
      </c>
      <c r="Q58" s="458" t="str">
        <f aca="false">IF(ISTEXT(H58),"",(B58*$B$7/100)+(C58*$C$7/100))</f>
        <v/>
      </c>
      <c r="R58" s="459" t="str">
        <f aca="false">IF(OR(ISTEXT(H58),Q58=0),"",IF(Q58&lt;0.1,1,IF(Q58&lt;1,2,IF(Q58&lt;10,3,IF(Q58&lt;50,4,IF(Q58&gt;=50,5,""))))))</f>
        <v/>
      </c>
      <c r="S58" s="459" t="n">
        <f aca="false">IF(ISERROR(R58*I58),0,R58*I58)</f>
        <v>0</v>
      </c>
      <c r="T58" s="459" t="n">
        <f aca="false">IF(ISERROR(R58*I58*J58),0,R58*I58*J58)</f>
        <v>0</v>
      </c>
      <c r="U58" s="473" t="n">
        <f aca="false">IF(ISERROR(R58*J58),0,R58*J58)</f>
        <v>0</v>
      </c>
      <c r="V58" s="460" t="n">
        <v>0</v>
      </c>
      <c r="W58" s="461"/>
      <c r="Y58" s="462" t="str">
        <f aca="false">IF(A58="new.cod","NEWCOD",IF(AND((Z58=""),ISTEXT(A58)),A58,IF(Z58="","",INDEX('liste reference'!$A$7:$A$892,Z58))))</f>
        <v/>
      </c>
      <c r="Z58" s="253" t="str">
        <f aca="false">IF(ISERROR(MATCH(A58,'liste reference'!$A$7:$A$892,0)),IF(ISERROR(MATCH(A58,'liste reference'!$B$7:$B$892,0)),"",(MATCH(A58,'liste reference'!$B$7:$B$892,0))),(MATCH(A58,'liste reference'!$A$7:$A$892,0)))</f>
        <v/>
      </c>
      <c r="AA58" s="463"/>
      <c r="AB58" s="464"/>
      <c r="AC58" s="464"/>
      <c r="BC58" s="253" t="str">
        <f aca="false">IF(A58="","",1)</f>
        <v/>
      </c>
    </row>
    <row r="59" customFormat="false" ht="12.75" hidden="false" customHeight="false" outlineLevel="0" collapsed="false">
      <c r="A59" s="465"/>
      <c r="B59" s="466"/>
      <c r="C59" s="467"/>
      <c r="D59" s="468" t="str">
        <f aca="false">IF(ISERROR(VLOOKUP($A59,'liste reference'!$A$7:$D$892,2,0)),IF(ISERROR(VLOOKUP($A59,'liste reference'!$B$7:$D$892,1,0)),"",VLOOKUP($A59,'liste reference'!$B$7:$D$892,1,0)),VLOOKUP($A59,'liste reference'!$A$7:$D$892,2,0))</f>
        <v/>
      </c>
      <c r="E59" s="468" t="n">
        <f aca="false">IF(D59="",0,VLOOKUP(D59,D$22:D58,1,0))</f>
        <v>0</v>
      </c>
      <c r="F59" s="475" t="n">
        <f aca="false">($B59*$B$7+$C59*$C$7)/100</f>
        <v>0</v>
      </c>
      <c r="G59" s="470" t="str">
        <f aca="false">IF(A59="","",IF(ISERROR(VLOOKUP($A59,'liste reference'!$A$7:$P$892,13,0)),IF(ISERROR(VLOOKUP($A59,'liste reference'!$B$7:$P$892,12,0)),"    -",VLOOKUP($A59,'liste reference'!$B$7:$P$892,12,0)),VLOOKUP($A59,'liste reference'!$A$7:$P$892,13,0)))</f>
        <v/>
      </c>
      <c r="H59" s="452" t="str">
        <f aca="false">IF(A59="","x",IF(ISERROR(VLOOKUP($A59,'liste reference'!$A$7:$P$892,14,0)),IF(ISERROR(VLOOKUP($A59,'liste reference'!$B$7:$P$892,13,0)),"x",VLOOKUP($A59,'liste reference'!$B$7:$P$892,13,0)),VLOOKUP($A59,'liste reference'!$A$7:$P$892,14,0)))</f>
        <v>x</v>
      </c>
      <c r="I59" s="471" t="str">
        <f aca="false">IF(ISNUMBER(H59),IF(ISERROR(VLOOKUP($A59,'liste reference'!$A$7:$P$892,3,0)),IF(ISERROR(VLOOKUP($A59,'liste reference'!$B$7:$P$892,2,0)),"",VLOOKUP($A59,'liste reference'!$B$7:$P$892,2,0)),VLOOKUP($A59,'liste reference'!$A$7:$P$892,3,0)),"")</f>
        <v/>
      </c>
      <c r="J59" s="454" t="str">
        <f aca="false">IF(ISNUMBER(H59),IF(ISERROR(VLOOKUP($A59,'liste reference'!$A$7:$P$892,4,0)),IF(ISERROR(VLOOKUP($A59,'liste reference'!$B$7:$P$892,3,0)),"",VLOOKUP($A59,'liste reference'!$B$7:$P$892,3,0)),VLOOKUP($A59,'liste reference'!$A$7:$P$892,4,0)),"")</f>
        <v/>
      </c>
      <c r="K59" s="455"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7"/>
      <c r="M59" s="477"/>
      <c r="N59" s="477"/>
      <c r="O59" s="457" t="str">
        <f aca="false">IF(AA59="Cf.","Cf.","")</f>
        <v/>
      </c>
      <c r="P59" s="478" t="str">
        <f aca="false">IF($A59="NEWCOD",IF($AC59="","No",$AC59),IF(ISTEXT($E59),"DEJA SAISI !",IF($A59="","",IF(ISERROR(VLOOKUP($A59,'liste reference'!A:S,19,FALSE())),IF(ISERROR(VLOOKUP($A59,'liste reference'!B:S,19,FALSE())),"",VLOOKUP($A59,'liste reference'!B:S,19,FALSE())),VLOOKUP($A59,'liste reference'!A:S,19,FALSE())))))</f>
        <v/>
      </c>
      <c r="Q59" s="458" t="str">
        <f aca="false">IF(ISTEXT(H59),"",(B59*$B$7/100)+(C59*$C$7/100))</f>
        <v/>
      </c>
      <c r="R59" s="459" t="str">
        <f aca="false">IF(OR(ISTEXT(H59),Q59=0),"",IF(Q59&lt;0.1,1,IF(Q59&lt;1,2,IF(Q59&lt;10,3,IF(Q59&lt;50,4,IF(Q59&gt;=50,5,""))))))</f>
        <v/>
      </c>
      <c r="S59" s="459" t="n">
        <f aca="false">IF(ISERROR(R59*I59),0,R59*I59)</f>
        <v>0</v>
      </c>
      <c r="T59" s="459" t="n">
        <f aca="false">IF(ISERROR(R59*I59*J59),0,R59*I59*J59)</f>
        <v>0</v>
      </c>
      <c r="U59" s="473" t="n">
        <f aca="false">IF(ISERROR(R59*J59),0,R59*J59)</f>
        <v>0</v>
      </c>
      <c r="V59" s="460" t="n">
        <v>0</v>
      </c>
      <c r="W59" s="461"/>
      <c r="Y59" s="462" t="str">
        <f aca="false">IF(A59="new.cod","NEWCOD",IF(AND((Z59=""),ISTEXT(A59)),A59,IF(Z59="","",INDEX('liste reference'!$A$7:$A$892,Z59))))</f>
        <v/>
      </c>
      <c r="Z59" s="253" t="str">
        <f aca="false">IF(ISERROR(MATCH(A59,'liste reference'!$A$7:$A$892,0)),IF(ISERROR(MATCH(A59,'liste reference'!$B$7:$B$892,0)),"",(MATCH(A59,'liste reference'!$B$7:$B$892,0))),(MATCH(A59,'liste reference'!$A$7:$A$892,0)))</f>
        <v/>
      </c>
      <c r="AA59" s="463"/>
      <c r="AB59" s="464"/>
      <c r="AC59" s="464"/>
      <c r="BC59" s="253" t="str">
        <f aca="false">IF(A59="","",1)</f>
        <v/>
      </c>
    </row>
    <row r="60" customFormat="false" ht="12.75" hidden="false" customHeight="false" outlineLevel="0" collapsed="false">
      <c r="A60" s="465"/>
      <c r="B60" s="466"/>
      <c r="C60" s="467"/>
      <c r="D60" s="468" t="str">
        <f aca="false">IF(ISERROR(VLOOKUP($A60,'liste reference'!$A$7:$D$892,2,0)),IF(ISERROR(VLOOKUP($A60,'liste reference'!$B$7:$D$892,1,0)),"",VLOOKUP($A60,'liste reference'!$B$7:$D$892,1,0)),VLOOKUP($A60,'liste reference'!$A$7:$D$892,2,0))</f>
        <v/>
      </c>
      <c r="E60" s="468" t="n">
        <f aca="false">IF(D60="",0,VLOOKUP(D60,D$22:D59,1,0))</f>
        <v>0</v>
      </c>
      <c r="F60" s="475" t="n">
        <f aca="false">($B60*$B$7+$C60*$C$7)/100</f>
        <v>0</v>
      </c>
      <c r="G60" s="470" t="str">
        <f aca="false">IF(A60="","",IF(ISERROR(VLOOKUP($A60,'liste reference'!$A$7:$P$892,13,0)),IF(ISERROR(VLOOKUP($A60,'liste reference'!$B$7:$P$892,12,0)),"    -",VLOOKUP($A60,'liste reference'!$B$7:$P$892,12,0)),VLOOKUP($A60,'liste reference'!$A$7:$P$892,13,0)))</f>
        <v/>
      </c>
      <c r="H60" s="452" t="str">
        <f aca="false">IF(A60="","x",IF(ISERROR(VLOOKUP($A60,'liste reference'!$A$7:$P$892,14,0)),IF(ISERROR(VLOOKUP($A60,'liste reference'!$B$7:$P$892,13,0)),"x",VLOOKUP($A60,'liste reference'!$B$7:$P$892,13,0)),VLOOKUP($A60,'liste reference'!$A$7:$P$892,14,0)))</f>
        <v>x</v>
      </c>
      <c r="I60" s="471" t="str">
        <f aca="false">IF(ISNUMBER(H60),IF(ISERROR(VLOOKUP($A60,'liste reference'!$A$7:$P$892,3,0)),IF(ISERROR(VLOOKUP($A60,'liste reference'!$B$7:$P$892,2,0)),"",VLOOKUP($A60,'liste reference'!$B$7:$P$892,2,0)),VLOOKUP($A60,'liste reference'!$A$7:$P$892,3,0)),"")</f>
        <v/>
      </c>
      <c r="J60" s="454" t="str">
        <f aca="false">IF(ISNUMBER(H60),IF(ISERROR(VLOOKUP($A60,'liste reference'!$A$7:$P$892,4,0)),IF(ISERROR(VLOOKUP($A60,'liste reference'!$B$7:$P$892,3,0)),"",VLOOKUP($A60,'liste reference'!$B$7:$P$892,3,0)),VLOOKUP($A60,'liste reference'!$A$7:$P$892,4,0)),"")</f>
        <v/>
      </c>
      <c r="K60" s="455"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2"/>
      <c r="M60" s="472"/>
      <c r="N60" s="472"/>
      <c r="O60" s="457" t="str">
        <f aca="false">IF(AA60="Cf.","Cf.","")</f>
        <v/>
      </c>
      <c r="P60" s="457" t="str">
        <f aca="false">IF($A60="NEWCOD",IF($AC60="","No",$AC60),IF(ISTEXT($E60),"DEJA SAISI !",IF($A60="","",IF(ISERROR(VLOOKUP($A60,'liste reference'!A:S,19,FALSE())),IF(ISERROR(VLOOKUP($A60,'liste reference'!B:S,19,FALSE())),"",VLOOKUP($A60,'liste reference'!B:S,19,FALSE())),VLOOKUP($A60,'liste reference'!A:S,19,FALSE())))))</f>
        <v/>
      </c>
      <c r="Q60" s="458" t="str">
        <f aca="false">IF(ISTEXT(H60),"",(B60*$B$7/100)+(C60*$C$7/100))</f>
        <v/>
      </c>
      <c r="R60" s="459" t="str">
        <f aca="false">IF(OR(ISTEXT(H60),Q60=0),"",IF(Q60&lt;0.1,1,IF(Q60&lt;1,2,IF(Q60&lt;10,3,IF(Q60&lt;50,4,IF(Q60&gt;=50,5,""))))))</f>
        <v/>
      </c>
      <c r="S60" s="459" t="n">
        <f aca="false">IF(ISERROR(R60*I60),0,R60*I60)</f>
        <v>0</v>
      </c>
      <c r="T60" s="459" t="n">
        <f aca="false">IF(ISERROR(R60*I60*J60),0,R60*I60*J60)</f>
        <v>0</v>
      </c>
      <c r="U60" s="473" t="n">
        <f aca="false">IF(ISERROR(R60*J60),0,R60*J60)</f>
        <v>0</v>
      </c>
      <c r="V60" s="460" t="n">
        <v>0</v>
      </c>
      <c r="W60" s="461"/>
      <c r="Y60" s="462" t="str">
        <f aca="false">IF(A60="new.cod","NEWCOD",IF(AND((Z60=""),ISTEXT(A60)),A60,IF(Z60="","",INDEX('liste reference'!$A$7:$A$892,Z60))))</f>
        <v/>
      </c>
      <c r="Z60" s="253" t="str">
        <f aca="false">IF(ISERROR(MATCH(A60,'liste reference'!$A$7:$A$892,0)),IF(ISERROR(MATCH(A60,'liste reference'!$B$7:$B$892,0)),"",(MATCH(A60,'liste reference'!$B$7:$B$892,0))),(MATCH(A60,'liste reference'!$A$7:$A$892,0)))</f>
        <v/>
      </c>
      <c r="AA60" s="463"/>
      <c r="AB60" s="464"/>
      <c r="AC60" s="464"/>
      <c r="BC60" s="253" t="str">
        <f aca="false">IF(A60="","",1)</f>
        <v/>
      </c>
    </row>
    <row r="61" customFormat="false" ht="12.75" hidden="false" customHeight="false" outlineLevel="0" collapsed="false">
      <c r="A61" s="465"/>
      <c r="B61" s="466"/>
      <c r="C61" s="467"/>
      <c r="D61" s="468" t="str">
        <f aca="false">IF(ISERROR(VLOOKUP($A61,'liste reference'!$A$7:$D$892,2,0)),IF(ISERROR(VLOOKUP($A61,'liste reference'!$B$7:$D$892,1,0)),"",VLOOKUP($A61,'liste reference'!$B$7:$D$892,1,0)),VLOOKUP($A61,'liste reference'!$A$7:$D$892,2,0))</f>
        <v/>
      </c>
      <c r="E61" s="468" t="n">
        <f aca="false">IF(D61="",0,VLOOKUP(D61,D$22:D60,1,0))</f>
        <v>0</v>
      </c>
      <c r="F61" s="475" t="n">
        <f aca="false">($B61*$B$7+$C61*$C$7)/100</f>
        <v>0</v>
      </c>
      <c r="G61" s="470" t="str">
        <f aca="false">IF(A61="","",IF(ISERROR(VLOOKUP($A61,'liste reference'!$A$7:$P$892,13,0)),IF(ISERROR(VLOOKUP($A61,'liste reference'!$B$7:$P$892,12,0)),"    -",VLOOKUP($A61,'liste reference'!$B$7:$P$892,12,0)),VLOOKUP($A61,'liste reference'!$A$7:$P$892,13,0)))</f>
        <v/>
      </c>
      <c r="H61" s="452" t="str">
        <f aca="false">IF(A61="","x",IF(ISERROR(VLOOKUP($A61,'liste reference'!$A$7:$P$892,14,0)),IF(ISERROR(VLOOKUP($A61,'liste reference'!$B$7:$P$892,13,0)),"x",VLOOKUP($A61,'liste reference'!$B$7:$P$892,13,0)),VLOOKUP($A61,'liste reference'!$A$7:$P$892,14,0)))</f>
        <v>x</v>
      </c>
      <c r="I61" s="471" t="str">
        <f aca="false">IF(ISNUMBER(H61),IF(ISERROR(VLOOKUP($A61,'liste reference'!$A$7:$P$892,3,0)),IF(ISERROR(VLOOKUP($A61,'liste reference'!$B$7:$P$892,2,0)),"",VLOOKUP($A61,'liste reference'!$B$7:$P$892,2,0)),VLOOKUP($A61,'liste reference'!$A$7:$P$892,3,0)),"")</f>
        <v/>
      </c>
      <c r="J61" s="454" t="str">
        <f aca="false">IF(ISNUMBER(H61),IF(ISERROR(VLOOKUP($A61,'liste reference'!$A$7:$P$892,4,0)),IF(ISERROR(VLOOKUP($A61,'liste reference'!$B$7:$P$892,3,0)),"",VLOOKUP($A61,'liste reference'!$B$7:$P$892,3,0)),VLOOKUP($A61,'liste reference'!$A$7:$P$892,4,0)),"")</f>
        <v/>
      </c>
      <c r="K61" s="455"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72"/>
      <c r="M61" s="472"/>
      <c r="N61" s="472"/>
      <c r="O61" s="457" t="str">
        <f aca="false">IF(AA61="Cf.","Cf.","")</f>
        <v/>
      </c>
      <c r="P61" s="457" t="str">
        <f aca="false">IF($A61="NEWCOD",IF($AC61="","No",$AC61),IF(ISTEXT($E61),"DEJA SAISI !",IF($A61="","",IF(ISERROR(VLOOKUP($A61,'liste reference'!A:S,19,FALSE())),IF(ISERROR(VLOOKUP($A61,'liste reference'!B:S,19,FALSE())),"",VLOOKUP($A61,'liste reference'!B:S,19,FALSE())),VLOOKUP($A61,'liste reference'!A:S,19,FALSE())))))</f>
        <v/>
      </c>
      <c r="Q61" s="458" t="str">
        <f aca="false">IF(ISTEXT(H61),"",(B61*$B$7/100)+(C61*$C$7/100))</f>
        <v/>
      </c>
      <c r="R61" s="459" t="str">
        <f aca="false">IF(OR(ISTEXT(H61),Q61=0),"",IF(Q61&lt;0.1,1,IF(Q61&lt;1,2,IF(Q61&lt;10,3,IF(Q61&lt;50,4,IF(Q61&gt;=50,5,""))))))</f>
        <v/>
      </c>
      <c r="S61" s="459" t="n">
        <f aca="false">IF(ISERROR(R61*I61),0,R61*I61)</f>
        <v>0</v>
      </c>
      <c r="T61" s="459" t="n">
        <f aca="false">IF(ISERROR(R61*I61*J61),0,R61*I61*J61)</f>
        <v>0</v>
      </c>
      <c r="U61" s="473" t="n">
        <f aca="false">IF(ISERROR(R61*J61),0,R61*J61)</f>
        <v>0</v>
      </c>
      <c r="V61" s="460" t="n">
        <v>0</v>
      </c>
      <c r="W61" s="461"/>
      <c r="X61" s="461"/>
      <c r="Y61" s="462" t="str">
        <f aca="false">IF(A61="new.cod","NEWCOD",IF(AND((Z61=""),ISTEXT(A61)),A61,IF(Z61="","",INDEX('liste reference'!$A$7:$A$892,Z61))))</f>
        <v/>
      </c>
      <c r="Z61" s="253" t="str">
        <f aca="false">IF(ISERROR(MATCH(A61,'liste reference'!$A$7:$A$892,0)),IF(ISERROR(MATCH(A61,'liste reference'!$B$7:$B$892,0)),"",(MATCH(A61,'liste reference'!$B$7:$B$892,0))),(MATCH(A61,'liste reference'!$A$7:$A$892,0)))</f>
        <v/>
      </c>
      <c r="AA61" s="463"/>
      <c r="AB61" s="464"/>
      <c r="AC61" s="464"/>
      <c r="BC61" s="253" t="str">
        <f aca="false">IF(A61="","",1)</f>
        <v/>
      </c>
    </row>
    <row r="62" customFormat="false" ht="12.75" hidden="false" customHeight="false" outlineLevel="0" collapsed="false">
      <c r="A62" s="465"/>
      <c r="B62" s="466"/>
      <c r="C62" s="467"/>
      <c r="D62" s="468" t="str">
        <f aca="false">IF(ISERROR(VLOOKUP($A62,'liste reference'!$A$7:$D$892,2,0)),IF(ISERROR(VLOOKUP($A62,'liste reference'!$B$7:$D$892,1,0)),"",VLOOKUP($A62,'liste reference'!$B$7:$D$892,1,0)),VLOOKUP($A62,'liste reference'!$A$7:$D$892,2,0))</f>
        <v/>
      </c>
      <c r="E62" s="468" t="n">
        <f aca="false">IF(D62="",0,VLOOKUP(D62,D$22:D61,1,0))</f>
        <v>0</v>
      </c>
      <c r="F62" s="475" t="n">
        <f aca="false">($B62*$B$7+$C62*$C$7)/100</f>
        <v>0</v>
      </c>
      <c r="G62" s="470" t="str">
        <f aca="false">IF(A62="","",IF(ISERROR(VLOOKUP($A62,'liste reference'!$A$7:$P$892,13,0)),IF(ISERROR(VLOOKUP($A62,'liste reference'!$B$7:$P$892,12,0)),"    -",VLOOKUP($A62,'liste reference'!$B$7:$P$892,12,0)),VLOOKUP($A62,'liste reference'!$A$7:$P$892,13,0)))</f>
        <v/>
      </c>
      <c r="H62" s="452" t="str">
        <f aca="false">IF(A62="","x",IF(ISERROR(VLOOKUP($A62,'liste reference'!$A$7:$P$892,14,0)),IF(ISERROR(VLOOKUP($A62,'liste reference'!$B$7:$P$892,13,0)),"x",VLOOKUP($A62,'liste reference'!$B$7:$P$892,13,0)),VLOOKUP($A62,'liste reference'!$A$7:$P$892,14,0)))</f>
        <v>x</v>
      </c>
      <c r="I62" s="471" t="str">
        <f aca="false">IF(ISNUMBER(H62),IF(ISERROR(VLOOKUP($A62,'liste reference'!$A$7:$P$892,3,0)),IF(ISERROR(VLOOKUP($A62,'liste reference'!$B$7:$P$892,2,0)),"",VLOOKUP($A62,'liste reference'!$B$7:$P$892,2,0)),VLOOKUP($A62,'liste reference'!$A$7:$P$892,3,0)),"")</f>
        <v/>
      </c>
      <c r="J62" s="454" t="str">
        <f aca="false">IF(ISNUMBER(H62),IF(ISERROR(VLOOKUP($A62,'liste reference'!$A$7:$P$892,4,0)),IF(ISERROR(VLOOKUP($A62,'liste reference'!$B$7:$P$892,3,0)),"",VLOOKUP($A62,'liste reference'!$B$7:$P$892,3,0)),VLOOKUP($A62,'liste reference'!$A$7:$P$892,4,0)),"")</f>
        <v/>
      </c>
      <c r="K62" s="455"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72"/>
      <c r="M62" s="472"/>
      <c r="N62" s="472"/>
      <c r="O62" s="457" t="str">
        <f aca="false">IF(AA62="Cf.","Cf.","")</f>
        <v/>
      </c>
      <c r="P62" s="457" t="str">
        <f aca="false">IF($A62="NEWCOD",IF($AC62="","No",$AC62),IF(ISTEXT($E62),"DEJA SAISI !",IF($A62="","",IF(ISERROR(VLOOKUP($A62,'liste reference'!A:S,19,FALSE())),IF(ISERROR(VLOOKUP($A62,'liste reference'!B:S,19,FALSE())),"",VLOOKUP($A62,'liste reference'!B:S,19,FALSE())),VLOOKUP($A62,'liste reference'!A:S,19,FALSE())))))</f>
        <v/>
      </c>
      <c r="Q62" s="458" t="str">
        <f aca="false">IF(ISTEXT(H62),"",(B62*$B$7/100)+(C62*$C$7/100))</f>
        <v/>
      </c>
      <c r="R62" s="459" t="str">
        <f aca="false">IF(OR(ISTEXT(H62),Q62=0),"",IF(Q62&lt;0.1,1,IF(Q62&lt;1,2,IF(Q62&lt;10,3,IF(Q62&lt;50,4,IF(Q62&gt;=50,5,""))))))</f>
        <v/>
      </c>
      <c r="S62" s="459" t="n">
        <f aca="false">IF(ISERROR(R62*I62),0,R62*I62)</f>
        <v>0</v>
      </c>
      <c r="T62" s="459" t="n">
        <f aca="false">IF(ISERROR(R62*I62*J62),0,R62*I62*J62)</f>
        <v>0</v>
      </c>
      <c r="U62" s="473" t="n">
        <f aca="false">IF(ISERROR(R62*J62),0,R62*J62)</f>
        <v>0</v>
      </c>
      <c r="V62" s="460" t="n">
        <v>0</v>
      </c>
      <c r="W62" s="461"/>
      <c r="Y62" s="462" t="str">
        <f aca="false">IF(A62="new.cod","NEWCOD",IF(AND((Z62=""),ISTEXT(A62)),A62,IF(Z62="","",INDEX('liste reference'!$A$7:$A$892,Z62))))</f>
        <v/>
      </c>
      <c r="Z62" s="253" t="str">
        <f aca="false">IF(ISERROR(MATCH(A62,'liste reference'!$A$7:$A$892,0)),IF(ISERROR(MATCH(A62,'liste reference'!$B$7:$B$892,0)),"",(MATCH(A62,'liste reference'!$B$7:$B$892,0))),(MATCH(A62,'liste reference'!$A$7:$A$892,0)))</f>
        <v/>
      </c>
      <c r="AA62" s="463"/>
      <c r="AB62" s="464"/>
      <c r="AC62" s="464"/>
      <c r="BC62" s="253" t="str">
        <f aca="false">IF(A62="","",1)</f>
        <v/>
      </c>
    </row>
    <row r="63" customFormat="false" ht="12.75" hidden="false" customHeight="false" outlineLevel="0" collapsed="false">
      <c r="A63" s="465" t="s">
        <v>2684</v>
      </c>
      <c r="B63" s="466" t="n">
        <v>0.005</v>
      </c>
      <c r="C63" s="467" t="n">
        <v>0.005</v>
      </c>
      <c r="D63" s="468" t="str">
        <f aca="false">IF(ISERROR(VLOOKUP($A63,'liste reference'!$A$7:$D$892,2,0)),IF(ISERROR(VLOOKUP($A63,'liste reference'!$B$7:$D$892,1,0)),"",VLOOKUP($A63,'liste reference'!$B$7:$D$892,1,0)),VLOOKUP($A63,'liste reference'!$A$7:$D$892,2,0))</f>
        <v/>
      </c>
      <c r="E63" s="468" t="n">
        <f aca="false">IF(D63="",0,VLOOKUP(D63,D$22:D62,1,0))</f>
        <v>0</v>
      </c>
      <c r="F63" s="475" t="n">
        <f aca="false">($B63*$B$7+$C63*$C$7)/100</f>
        <v>0.005</v>
      </c>
      <c r="G63" s="470" t="str">
        <f aca="false">IF(A63="","",IF(ISERROR(VLOOKUP($A63,'liste reference'!$A$7:$P$892,13,0)),IF(ISERROR(VLOOKUP($A63,'liste reference'!$B$7:$P$892,12,0)),"    -",VLOOKUP($A63,'liste reference'!$B$7:$P$892,12,0)),VLOOKUP($A63,'liste reference'!$A$7:$P$892,13,0)))</f>
        <v>    -</v>
      </c>
      <c r="H63" s="452" t="str">
        <f aca="false">IF(A63="","x",IF(ISERROR(VLOOKUP($A63,'liste reference'!$A$7:$P$892,14,0)),IF(ISERROR(VLOOKUP($A63,'liste reference'!$B$7:$P$892,13,0)),"x",VLOOKUP($A63,'liste reference'!$B$7:$P$892,13,0)),VLOOKUP($A63,'liste reference'!$A$7:$P$892,14,0)))</f>
        <v>x</v>
      </c>
      <c r="I63" s="471" t="str">
        <f aca="false">IF(ISNUMBER(H63),IF(ISERROR(VLOOKUP($A63,'liste reference'!$A$7:$P$892,3,0)),IF(ISERROR(VLOOKUP($A63,'liste reference'!$B$7:$P$892,2,0)),"",VLOOKUP($A63,'liste reference'!$B$7:$P$892,2,0)),VLOOKUP($A63,'liste reference'!$A$7:$P$892,3,0)),"")</f>
        <v/>
      </c>
      <c r="J63" s="454" t="str">
        <f aca="false">IF(ISNUMBER(H63),IF(ISERROR(VLOOKUP($A63,'liste reference'!$A$7:$P$892,4,0)),IF(ISERROR(VLOOKUP($A63,'liste reference'!$B$7:$P$892,3,0)),"",VLOOKUP($A63,'liste reference'!$B$7:$P$892,3,0)),VLOOKUP($A63,'liste reference'!$A$7:$P$892,4,0)),"")</f>
        <v/>
      </c>
      <c r="K63" s="455"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Paspalum distichum</v>
      </c>
      <c r="L63" s="472"/>
      <c r="M63" s="472"/>
      <c r="N63" s="472"/>
      <c r="O63" s="457" t="str">
        <f aca="false">IF(AA63="Cf.","Cf.","")</f>
        <v>Cf.</v>
      </c>
      <c r="P63" s="457" t="str">
        <f aca="false">IF($A63="NEWCOD",IF($AC63="","No",$AC63),IF(ISTEXT($E63),"DEJA SAISI !",IF($A63="","",IF(ISERROR(VLOOKUP($A63,'liste reference'!A:S,19,FALSE())),IF(ISERROR(VLOOKUP($A63,'liste reference'!B:S,19,FALSE())),"",VLOOKUP($A63,'liste reference'!B:S,19,FALSE())),VLOOKUP($A63,'liste reference'!A:S,19,FALSE())))))</f>
        <v>No</v>
      </c>
      <c r="Q63" s="458" t="str">
        <f aca="false">IF(ISTEXT(H63),"",(B63*$B$7/100)+(C63*$C$7/100))</f>
        <v/>
      </c>
      <c r="R63" s="459" t="str">
        <f aca="false">IF(OR(ISTEXT(H63),Q63=0),"",IF(Q63&lt;0.1,1,IF(Q63&lt;1,2,IF(Q63&lt;10,3,IF(Q63&lt;50,4,IF(Q63&gt;=50,5,""))))))</f>
        <v/>
      </c>
      <c r="S63" s="459" t="n">
        <f aca="false">IF(ISERROR(R63*I63),0,R63*I63)</f>
        <v>0</v>
      </c>
      <c r="T63" s="459" t="n">
        <f aca="false">IF(ISERROR(R63*I63*J63),0,R63*I63*J63)</f>
        <v>0</v>
      </c>
      <c r="U63" s="473" t="n">
        <f aca="false">IF(ISERROR(R63*J63),0,R63*J63)</f>
        <v>0</v>
      </c>
      <c r="V63" s="460" t="n">
        <v>0</v>
      </c>
      <c r="W63" s="461"/>
      <c r="X63" s="461"/>
      <c r="Y63" s="462" t="str">
        <f aca="false">IF(A63="new.cod","NEWCOD",IF(AND((Z63=""),ISTEXT(A63)),A63,IF(Z63="","",INDEX('liste reference'!$A$7:$A$892,Z63))))</f>
        <v>newcod</v>
      </c>
      <c r="Z63" s="253" t="str">
        <f aca="false">IF(ISERROR(MATCH(A63,'liste reference'!$A$7:$A$892,0)),IF(ISERROR(MATCH(A63,'liste reference'!$B$7:$B$892,0)),"",(MATCH(A63,'liste reference'!$B$7:$B$892,0))),(MATCH(A63,'liste reference'!$A$7:$A$892,0)))</f>
        <v/>
      </c>
      <c r="AA63" s="463" t="s">
        <v>2685</v>
      </c>
      <c r="AB63" s="464" t="s">
        <v>2686</v>
      </c>
      <c r="AC63" s="464"/>
      <c r="BC63" s="253" t="n">
        <f aca="false">IF(A63="","",1)</f>
        <v>1</v>
      </c>
    </row>
    <row r="64" customFormat="false" ht="12.75" hidden="true" customHeight="true" outlineLevel="0" collapsed="false">
      <c r="A64" s="465"/>
      <c r="B64" s="466"/>
      <c r="C64" s="467"/>
      <c r="D64" s="468" t="str">
        <f aca="false">IF(ISERROR(VLOOKUP($A64,'liste reference'!$A$7:$D$892,2,0)),IF(ISERROR(VLOOKUP($A64,'liste reference'!$B$7:$D$892,1,0)),"",VLOOKUP($A64,'liste reference'!$B$7:$D$892,1,0)),VLOOKUP($A64,'liste reference'!$A$7:$D$892,2,0))</f>
        <v/>
      </c>
      <c r="E64" s="468" t="n">
        <f aca="false">IF(D64="",0,VLOOKUP(D64,D$22:D52,1,0))</f>
        <v>0</v>
      </c>
      <c r="F64" s="475" t="n">
        <f aca="false">($B64*$B$7+$C64*$C$7)/100</f>
        <v>0</v>
      </c>
      <c r="G64" s="470" t="str">
        <f aca="false">IF(A64="","",IF(ISERROR(VLOOKUP($A64,'liste reference'!$A$7:$P$892,13,0)),IF(ISERROR(VLOOKUP($A64,'liste reference'!$B$7:$P$892,12,0)),"    -",VLOOKUP($A64,'liste reference'!$B$7:$P$892,12,0)),VLOOKUP($A64,'liste reference'!$A$7:$P$892,13,0)))</f>
        <v/>
      </c>
      <c r="H64" s="452" t="str">
        <f aca="false">IF(A64="","x",IF(ISERROR(VLOOKUP($A64,'liste reference'!$A$7:$P$892,14,0)),IF(ISERROR(VLOOKUP($A64,'liste reference'!$B$7:$P$892,13,0)),"x",VLOOKUP($A64,'liste reference'!$B$7:$P$892,13,0)),VLOOKUP($A64,'liste reference'!$A$7:$P$892,14,0)))</f>
        <v>x</v>
      </c>
      <c r="I64" s="471" t="str">
        <f aca="false">IF(ISNUMBER(H64),IF(ISERROR(VLOOKUP($A64,'liste reference'!$A$7:$P$892,3,0)),IF(ISERROR(VLOOKUP($A64,'liste reference'!$B$7:$P$892,2,0)),"",VLOOKUP($A64,'liste reference'!$B$7:$P$892,2,0)),VLOOKUP($A64,'liste reference'!$A$7:$P$892,3,0)),"")</f>
        <v/>
      </c>
      <c r="J64" s="454" t="str">
        <f aca="false">IF(ISNUMBER(H64),IF(ISERROR(VLOOKUP($A64,'liste reference'!$A$7:$P$892,4,0)),IF(ISERROR(VLOOKUP($A64,'liste reference'!$B$7:$P$892,3,0)),"",VLOOKUP($A64,'liste reference'!$B$7:$P$892,3,0)),VLOOKUP($A64,'liste reference'!$A$7:$P$892,4,0)),"")</f>
        <v/>
      </c>
      <c r="K64" s="455"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72"/>
      <c r="M64" s="472"/>
      <c r="N64" s="472"/>
      <c r="O64" s="457" t="str">
        <f aca="false">IF(AA64="Cf.","Cf.","")</f>
        <v/>
      </c>
      <c r="P64" s="457" t="str">
        <f aca="false">IF($A64="NEWCOD",IF($AC64="","No",$AC64),IF(ISTEXT($E64),"DEJA SAISI !",IF($A64="","",IF(ISERROR(VLOOKUP($A64,'liste reference'!A:S,19,FALSE())),IF(ISERROR(VLOOKUP($A64,'liste reference'!B:S,19,FALSE())),"",VLOOKUP($A64,'liste reference'!B:S,19,FALSE())),VLOOKUP($A64,'liste reference'!A:S,19,FALSE())))))</f>
        <v/>
      </c>
      <c r="Q64" s="458" t="str">
        <f aca="false">IF(ISTEXT(H64),"",(B64*$B$7/100)+(C64*$C$7/100))</f>
        <v/>
      </c>
      <c r="R64" s="459" t="str">
        <f aca="false">IF(OR(ISTEXT(H64),Q64=0),"",IF(Q64&lt;0.1,1,IF(Q64&lt;1,2,IF(Q64&lt;10,3,IF(Q64&lt;50,4,IF(Q64&gt;=50,5,""))))))</f>
        <v/>
      </c>
      <c r="S64" s="459" t="n">
        <f aca="false">IF(ISERROR(R64*I64),0,R64*I64)</f>
        <v>0</v>
      </c>
      <c r="T64" s="459" t="n">
        <f aca="false">IF(ISERROR(R64*I64*J64),0,R64*I64*J64)</f>
        <v>0</v>
      </c>
      <c r="U64" s="473" t="n">
        <f aca="false">IF(ISERROR(R64*J64),0,R64*J64)</f>
        <v>0</v>
      </c>
      <c r="V64" s="460" t="n">
        <v>0</v>
      </c>
      <c r="W64" s="461"/>
      <c r="Y64" s="462" t="str">
        <f aca="false">IF(A64="new.cod","NEWCOD",IF(AND((Z64=""),ISTEXT(A64)),A64,IF(Z64="","",INDEX('liste reference'!$A$7:$A$892,Z64))))</f>
        <v/>
      </c>
      <c r="Z64" s="253" t="str">
        <f aca="false">IF(ISERROR(MATCH(A64,'liste reference'!$A$7:$A$892,0)),IF(ISERROR(MATCH(A64,'liste reference'!$B$7:$B$892,0)),"",(MATCH(A64,'liste reference'!$B$7:$B$892,0))),(MATCH(A64,'liste reference'!$A$7:$A$892,0)))</f>
        <v/>
      </c>
      <c r="AA64" s="463"/>
      <c r="AB64" s="464"/>
      <c r="AC64" s="464"/>
      <c r="BC64" s="253" t="str">
        <f aca="false">IF(A64="","",1)</f>
        <v/>
      </c>
    </row>
    <row r="65" customFormat="false" ht="12.75" hidden="true" customHeight="false" outlineLevel="0" collapsed="false">
      <c r="A65" s="465"/>
      <c r="B65" s="466"/>
      <c r="C65" s="467"/>
      <c r="D65" s="468" t="str">
        <f aca="false">IF(ISERROR(VLOOKUP($A65,'liste reference'!$A$7:$D$892,2,0)),IF(ISERROR(VLOOKUP($A65,'liste reference'!$B$7:$D$892,1,0)),"",VLOOKUP($A65,'liste reference'!$B$7:$D$892,1,0)),VLOOKUP($A65,'liste reference'!$A$7:$D$892,2,0))</f>
        <v/>
      </c>
      <c r="E65" s="468" t="n">
        <f aca="false">IF(D65="",0,VLOOKUP(D65,D$22:D53,1,0))</f>
        <v>0</v>
      </c>
      <c r="F65" s="475" t="n">
        <f aca="false">($B65*$B$7+$C65*$C$7)/100</f>
        <v>0</v>
      </c>
      <c r="G65" s="470" t="str">
        <f aca="false">IF(A65="","",IF(ISERROR(VLOOKUP($A65,'liste reference'!$A$7:$P$892,13,0)),IF(ISERROR(VLOOKUP($A65,'liste reference'!$B$7:$P$892,12,0)),"    -",VLOOKUP($A65,'liste reference'!$B$7:$P$892,12,0)),VLOOKUP($A65,'liste reference'!$A$7:$P$892,13,0)))</f>
        <v/>
      </c>
      <c r="H65" s="452" t="str">
        <f aca="false">IF(A65="","x",IF(ISERROR(VLOOKUP($A65,'liste reference'!$A$7:$P$892,14,0)),IF(ISERROR(VLOOKUP($A65,'liste reference'!$B$7:$P$892,13,0)),"x",VLOOKUP($A65,'liste reference'!$B$7:$P$892,13,0)),VLOOKUP($A65,'liste reference'!$A$7:$P$892,14,0)))</f>
        <v>x</v>
      </c>
      <c r="I65" s="471" t="str">
        <f aca="false">IF(ISNUMBER(H65),IF(ISERROR(VLOOKUP($A65,'liste reference'!$A$7:$P$892,3,0)),IF(ISERROR(VLOOKUP($A65,'liste reference'!$B$7:$P$892,2,0)),"",VLOOKUP($A65,'liste reference'!$B$7:$P$892,2,0)),VLOOKUP($A65,'liste reference'!$A$7:$P$892,3,0)),"")</f>
        <v/>
      </c>
      <c r="J65" s="454" t="str">
        <f aca="false">IF(ISNUMBER(H65),IF(ISERROR(VLOOKUP($A65,'liste reference'!$A$7:$P$892,4,0)),IF(ISERROR(VLOOKUP($A65,'liste reference'!$B$7:$P$892,3,0)),"",VLOOKUP($A65,'liste reference'!$B$7:$P$892,3,0)),VLOOKUP($A65,'liste reference'!$A$7:$P$892,4,0)),"")</f>
        <v/>
      </c>
      <c r="K65" s="455"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72"/>
      <c r="M65" s="472"/>
      <c r="N65" s="472"/>
      <c r="O65" s="457" t="str">
        <f aca="false">IF(AA65="Cf.","Cf.","")</f>
        <v/>
      </c>
      <c r="P65" s="457" t="str">
        <f aca="false">IF($A65="NEWCOD",IF($AC65="","No",$AC65),IF(ISTEXT($E65),"DEJA SAISI !",IF($A65="","",IF(ISERROR(VLOOKUP($A65,'liste reference'!A:S,19,FALSE())),IF(ISERROR(VLOOKUP($A65,'liste reference'!B:S,19,FALSE())),"",VLOOKUP($A65,'liste reference'!B:S,19,FALSE())),VLOOKUP($A65,'liste reference'!A:S,19,FALSE())))))</f>
        <v/>
      </c>
      <c r="Q65" s="458" t="str">
        <f aca="false">IF(ISTEXT(H65),"",(B65*$B$7/100)+(C65*$C$7/100))</f>
        <v/>
      </c>
      <c r="R65" s="459" t="str">
        <f aca="false">IF(OR(ISTEXT(H65),Q65=0),"",IF(Q65&lt;0.1,1,IF(Q65&lt;1,2,IF(Q65&lt;10,3,IF(Q65&lt;50,4,IF(Q65&gt;=50,5,""))))))</f>
        <v/>
      </c>
      <c r="S65" s="459" t="n">
        <f aca="false">IF(ISERROR(R65*I65),0,R65*I65)</f>
        <v>0</v>
      </c>
      <c r="T65" s="459" t="n">
        <f aca="false">IF(ISERROR(R65*I65*J65),0,R65*I65*J65)</f>
        <v>0</v>
      </c>
      <c r="U65" s="473" t="n">
        <f aca="false">IF(ISERROR(R65*J65),0,R65*J65)</f>
        <v>0</v>
      </c>
      <c r="V65" s="460" t="n">
        <v>0</v>
      </c>
      <c r="W65" s="461"/>
      <c r="Y65" s="462" t="str">
        <f aca="false">IF(A65="new.cod","NEWCOD",IF(AND((Z65=""),ISTEXT(A65)),A65,IF(Z65="","",INDEX('liste reference'!$A$7:$A$892,Z65))))</f>
        <v/>
      </c>
      <c r="Z65" s="253" t="str">
        <f aca="false">IF(ISERROR(MATCH(A65,'liste reference'!$A$7:$A$892,0)),IF(ISERROR(MATCH(A65,'liste reference'!$B$7:$B$892,0)),"",(MATCH(A65,'liste reference'!$B$7:$B$892,0))),(MATCH(A65,'liste reference'!$A$7:$A$892,0)))</f>
        <v/>
      </c>
      <c r="AA65" s="463"/>
      <c r="AB65" s="464"/>
      <c r="AC65" s="464"/>
      <c r="BC65" s="253" t="str">
        <f aca="false">IF(A65="","",1)</f>
        <v/>
      </c>
    </row>
    <row r="66" customFormat="false" ht="12.75" hidden="true" customHeight="false" outlineLevel="0" collapsed="false">
      <c r="A66" s="465"/>
      <c r="B66" s="466"/>
      <c r="C66" s="467"/>
      <c r="D66" s="468" t="str">
        <f aca="false">IF(ISERROR(VLOOKUP($A66,'liste reference'!$A$7:$D$892,2,0)),IF(ISERROR(VLOOKUP($A66,'liste reference'!$B$7:$D$892,1,0)),"",VLOOKUP($A66,'liste reference'!$B$7:$D$892,1,0)),VLOOKUP($A66,'liste reference'!$A$7:$D$892,2,0))</f>
        <v/>
      </c>
      <c r="E66" s="468" t="n">
        <f aca="false">IF(D66="",0,VLOOKUP(D66,D$22:D51,1,0))</f>
        <v>0</v>
      </c>
      <c r="F66" s="475" t="n">
        <f aca="false">($B66*$B$7+$C66*$C$7)/100</f>
        <v>0</v>
      </c>
      <c r="G66" s="470" t="str">
        <f aca="false">IF(A66="","",IF(ISERROR(VLOOKUP($A66,'liste reference'!$A$7:$P$892,13,0)),IF(ISERROR(VLOOKUP($A66,'liste reference'!$B$7:$P$892,12,0)),"    -",VLOOKUP($A66,'liste reference'!$B$7:$P$892,12,0)),VLOOKUP($A66,'liste reference'!$A$7:$P$892,13,0)))</f>
        <v/>
      </c>
      <c r="H66" s="452" t="str">
        <f aca="false">IF(A66="","x",IF(ISERROR(VLOOKUP($A66,'liste reference'!$A$7:$P$892,14,0)),IF(ISERROR(VLOOKUP($A66,'liste reference'!$B$7:$P$892,13,0)),"x",VLOOKUP($A66,'liste reference'!$B$7:$P$892,13,0)),VLOOKUP($A66,'liste reference'!$A$7:$P$892,14,0)))</f>
        <v>x</v>
      </c>
      <c r="I66" s="471" t="str">
        <f aca="false">IF(ISNUMBER(H66),IF(ISERROR(VLOOKUP($A66,'liste reference'!$A$7:$P$892,3,0)),IF(ISERROR(VLOOKUP($A66,'liste reference'!$B$7:$P$892,2,0)),"",VLOOKUP($A66,'liste reference'!$B$7:$P$892,2,0)),VLOOKUP($A66,'liste reference'!$A$7:$P$892,3,0)),"")</f>
        <v/>
      </c>
      <c r="J66" s="454" t="str">
        <f aca="false">IF(ISNUMBER(H66),IF(ISERROR(VLOOKUP($A66,'liste reference'!$A$7:$P$892,4,0)),IF(ISERROR(VLOOKUP($A66,'liste reference'!$B$7:$P$892,3,0)),"",VLOOKUP($A66,'liste reference'!$B$7:$P$892,3,0)),VLOOKUP($A66,'liste reference'!$A$7:$P$892,4,0)),"")</f>
        <v/>
      </c>
      <c r="K66" s="455"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72"/>
      <c r="M66" s="472"/>
      <c r="N66" s="472"/>
      <c r="O66" s="457" t="str">
        <f aca="false">IF(AA66="Cf.","Cf.","")</f>
        <v/>
      </c>
      <c r="P66" s="457" t="str">
        <f aca="false">IF($A66="NEWCOD",IF($AC66="","No",$AC66),IF(ISTEXT($E66),"DEJA SAISI !",IF($A66="","",IF(ISERROR(VLOOKUP($A66,'liste reference'!A:S,19,FALSE())),IF(ISERROR(VLOOKUP($A66,'liste reference'!B:S,19,FALSE())),"",VLOOKUP($A66,'liste reference'!B:S,19,FALSE())),VLOOKUP($A66,'liste reference'!A:S,19,FALSE())))))</f>
        <v/>
      </c>
      <c r="Q66" s="458" t="str">
        <f aca="false">IF(ISTEXT(H66),"",(B66*$B$7/100)+(C66*$C$7/100))</f>
        <v/>
      </c>
      <c r="R66" s="459" t="str">
        <f aca="false">IF(OR(ISTEXT(H66),Q66=0),"",IF(Q66&lt;0.1,1,IF(Q66&lt;1,2,IF(Q66&lt;10,3,IF(Q66&lt;50,4,IF(Q66&gt;=50,5,""))))))</f>
        <v/>
      </c>
      <c r="S66" s="459" t="n">
        <f aca="false">IF(ISERROR(R66*I66),0,R66*I66)</f>
        <v>0</v>
      </c>
      <c r="T66" s="459" t="n">
        <f aca="false">IF(ISERROR(R66*I66*J66),0,R66*I66*J66)</f>
        <v>0</v>
      </c>
      <c r="U66" s="473" t="n">
        <f aca="false">IF(ISERROR(R66*J66),0,R66*J66)</f>
        <v>0</v>
      </c>
      <c r="V66" s="460" t="n">
        <v>0</v>
      </c>
      <c r="W66" s="461"/>
      <c r="Y66" s="462" t="str">
        <f aca="false">IF(A66="new.cod","NEWCOD",IF(AND((Z66=""),ISTEXT(A66)),A66,IF(Z66="","",INDEX('liste reference'!$A$7:$A$892,Z66))))</f>
        <v/>
      </c>
      <c r="Z66" s="253" t="str">
        <f aca="false">IF(ISERROR(MATCH(A66,'liste reference'!$A$7:$A$892,0)),IF(ISERROR(MATCH(A66,'liste reference'!$B$7:$B$892,0)),"",(MATCH(A66,'liste reference'!$B$7:$B$892,0))),(MATCH(A66,'liste reference'!$A$7:$A$892,0)))</f>
        <v/>
      </c>
      <c r="AA66" s="463"/>
      <c r="AB66" s="464"/>
      <c r="AC66" s="464"/>
      <c r="BC66" s="253" t="str">
        <f aca="false">IF(A66="","",1)</f>
        <v/>
      </c>
    </row>
    <row r="67" customFormat="false" ht="12.75" hidden="true" customHeight="false" outlineLevel="0" collapsed="false">
      <c r="A67" s="465"/>
      <c r="B67" s="466"/>
      <c r="C67" s="467"/>
      <c r="D67" s="468" t="str">
        <f aca="false">IF(ISERROR(VLOOKUP($A67,'liste reference'!$A$7:$D$892,2,0)),IF(ISERROR(VLOOKUP($A67,'liste reference'!$B$7:$D$892,1,0)),"",VLOOKUP($A67,'liste reference'!$B$7:$D$892,1,0)),VLOOKUP($A67,'liste reference'!$A$7:$D$892,2,0))</f>
        <v/>
      </c>
      <c r="E67" s="468" t="n">
        <f aca="false">IF(D67="",0,VLOOKUP(D67,D$22:D52,1,0))</f>
        <v>0</v>
      </c>
      <c r="F67" s="475" t="n">
        <f aca="false">($B67*$B$7+$C67*$C$7)/100</f>
        <v>0</v>
      </c>
      <c r="G67" s="470" t="str">
        <f aca="false">IF(A67="","",IF(ISERROR(VLOOKUP($A67,'liste reference'!$A$7:$P$892,13,0)),IF(ISERROR(VLOOKUP($A67,'liste reference'!$B$7:$P$892,12,0)),"    -",VLOOKUP($A67,'liste reference'!$B$7:$P$892,12,0)),VLOOKUP($A67,'liste reference'!$A$7:$P$892,13,0)))</f>
        <v/>
      </c>
      <c r="H67" s="452" t="str">
        <f aca="false">IF(A67="","x",IF(ISERROR(VLOOKUP($A67,'liste reference'!$A$7:$P$892,14,0)),IF(ISERROR(VLOOKUP($A67,'liste reference'!$B$7:$P$892,13,0)),"x",VLOOKUP($A67,'liste reference'!$B$7:$P$892,13,0)),VLOOKUP($A67,'liste reference'!$A$7:$P$892,14,0)))</f>
        <v>x</v>
      </c>
      <c r="I67" s="471" t="str">
        <f aca="false">IF(ISNUMBER(H67),IF(ISERROR(VLOOKUP($A67,'liste reference'!$A$7:$P$892,3,0)),IF(ISERROR(VLOOKUP($A67,'liste reference'!$B$7:$P$892,2,0)),"",VLOOKUP($A67,'liste reference'!$B$7:$P$892,2,0)),VLOOKUP($A67,'liste reference'!$A$7:$P$892,3,0)),"")</f>
        <v/>
      </c>
      <c r="J67" s="454" t="str">
        <f aca="false">IF(ISNUMBER(H67),IF(ISERROR(VLOOKUP($A67,'liste reference'!$A$7:$P$892,4,0)),IF(ISERROR(VLOOKUP($A67,'liste reference'!$B$7:$P$892,3,0)),"",VLOOKUP($A67,'liste reference'!$B$7:$P$892,3,0)),VLOOKUP($A67,'liste reference'!$A$7:$P$892,4,0)),"")</f>
        <v/>
      </c>
      <c r="K67" s="455"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72"/>
      <c r="M67" s="472"/>
      <c r="N67" s="472"/>
      <c r="O67" s="457" t="str">
        <f aca="false">IF(AA67="Cf.","Cf.","")</f>
        <v/>
      </c>
      <c r="P67" s="457" t="str">
        <f aca="false">IF($A67="NEWCOD",IF($AC67="","No",$AC67),IF(ISTEXT($E67),"DEJA SAISI !",IF($A67="","",IF(ISERROR(VLOOKUP($A67,'liste reference'!A:S,19,FALSE())),IF(ISERROR(VLOOKUP($A67,'liste reference'!B:S,19,FALSE())),"",VLOOKUP($A67,'liste reference'!B:S,19,FALSE())),VLOOKUP($A67,'liste reference'!A:S,19,FALSE())))))</f>
        <v/>
      </c>
      <c r="Q67" s="458" t="str">
        <f aca="false">IF(ISTEXT(H67),"",(B67*$B$7/100)+(C67*$C$7/100))</f>
        <v/>
      </c>
      <c r="R67" s="459" t="str">
        <f aca="false">IF(OR(ISTEXT(H67),Q67=0),"",IF(Q67&lt;0.1,1,IF(Q67&lt;1,2,IF(Q67&lt;10,3,IF(Q67&lt;50,4,IF(Q67&gt;=50,5,""))))))</f>
        <v/>
      </c>
      <c r="S67" s="459" t="n">
        <f aca="false">IF(ISERROR(R67*I67),0,R67*I67)</f>
        <v>0</v>
      </c>
      <c r="T67" s="459" t="n">
        <f aca="false">IF(ISERROR(R67*I67*J67),0,R67*I67*J67)</f>
        <v>0</v>
      </c>
      <c r="U67" s="473" t="n">
        <f aca="false">IF(ISERROR(R67*J67),0,R67*J67)</f>
        <v>0</v>
      </c>
      <c r="V67" s="460" t="n">
        <v>0</v>
      </c>
      <c r="W67" s="461"/>
      <c r="Y67" s="462" t="str">
        <f aca="false">IF(A67="new.cod","NEWCOD",IF(AND((Z67=""),ISTEXT(A67)),A67,IF(Z67="","",INDEX('liste reference'!$A$7:$A$892,Z67))))</f>
        <v/>
      </c>
      <c r="Z67" s="253" t="str">
        <f aca="false">IF(ISERROR(MATCH(A67,'liste reference'!$A$7:$A$892,0)),IF(ISERROR(MATCH(A67,'liste reference'!$B$7:$B$892,0)),"",(MATCH(A67,'liste reference'!$B$7:$B$892,0))),(MATCH(A67,'liste reference'!$A$7:$A$892,0)))</f>
        <v/>
      </c>
      <c r="AA67" s="463"/>
      <c r="AB67" s="464"/>
      <c r="AC67" s="464"/>
      <c r="BC67" s="253" t="str">
        <f aca="false">IF(A67="","",1)</f>
        <v/>
      </c>
    </row>
    <row r="68" customFormat="false" ht="12.75" hidden="true" customHeight="false" outlineLevel="0" collapsed="false">
      <c r="A68" s="465"/>
      <c r="B68" s="466"/>
      <c r="C68" s="467"/>
      <c r="D68" s="468" t="str">
        <f aca="false">IF(ISERROR(VLOOKUP($A68,'liste reference'!$A$7:$D$892,2,0)),IF(ISERROR(VLOOKUP($A68,'liste reference'!$B$7:$D$892,1,0)),"",VLOOKUP($A68,'liste reference'!$B$7:$D$892,1,0)),VLOOKUP($A68,'liste reference'!$A$7:$D$892,2,0))</f>
        <v/>
      </c>
      <c r="E68" s="468" t="n">
        <f aca="false">IF(D68="",0,VLOOKUP(D68,D$22:D53,1,0))</f>
        <v>0</v>
      </c>
      <c r="F68" s="475" t="n">
        <f aca="false">($B68*$B$7+$C68*$C$7)/100</f>
        <v>0</v>
      </c>
      <c r="G68" s="470" t="str">
        <f aca="false">IF(A68="","",IF(ISERROR(VLOOKUP($A68,'liste reference'!$A$7:$P$892,13,0)),IF(ISERROR(VLOOKUP($A68,'liste reference'!$B$7:$P$892,12,0)),"    -",VLOOKUP($A68,'liste reference'!$B$7:$P$892,12,0)),VLOOKUP($A68,'liste reference'!$A$7:$P$892,13,0)))</f>
        <v/>
      </c>
      <c r="H68" s="452" t="str">
        <f aca="false">IF(A68="","x",IF(ISERROR(VLOOKUP($A68,'liste reference'!$A$7:$P$892,14,0)),IF(ISERROR(VLOOKUP($A68,'liste reference'!$B$7:$P$892,13,0)),"x",VLOOKUP($A68,'liste reference'!$B$7:$P$892,13,0)),VLOOKUP($A68,'liste reference'!$A$7:$P$892,14,0)))</f>
        <v>x</v>
      </c>
      <c r="I68" s="471" t="str">
        <f aca="false">IF(ISNUMBER(H68),IF(ISERROR(VLOOKUP($A68,'liste reference'!$A$7:$P$892,3,0)),IF(ISERROR(VLOOKUP($A68,'liste reference'!$B$7:$P$892,2,0)),"",VLOOKUP($A68,'liste reference'!$B$7:$P$892,2,0)),VLOOKUP($A68,'liste reference'!$A$7:$P$892,3,0)),"")</f>
        <v/>
      </c>
      <c r="J68" s="454" t="str">
        <f aca="false">IF(ISNUMBER(H68),IF(ISERROR(VLOOKUP($A68,'liste reference'!$A$7:$P$892,4,0)),IF(ISERROR(VLOOKUP($A68,'liste reference'!$B$7:$P$892,3,0)),"",VLOOKUP($A68,'liste reference'!$B$7:$P$892,3,0)),VLOOKUP($A68,'liste reference'!$A$7:$P$892,4,0)),"")</f>
        <v/>
      </c>
      <c r="K68" s="455"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72"/>
      <c r="M68" s="472"/>
      <c r="N68" s="472"/>
      <c r="O68" s="457" t="str">
        <f aca="false">IF(AA68="Cf.","Cf.","")</f>
        <v/>
      </c>
      <c r="P68" s="457" t="str">
        <f aca="false">IF($A68="NEWCOD",IF($AC68="","No",$AC68),IF(ISTEXT($E68),"DEJA SAISI !",IF($A68="","",IF(ISERROR(VLOOKUP($A68,'liste reference'!A:S,19,FALSE())),IF(ISERROR(VLOOKUP($A68,'liste reference'!B:S,19,FALSE())),"",VLOOKUP($A68,'liste reference'!B:S,19,FALSE())),VLOOKUP($A68,'liste reference'!A:S,19,FALSE())))))</f>
        <v/>
      </c>
      <c r="Q68" s="458" t="str">
        <f aca="false">IF(ISTEXT(H68),"",(B68*$B$7/100)+(C68*$C$7/100))</f>
        <v/>
      </c>
      <c r="R68" s="459" t="str">
        <f aca="false">IF(OR(ISTEXT(H68),Q68=0),"",IF(Q68&lt;0.1,1,IF(Q68&lt;1,2,IF(Q68&lt;10,3,IF(Q68&lt;50,4,IF(Q68&gt;=50,5,""))))))</f>
        <v/>
      </c>
      <c r="S68" s="459" t="n">
        <f aca="false">IF(ISERROR(R68*I68),0,R68*I68)</f>
        <v>0</v>
      </c>
      <c r="T68" s="459" t="n">
        <f aca="false">IF(ISERROR(R68*I68*J68),0,R68*I68*J68)</f>
        <v>0</v>
      </c>
      <c r="U68" s="473" t="n">
        <f aca="false">IF(ISERROR(R68*J68),0,R68*J68)</f>
        <v>0</v>
      </c>
      <c r="V68" s="460" t="n">
        <v>0</v>
      </c>
      <c r="W68" s="461"/>
      <c r="Y68" s="462" t="str">
        <f aca="false">IF(A68="new.cod","NEWCOD",IF(AND((Z68=""),ISTEXT(A68)),A68,IF(Z68="","",INDEX('liste reference'!$A$7:$A$892,Z68))))</f>
        <v/>
      </c>
      <c r="Z68" s="253" t="str">
        <f aca="false">IF(ISERROR(MATCH(A68,'liste reference'!$A$7:$A$892,0)),IF(ISERROR(MATCH(A68,'liste reference'!$B$7:$B$892,0)),"",(MATCH(A68,'liste reference'!$B$7:$B$892,0))),(MATCH(A68,'liste reference'!$A$7:$A$892,0)))</f>
        <v/>
      </c>
      <c r="AA68" s="463"/>
      <c r="AB68" s="464"/>
      <c r="AC68" s="464"/>
      <c r="BC68" s="253" t="str">
        <f aca="false">IF(A68="","",1)</f>
        <v/>
      </c>
    </row>
    <row r="69" customFormat="false" ht="12.75" hidden="true" customHeight="false" outlineLevel="0" collapsed="false">
      <c r="A69" s="465"/>
      <c r="B69" s="466"/>
      <c r="C69" s="467"/>
      <c r="D69" s="468" t="str">
        <f aca="false">IF(ISERROR(VLOOKUP($A69,'liste reference'!$A$7:$D$892,2,0)),IF(ISERROR(VLOOKUP($A69,'liste reference'!$B$7:$D$892,1,0)),"",VLOOKUP($A69,'liste reference'!$B$7:$D$892,1,0)),VLOOKUP($A69,'liste reference'!$A$7:$D$892,2,0))</f>
        <v/>
      </c>
      <c r="E69" s="468" t="n">
        <f aca="false">IF(D69="",0,VLOOKUP(D69,D$22:D54,1,0))</f>
        <v>0</v>
      </c>
      <c r="F69" s="475" t="n">
        <f aca="false">($B69*$B$7+$C69*$C$7)/100</f>
        <v>0</v>
      </c>
      <c r="G69" s="470" t="str">
        <f aca="false">IF(A69="","",IF(ISERROR(VLOOKUP($A69,'liste reference'!$A$7:$P$892,13,0)),IF(ISERROR(VLOOKUP($A69,'liste reference'!$B$7:$P$892,12,0)),"    -",VLOOKUP($A69,'liste reference'!$B$7:$P$892,12,0)),VLOOKUP($A69,'liste reference'!$A$7:$P$892,13,0)))</f>
        <v/>
      </c>
      <c r="H69" s="452" t="str">
        <f aca="false">IF(A69="","x",IF(ISERROR(VLOOKUP($A69,'liste reference'!$A$7:$P$892,14,0)),IF(ISERROR(VLOOKUP($A69,'liste reference'!$B$7:$P$892,13,0)),"x",VLOOKUP($A69,'liste reference'!$B$7:$P$892,13,0)),VLOOKUP($A69,'liste reference'!$A$7:$P$892,14,0)))</f>
        <v>x</v>
      </c>
      <c r="I69" s="471" t="str">
        <f aca="false">IF(ISNUMBER(H69),IF(ISERROR(VLOOKUP($A69,'liste reference'!$A$7:$P$892,3,0)),IF(ISERROR(VLOOKUP($A69,'liste reference'!$B$7:$P$892,2,0)),"",VLOOKUP($A69,'liste reference'!$B$7:$P$892,2,0)),VLOOKUP($A69,'liste reference'!$A$7:$P$892,3,0)),"")</f>
        <v/>
      </c>
      <c r="J69" s="454" t="str">
        <f aca="false">IF(ISNUMBER(H69),IF(ISERROR(VLOOKUP($A69,'liste reference'!$A$7:$P$892,4,0)),IF(ISERROR(VLOOKUP($A69,'liste reference'!$B$7:$P$892,3,0)),"",VLOOKUP($A69,'liste reference'!$B$7:$P$892,3,0)),VLOOKUP($A69,'liste reference'!$A$7:$P$892,4,0)),"")</f>
        <v/>
      </c>
      <c r="K69" s="455"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72"/>
      <c r="M69" s="472"/>
      <c r="N69" s="472"/>
      <c r="O69" s="457" t="str">
        <f aca="false">IF(AA69="Cf.","Cf.","")</f>
        <v/>
      </c>
      <c r="P69" s="457" t="str">
        <f aca="false">IF($A69="NEWCOD",IF($AC69="","No",$AC69),IF(ISTEXT($E69),"DEJA SAISI !",IF($A69="","",IF(ISERROR(VLOOKUP($A69,'liste reference'!A:S,19,FALSE())),IF(ISERROR(VLOOKUP($A69,'liste reference'!B:S,19,FALSE())),"",VLOOKUP($A69,'liste reference'!B:S,19,FALSE())),VLOOKUP($A69,'liste reference'!A:S,19,FALSE())))))</f>
        <v/>
      </c>
      <c r="Q69" s="458" t="str">
        <f aca="false">IF(ISTEXT(H69),"",(B69*$B$7/100)+(C69*$C$7/100))</f>
        <v/>
      </c>
      <c r="R69" s="459" t="str">
        <f aca="false">IF(OR(ISTEXT(H69),Q69=0),"",IF(Q69&lt;0.1,1,IF(Q69&lt;1,2,IF(Q69&lt;10,3,IF(Q69&lt;50,4,IF(Q69&gt;=50,5,""))))))</f>
        <v/>
      </c>
      <c r="S69" s="459" t="n">
        <f aca="false">IF(ISERROR(R69*I69),0,R69*I69)</f>
        <v>0</v>
      </c>
      <c r="T69" s="459" t="n">
        <f aca="false">IF(ISERROR(R69*I69*J69),0,R69*I69*J69)</f>
        <v>0</v>
      </c>
      <c r="U69" s="473" t="n">
        <f aca="false">IF(ISERROR(R69*J69),0,R69*J69)</f>
        <v>0</v>
      </c>
      <c r="V69" s="460" t="n">
        <v>0</v>
      </c>
      <c r="W69" s="461"/>
      <c r="Y69" s="462" t="str">
        <f aca="false">IF(A69="new.cod","NEWCOD",IF(AND((Z69=""),ISTEXT(A69)),A69,IF(Z69="","",INDEX('liste reference'!$A$7:$A$892,Z69))))</f>
        <v/>
      </c>
      <c r="Z69" s="253" t="str">
        <f aca="false">IF(ISERROR(MATCH(A69,'liste reference'!$A$7:$A$892,0)),IF(ISERROR(MATCH(A69,'liste reference'!$B$7:$B$892,0)),"",(MATCH(A69,'liste reference'!$B$7:$B$892,0))),(MATCH(A69,'liste reference'!$A$7:$A$892,0)))</f>
        <v/>
      </c>
      <c r="AA69" s="463"/>
      <c r="AB69" s="464"/>
      <c r="AC69" s="464"/>
      <c r="BC69" s="253" t="str">
        <f aca="false">IF(A69="","",1)</f>
        <v/>
      </c>
    </row>
    <row r="70" customFormat="false" ht="12.75" hidden="true" customHeight="false" outlineLevel="0" collapsed="false">
      <c r="A70" s="465"/>
      <c r="B70" s="466"/>
      <c r="C70" s="467"/>
      <c r="D70" s="468" t="str">
        <f aca="false">IF(ISERROR(VLOOKUP($A70,'liste reference'!$A$7:$D$892,2,0)),IF(ISERROR(VLOOKUP($A70,'liste reference'!$B$7:$D$892,1,0)),"",VLOOKUP($A70,'liste reference'!$B$7:$D$892,1,0)),VLOOKUP($A70,'liste reference'!$A$7:$D$892,2,0))</f>
        <v/>
      </c>
      <c r="E70" s="468" t="n">
        <f aca="false">IF(D70="",0,VLOOKUP(D70,D$22:D55,1,0))</f>
        <v>0</v>
      </c>
      <c r="F70" s="475" t="n">
        <f aca="false">($B70*$B$7+$C70*$C$7)/100</f>
        <v>0</v>
      </c>
      <c r="G70" s="470" t="str">
        <f aca="false">IF(A70="","",IF(ISERROR(VLOOKUP($A70,'liste reference'!$A$7:$P$892,13,0)),IF(ISERROR(VLOOKUP($A70,'liste reference'!$B$7:$P$892,12,0)),"    -",VLOOKUP($A70,'liste reference'!$B$7:$P$892,12,0)),VLOOKUP($A70,'liste reference'!$A$7:$P$892,13,0)))</f>
        <v/>
      </c>
      <c r="H70" s="452" t="str">
        <f aca="false">IF(A70="","x",IF(ISERROR(VLOOKUP($A70,'liste reference'!$A$7:$P$892,14,0)),IF(ISERROR(VLOOKUP($A70,'liste reference'!$B$7:$P$892,13,0)),"x",VLOOKUP($A70,'liste reference'!$B$7:$P$892,13,0)),VLOOKUP($A70,'liste reference'!$A$7:$P$892,14,0)))</f>
        <v>x</v>
      </c>
      <c r="I70" s="471" t="str">
        <f aca="false">IF(ISNUMBER(H70),IF(ISERROR(VLOOKUP($A70,'liste reference'!$A$7:$P$892,3,0)),IF(ISERROR(VLOOKUP($A70,'liste reference'!$B$7:$P$892,2,0)),"",VLOOKUP($A70,'liste reference'!$B$7:$P$892,2,0)),VLOOKUP($A70,'liste reference'!$A$7:$P$892,3,0)),"")</f>
        <v/>
      </c>
      <c r="J70" s="454" t="str">
        <f aca="false">IF(ISNUMBER(H70),IF(ISERROR(VLOOKUP($A70,'liste reference'!$A$7:$P$892,4,0)),IF(ISERROR(VLOOKUP($A70,'liste reference'!$B$7:$P$892,3,0)),"",VLOOKUP($A70,'liste reference'!$B$7:$P$892,3,0)),VLOOKUP($A70,'liste reference'!$A$7:$P$892,4,0)),"")</f>
        <v/>
      </c>
      <c r="K70" s="455"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72"/>
      <c r="M70" s="472"/>
      <c r="N70" s="472"/>
      <c r="O70" s="457" t="str">
        <f aca="false">IF(AA70="Cf.","Cf.","")</f>
        <v/>
      </c>
      <c r="P70" s="457" t="str">
        <f aca="false">IF($A70="NEWCOD",IF($AC70="","No",$AC70),IF(ISTEXT($E70),"DEJA SAISI !",IF($A70="","",IF(ISERROR(VLOOKUP($A70,'liste reference'!A:S,19,FALSE())),IF(ISERROR(VLOOKUP($A70,'liste reference'!B:S,19,FALSE())),"",VLOOKUP($A70,'liste reference'!B:S,19,FALSE())),VLOOKUP($A70,'liste reference'!A:S,19,FALSE())))))</f>
        <v/>
      </c>
      <c r="Q70" s="458" t="str">
        <f aca="false">IF(ISTEXT(H70),"",(B70*$B$7/100)+(C70*$C$7/100))</f>
        <v/>
      </c>
      <c r="R70" s="459" t="str">
        <f aca="false">IF(OR(ISTEXT(H70),Q70=0),"",IF(Q70&lt;0.1,1,IF(Q70&lt;1,2,IF(Q70&lt;10,3,IF(Q70&lt;50,4,IF(Q70&gt;=50,5,""))))))</f>
        <v/>
      </c>
      <c r="S70" s="459" t="n">
        <f aca="false">IF(ISERROR(R70*I70),0,R70*I70)</f>
        <v>0</v>
      </c>
      <c r="T70" s="459" t="n">
        <f aca="false">IF(ISERROR(R70*I70*J70),0,R70*I70*J70)</f>
        <v>0</v>
      </c>
      <c r="U70" s="473" t="n">
        <f aca="false">IF(ISERROR(R70*J70),0,R70*J70)</f>
        <v>0</v>
      </c>
      <c r="V70" s="460" t="n">
        <v>0</v>
      </c>
      <c r="W70" s="461"/>
      <c r="Y70" s="462" t="str">
        <f aca="false">IF(A70="new.cod","NEWCOD",IF(AND((Z70=""),ISTEXT(A70)),A70,IF(Z70="","",INDEX('liste reference'!$A$7:$A$892,Z70))))</f>
        <v/>
      </c>
      <c r="Z70" s="253" t="str">
        <f aca="false">IF(ISERROR(MATCH(A70,'liste reference'!$A$7:$A$892,0)),IF(ISERROR(MATCH(A70,'liste reference'!$B$7:$B$892,0)),"",(MATCH(A70,'liste reference'!$B$7:$B$892,0))),(MATCH(A70,'liste reference'!$A$7:$A$892,0)))</f>
        <v/>
      </c>
      <c r="AA70" s="463"/>
      <c r="AB70" s="464"/>
      <c r="AC70" s="464"/>
      <c r="BC70" s="253" t="str">
        <f aca="false">IF(A70="","",1)</f>
        <v/>
      </c>
    </row>
    <row r="71" customFormat="false" ht="12.75" hidden="true" customHeight="false" outlineLevel="0" collapsed="false">
      <c r="A71" s="465"/>
      <c r="B71" s="466"/>
      <c r="C71" s="467"/>
      <c r="D71" s="468" t="str">
        <f aca="false">IF(ISERROR(VLOOKUP($A71,'liste reference'!$A$7:$D$892,2,0)),IF(ISERROR(VLOOKUP($A71,'liste reference'!$B$7:$D$892,1,0)),"",VLOOKUP($A71,'liste reference'!$B$7:$D$892,1,0)),VLOOKUP($A71,'liste reference'!$A$7:$D$892,2,0))</f>
        <v/>
      </c>
      <c r="E71" s="468" t="n">
        <f aca="false">IF(D71="",0,VLOOKUP(D71,D$22:D56,1,0))</f>
        <v>0</v>
      </c>
      <c r="F71" s="475" t="n">
        <f aca="false">($B71*$B$7+$C71*$C$7)/100</f>
        <v>0</v>
      </c>
      <c r="G71" s="470" t="str">
        <f aca="false">IF(A71="","",IF(ISERROR(VLOOKUP($A71,'liste reference'!$A$7:$P$892,13,0)),IF(ISERROR(VLOOKUP($A71,'liste reference'!$B$7:$P$892,12,0)),"    -",VLOOKUP($A71,'liste reference'!$B$7:$P$892,12,0)),VLOOKUP($A71,'liste reference'!$A$7:$P$892,13,0)))</f>
        <v/>
      </c>
      <c r="H71" s="452" t="str">
        <f aca="false">IF(A71="","x",IF(ISERROR(VLOOKUP($A71,'liste reference'!$A$7:$P$892,14,0)),IF(ISERROR(VLOOKUP($A71,'liste reference'!$B$7:$P$892,13,0)),"x",VLOOKUP($A71,'liste reference'!$B$7:$P$892,13,0)),VLOOKUP($A71,'liste reference'!$A$7:$P$892,14,0)))</f>
        <v>x</v>
      </c>
      <c r="I71" s="471" t="str">
        <f aca="false">IF(ISNUMBER(H71),IF(ISERROR(VLOOKUP($A71,'liste reference'!$A$7:$P$892,3,0)),IF(ISERROR(VLOOKUP($A71,'liste reference'!$B$7:$P$892,2,0)),"",VLOOKUP($A71,'liste reference'!$B$7:$P$892,2,0)),VLOOKUP($A71,'liste reference'!$A$7:$P$892,3,0)),"")</f>
        <v/>
      </c>
      <c r="J71" s="454" t="str">
        <f aca="false">IF(ISNUMBER(H71),IF(ISERROR(VLOOKUP($A71,'liste reference'!$A$7:$P$892,4,0)),IF(ISERROR(VLOOKUP($A71,'liste reference'!$B$7:$P$892,3,0)),"",VLOOKUP($A71,'liste reference'!$B$7:$P$892,3,0)),VLOOKUP($A71,'liste reference'!$A$7:$P$892,4,0)),"")</f>
        <v/>
      </c>
      <c r="K71" s="455"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72"/>
      <c r="M71" s="472"/>
      <c r="N71" s="472"/>
      <c r="O71" s="457" t="str">
        <f aca="false">IF(AA71="Cf.","Cf.","")</f>
        <v/>
      </c>
      <c r="P71" s="457" t="str">
        <f aca="false">IF($A71="NEWCOD",IF($AC71="","No",$AC71),IF(ISTEXT($E71),"DEJA SAISI !",IF($A71="","",IF(ISERROR(VLOOKUP($A71,'liste reference'!A:S,19,FALSE())),IF(ISERROR(VLOOKUP($A71,'liste reference'!B:S,19,FALSE())),"",VLOOKUP($A71,'liste reference'!B:S,19,FALSE())),VLOOKUP($A71,'liste reference'!A:S,19,FALSE())))))</f>
        <v/>
      </c>
      <c r="Q71" s="458" t="str">
        <f aca="false">IF(ISTEXT(H71),"",(B71*$B$7/100)+(C71*$C$7/100))</f>
        <v/>
      </c>
      <c r="R71" s="459" t="str">
        <f aca="false">IF(OR(ISTEXT(H71),Q71=0),"",IF(Q71&lt;0.1,1,IF(Q71&lt;1,2,IF(Q71&lt;10,3,IF(Q71&lt;50,4,IF(Q71&gt;=50,5,""))))))</f>
        <v/>
      </c>
      <c r="S71" s="459" t="n">
        <f aca="false">IF(ISERROR(R71*I71),0,R71*I71)</f>
        <v>0</v>
      </c>
      <c r="T71" s="459" t="n">
        <f aca="false">IF(ISERROR(R71*I71*J71),0,R71*I71*J71)</f>
        <v>0</v>
      </c>
      <c r="U71" s="473" t="n">
        <f aca="false">IF(ISERROR(R71*J71),0,R71*J71)</f>
        <v>0</v>
      </c>
      <c r="V71" s="460" t="n">
        <v>0</v>
      </c>
      <c r="W71" s="461"/>
      <c r="Y71" s="462" t="str">
        <f aca="false">IF(A71="new.cod","NEWCOD",IF(AND((Z71=""),ISTEXT(A71)),A71,IF(Z71="","",INDEX('liste reference'!$A$7:$A$892,Z71))))</f>
        <v/>
      </c>
      <c r="Z71" s="253" t="str">
        <f aca="false">IF(ISERROR(MATCH(A71,'liste reference'!$A$7:$A$892,0)),IF(ISERROR(MATCH(A71,'liste reference'!$B$7:$B$892,0)),"",(MATCH(A71,'liste reference'!$B$7:$B$892,0))),(MATCH(A71,'liste reference'!$A$7:$A$892,0)))</f>
        <v/>
      </c>
      <c r="AA71" s="463"/>
      <c r="AB71" s="464"/>
      <c r="AC71" s="464"/>
      <c r="BC71" s="253" t="str">
        <f aca="false">IF(A71="","",1)</f>
        <v/>
      </c>
    </row>
    <row r="72" customFormat="false" ht="12.75" hidden="true" customHeight="false" outlineLevel="0" collapsed="false">
      <c r="A72" s="465"/>
      <c r="B72" s="466"/>
      <c r="C72" s="467"/>
      <c r="D72" s="468" t="str">
        <f aca="false">IF(ISERROR(VLOOKUP($A72,'liste reference'!$A$7:$D$892,2,0)),IF(ISERROR(VLOOKUP($A72,'liste reference'!$B$7:$D$892,1,0)),"",VLOOKUP($A72,'liste reference'!$B$7:$D$892,1,0)),VLOOKUP($A72,'liste reference'!$A$7:$D$892,2,0))</f>
        <v/>
      </c>
      <c r="E72" s="468" t="n">
        <f aca="false">IF(D72="",0,VLOOKUP(D72,D$22:D57,1,0))</f>
        <v>0</v>
      </c>
      <c r="F72" s="475" t="n">
        <f aca="false">($B72*$B$7+$C72*$C$7)/100</f>
        <v>0</v>
      </c>
      <c r="G72" s="470" t="str">
        <f aca="false">IF(A72="","",IF(ISERROR(VLOOKUP($A72,'liste reference'!$A$7:$P$892,13,0)),IF(ISERROR(VLOOKUP($A72,'liste reference'!$B$7:$P$892,12,0)),"    -",VLOOKUP($A72,'liste reference'!$B$7:$P$892,12,0)),VLOOKUP($A72,'liste reference'!$A$7:$P$892,13,0)))</f>
        <v/>
      </c>
      <c r="H72" s="452" t="str">
        <f aca="false">IF(A72="","x",IF(ISERROR(VLOOKUP($A72,'liste reference'!$A$7:$P$892,14,0)),IF(ISERROR(VLOOKUP($A72,'liste reference'!$B$7:$P$892,13,0)),"x",VLOOKUP($A72,'liste reference'!$B$7:$P$892,13,0)),VLOOKUP($A72,'liste reference'!$A$7:$P$892,14,0)))</f>
        <v>x</v>
      </c>
      <c r="I72" s="471" t="str">
        <f aca="false">IF(ISNUMBER(H72),IF(ISERROR(VLOOKUP($A72,'liste reference'!$A$7:$P$892,3,0)),IF(ISERROR(VLOOKUP($A72,'liste reference'!$B$7:$P$892,2,0)),"",VLOOKUP($A72,'liste reference'!$B$7:$P$892,2,0)),VLOOKUP($A72,'liste reference'!$A$7:$P$892,3,0)),"")</f>
        <v/>
      </c>
      <c r="J72" s="454" t="str">
        <f aca="false">IF(ISNUMBER(H72),IF(ISERROR(VLOOKUP($A72,'liste reference'!$A$7:$P$892,4,0)),IF(ISERROR(VLOOKUP($A72,'liste reference'!$B$7:$P$892,3,0)),"",VLOOKUP($A72,'liste reference'!$B$7:$P$892,3,0)),VLOOKUP($A72,'liste reference'!$A$7:$P$892,4,0)),"")</f>
        <v/>
      </c>
      <c r="K72" s="455"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72"/>
      <c r="M72" s="472"/>
      <c r="N72" s="472"/>
      <c r="O72" s="457" t="str">
        <f aca="false">IF(AA72="Cf.","Cf.","")</f>
        <v/>
      </c>
      <c r="P72" s="457" t="str">
        <f aca="false">IF($A72="NEWCOD",IF($AC72="","No",$AC72),IF(ISTEXT($E72),"DEJA SAISI !",IF($A72="","",IF(ISERROR(VLOOKUP($A72,'liste reference'!A:S,19,FALSE())),IF(ISERROR(VLOOKUP($A72,'liste reference'!B:S,19,FALSE())),"",VLOOKUP($A72,'liste reference'!B:S,19,FALSE())),VLOOKUP($A72,'liste reference'!A:S,19,FALSE())))))</f>
        <v/>
      </c>
      <c r="Q72" s="458" t="str">
        <f aca="false">IF(ISTEXT(H72),"",(B72*$B$7/100)+(C72*$C$7/100))</f>
        <v/>
      </c>
      <c r="R72" s="459" t="str">
        <f aca="false">IF(OR(ISTEXT(H72),Q72=0),"",IF(Q72&lt;0.1,1,IF(Q72&lt;1,2,IF(Q72&lt;10,3,IF(Q72&lt;50,4,IF(Q72&gt;=50,5,""))))))</f>
        <v/>
      </c>
      <c r="S72" s="459" t="n">
        <f aca="false">IF(ISERROR(R72*I72),0,R72*I72)</f>
        <v>0</v>
      </c>
      <c r="T72" s="459" t="n">
        <f aca="false">IF(ISERROR(R72*I72*J72),0,R72*I72*J72)</f>
        <v>0</v>
      </c>
      <c r="U72" s="473" t="n">
        <f aca="false">IF(ISERROR(R72*J72),0,R72*J72)</f>
        <v>0</v>
      </c>
      <c r="V72" s="460" t="n">
        <v>0</v>
      </c>
      <c r="W72" s="461"/>
      <c r="Y72" s="462" t="str">
        <f aca="false">IF(A72="new.cod","NEWCOD",IF(AND((Z72=""),ISTEXT(A72)),A72,IF(Z72="","",INDEX('liste reference'!$A$7:$A$892,Z72))))</f>
        <v/>
      </c>
      <c r="Z72" s="253" t="str">
        <f aca="false">IF(ISERROR(MATCH(A72,'liste reference'!$A$7:$A$892,0)),IF(ISERROR(MATCH(A72,'liste reference'!$B$7:$B$892,0)),"",(MATCH(A72,'liste reference'!$B$7:$B$892,0))),(MATCH(A72,'liste reference'!$A$7:$A$892,0)))</f>
        <v/>
      </c>
      <c r="AA72" s="463"/>
      <c r="AB72" s="464"/>
      <c r="AC72" s="464"/>
      <c r="BC72" s="253" t="str">
        <f aca="false">IF(A72="","",1)</f>
        <v/>
      </c>
    </row>
    <row r="73" customFormat="false" ht="12.75" hidden="true" customHeight="false" outlineLevel="0" collapsed="false">
      <c r="A73" s="465"/>
      <c r="B73" s="466"/>
      <c r="C73" s="467"/>
      <c r="D73" s="468" t="str">
        <f aca="false">IF(ISERROR(VLOOKUP($A73,'liste reference'!$A$7:$D$892,2,0)),IF(ISERROR(VLOOKUP($A73,'liste reference'!$B$7:$D$892,1,0)),"",VLOOKUP($A73,'liste reference'!$B$7:$D$892,1,0)),VLOOKUP($A73,'liste reference'!$A$7:$D$892,2,0))</f>
        <v/>
      </c>
      <c r="E73" s="468" t="n">
        <f aca="false">IF(D73="",0,VLOOKUP(D73,D$22:D57,1,0))</f>
        <v>0</v>
      </c>
      <c r="F73" s="475" t="n">
        <f aca="false">($B73*$B$7+$C73*$C$7)/100</f>
        <v>0</v>
      </c>
      <c r="G73" s="470" t="str">
        <f aca="false">IF(A73="","",IF(ISERROR(VLOOKUP($A73,'liste reference'!$A$7:$P$892,13,0)),IF(ISERROR(VLOOKUP($A73,'liste reference'!$B$7:$P$892,12,0)),"    -",VLOOKUP($A73,'liste reference'!$B$7:$P$892,12,0)),VLOOKUP($A73,'liste reference'!$A$7:$P$892,13,0)))</f>
        <v/>
      </c>
      <c r="H73" s="452" t="str">
        <f aca="false">IF(A73="","x",IF(ISERROR(VLOOKUP($A73,'liste reference'!$A$7:$P$892,14,0)),IF(ISERROR(VLOOKUP($A73,'liste reference'!$B$7:$P$892,13,0)),"x",VLOOKUP($A73,'liste reference'!$B$7:$P$892,13,0)),VLOOKUP($A73,'liste reference'!$A$7:$P$892,14,0)))</f>
        <v>x</v>
      </c>
      <c r="I73" s="471" t="str">
        <f aca="false">IF(ISNUMBER(H73),IF(ISERROR(VLOOKUP($A73,'liste reference'!$A$7:$P$892,3,0)),IF(ISERROR(VLOOKUP($A73,'liste reference'!$B$7:$P$892,2,0)),"",VLOOKUP($A73,'liste reference'!$B$7:$P$892,2,0)),VLOOKUP($A73,'liste reference'!$A$7:$P$892,3,0)),"")</f>
        <v/>
      </c>
      <c r="J73" s="454" t="str">
        <f aca="false">IF(ISNUMBER(H73),IF(ISERROR(VLOOKUP($A73,'liste reference'!$A$7:$P$892,4,0)),IF(ISERROR(VLOOKUP($A73,'liste reference'!$B$7:$P$892,3,0)),"",VLOOKUP($A73,'liste reference'!$B$7:$P$892,3,0)),VLOOKUP($A73,'liste reference'!$A$7:$P$892,4,0)),"")</f>
        <v/>
      </c>
      <c r="K73" s="455"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72"/>
      <c r="M73" s="472"/>
      <c r="N73" s="472"/>
      <c r="O73" s="457" t="str">
        <f aca="false">IF(AA73="Cf.","Cf.","")</f>
        <v/>
      </c>
      <c r="P73" s="457" t="str">
        <f aca="false">IF($A73="NEWCOD",IF($AC73="","No",$AC73),IF(ISTEXT($E73),"DEJA SAISI !",IF($A73="","",IF(ISERROR(VLOOKUP($A73,'liste reference'!A:S,19,FALSE())),IF(ISERROR(VLOOKUP($A73,'liste reference'!B:S,19,FALSE())),"",VLOOKUP($A73,'liste reference'!B:S,19,FALSE())),VLOOKUP($A73,'liste reference'!A:S,19,FALSE())))))</f>
        <v/>
      </c>
      <c r="Q73" s="458" t="str">
        <f aca="false">IF(ISTEXT(H73),"",(B73*$B$7/100)+(C73*$C$7/100))</f>
        <v/>
      </c>
      <c r="R73" s="459" t="str">
        <f aca="false">IF(OR(ISTEXT(H73),Q73=0),"",IF(Q73&lt;0.1,1,IF(Q73&lt;1,2,IF(Q73&lt;10,3,IF(Q73&lt;50,4,IF(Q73&gt;=50,5,""))))))</f>
        <v/>
      </c>
      <c r="S73" s="459" t="n">
        <f aca="false">IF(ISERROR(R73*I73),0,R73*I73)</f>
        <v>0</v>
      </c>
      <c r="T73" s="459" t="n">
        <f aca="false">IF(ISERROR(R73*I73*J73),0,R73*I73*J73)</f>
        <v>0</v>
      </c>
      <c r="U73" s="473" t="n">
        <f aca="false">IF(ISERROR(R73*J73),0,R73*J73)</f>
        <v>0</v>
      </c>
      <c r="V73" s="460" t="n">
        <v>0</v>
      </c>
      <c r="W73" s="461"/>
      <c r="Y73" s="462" t="str">
        <f aca="false">IF(A73="new.cod","NEWCOD",IF(AND((Z73=""),ISTEXT(A73)),A73,IF(Z73="","",INDEX('liste reference'!$A$7:$A$892,Z73))))</f>
        <v/>
      </c>
      <c r="Z73" s="253" t="str">
        <f aca="false">IF(ISERROR(MATCH(A73,'liste reference'!$A$7:$A$892,0)),IF(ISERROR(MATCH(A73,'liste reference'!$B$7:$B$892,0)),"",(MATCH(A73,'liste reference'!$B$7:$B$892,0))),(MATCH(A73,'liste reference'!$A$7:$A$892,0)))</f>
        <v/>
      </c>
      <c r="AA73" s="463"/>
      <c r="AB73" s="464"/>
      <c r="AC73" s="464"/>
      <c r="BC73" s="253" t="str">
        <f aca="false">IF(A73="","",1)</f>
        <v/>
      </c>
    </row>
    <row r="74" customFormat="false" ht="12.75" hidden="true" customHeight="false" outlineLevel="0" collapsed="false">
      <c r="A74" s="465"/>
      <c r="B74" s="466"/>
      <c r="C74" s="467"/>
      <c r="D74" s="468" t="str">
        <f aca="false">IF(ISERROR(VLOOKUP($A74,'liste reference'!$A$7:$D$892,2,0)),IF(ISERROR(VLOOKUP($A74,'liste reference'!$B$7:$D$892,1,0)),"",VLOOKUP($A74,'liste reference'!$B$7:$D$892,1,0)),VLOOKUP($A74,'liste reference'!$A$7:$D$892,2,0))</f>
        <v/>
      </c>
      <c r="E74" s="468" t="n">
        <f aca="false">IF(D74="",0,VLOOKUP(D74,D$22:D58,1,0))</f>
        <v>0</v>
      </c>
      <c r="F74" s="475" t="n">
        <f aca="false">($B74*$B$7+$C74*$C$7)/100</f>
        <v>0</v>
      </c>
      <c r="G74" s="470" t="str">
        <f aca="false">IF(A74="","",IF(ISERROR(VLOOKUP($A74,'liste reference'!$A$7:$P$892,13,0)),IF(ISERROR(VLOOKUP($A74,'liste reference'!$B$7:$P$892,12,0)),"    -",VLOOKUP($A74,'liste reference'!$B$7:$P$892,12,0)),VLOOKUP($A74,'liste reference'!$A$7:$P$892,13,0)))</f>
        <v/>
      </c>
      <c r="H74" s="452" t="str">
        <f aca="false">IF(A74="","x",IF(ISERROR(VLOOKUP($A74,'liste reference'!$A$7:$P$892,14,0)),IF(ISERROR(VLOOKUP($A74,'liste reference'!$B$7:$P$892,13,0)),"x",VLOOKUP($A74,'liste reference'!$B$7:$P$892,13,0)),VLOOKUP($A74,'liste reference'!$A$7:$P$892,14,0)))</f>
        <v>x</v>
      </c>
      <c r="I74" s="471" t="str">
        <f aca="false">IF(ISNUMBER(H74),IF(ISERROR(VLOOKUP($A74,'liste reference'!$A$7:$P$892,3,0)),IF(ISERROR(VLOOKUP($A74,'liste reference'!$B$7:$P$892,2,0)),"",VLOOKUP($A74,'liste reference'!$B$7:$P$892,2,0)),VLOOKUP($A74,'liste reference'!$A$7:$P$892,3,0)),"")</f>
        <v/>
      </c>
      <c r="J74" s="454" t="str">
        <f aca="false">IF(ISNUMBER(H74),IF(ISERROR(VLOOKUP($A74,'liste reference'!$A$7:$P$892,4,0)),IF(ISERROR(VLOOKUP($A74,'liste reference'!$B$7:$P$892,3,0)),"",VLOOKUP($A74,'liste reference'!$B$7:$P$892,3,0)),VLOOKUP($A74,'liste reference'!$A$7:$P$892,4,0)),"")</f>
        <v/>
      </c>
      <c r="K74" s="455"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72"/>
      <c r="M74" s="472"/>
      <c r="N74" s="472"/>
      <c r="O74" s="457" t="str">
        <f aca="false">IF(AA74="Cf.","Cf.","")</f>
        <v/>
      </c>
      <c r="P74" s="457" t="str">
        <f aca="false">IF($A74="NEWCOD",IF($AC74="","No",$AC74),IF(ISTEXT($E74),"DEJA SAISI !",IF($A74="","",IF(ISERROR(VLOOKUP($A74,'liste reference'!A:S,19,FALSE())),IF(ISERROR(VLOOKUP($A74,'liste reference'!B:S,19,FALSE())),"",VLOOKUP($A74,'liste reference'!B:S,19,FALSE())),VLOOKUP($A74,'liste reference'!A:S,19,FALSE())))))</f>
        <v/>
      </c>
      <c r="Q74" s="458" t="str">
        <f aca="false">IF(ISTEXT(H74),"",(B74*$B$7/100)+(C74*$C$7/100))</f>
        <v/>
      </c>
      <c r="R74" s="459" t="str">
        <f aca="false">IF(OR(ISTEXT(H74),Q74=0),"",IF(Q74&lt;0.1,1,IF(Q74&lt;1,2,IF(Q74&lt;10,3,IF(Q74&lt;50,4,IF(Q74&gt;=50,5,""))))))</f>
        <v/>
      </c>
      <c r="S74" s="459" t="n">
        <f aca="false">IF(ISERROR(R74*I74),0,R74*I74)</f>
        <v>0</v>
      </c>
      <c r="T74" s="459" t="n">
        <f aca="false">IF(ISERROR(R74*I74*J74),0,R74*I74*J74)</f>
        <v>0</v>
      </c>
      <c r="U74" s="473" t="n">
        <f aca="false">IF(ISERROR(R74*J74),0,R74*J74)</f>
        <v>0</v>
      </c>
      <c r="V74" s="460" t="n">
        <v>0</v>
      </c>
      <c r="W74" s="461"/>
      <c r="Y74" s="462" t="str">
        <f aca="false">IF(A74="new.cod","NEWCOD",IF(AND((Z74=""),ISTEXT(A74)),A74,IF(Z74="","",INDEX('liste reference'!$A$7:$A$892,Z74))))</f>
        <v/>
      </c>
      <c r="Z74" s="253" t="str">
        <f aca="false">IF(ISERROR(MATCH(A74,'liste reference'!$A$7:$A$892,0)),IF(ISERROR(MATCH(A74,'liste reference'!$B$7:$B$892,0)),"",(MATCH(A74,'liste reference'!$B$7:$B$892,0))),(MATCH(A74,'liste reference'!$A$7:$A$892,0)))</f>
        <v/>
      </c>
      <c r="AA74" s="463"/>
      <c r="AB74" s="464"/>
      <c r="AC74" s="464"/>
      <c r="BC74" s="253" t="str">
        <f aca="false">IF(A74="","",1)</f>
        <v/>
      </c>
    </row>
    <row r="75" customFormat="false" ht="12.75" hidden="true" customHeight="false" outlineLevel="0" collapsed="false">
      <c r="A75" s="465"/>
      <c r="B75" s="466"/>
      <c r="C75" s="467"/>
      <c r="D75" s="468" t="str">
        <f aca="false">IF(ISERROR(VLOOKUP($A75,'liste reference'!$A$7:$D$892,2,0)),IF(ISERROR(VLOOKUP($A75,'liste reference'!$B$7:$D$892,1,0)),"",VLOOKUP($A75,'liste reference'!$B$7:$D$892,1,0)),VLOOKUP($A75,'liste reference'!$A$7:$D$892,2,0))</f>
        <v/>
      </c>
      <c r="E75" s="468" t="n">
        <f aca="false">IF(D75="",0,VLOOKUP(D75,D$22:D59,1,0))</f>
        <v>0</v>
      </c>
      <c r="F75" s="475" t="n">
        <f aca="false">($B75*$B$7+$C75*$C$7)/100</f>
        <v>0</v>
      </c>
      <c r="G75" s="470" t="str">
        <f aca="false">IF(A75="","",IF(ISERROR(VLOOKUP($A75,'liste reference'!$A$7:$P$892,13,0)),IF(ISERROR(VLOOKUP($A75,'liste reference'!$B$7:$P$892,12,0)),"    -",VLOOKUP($A75,'liste reference'!$B$7:$P$892,12,0)),VLOOKUP($A75,'liste reference'!$A$7:$P$892,13,0)))</f>
        <v/>
      </c>
      <c r="H75" s="452" t="str">
        <f aca="false">IF(A75="","x",IF(ISERROR(VLOOKUP($A75,'liste reference'!$A$7:$P$892,14,0)),IF(ISERROR(VLOOKUP($A75,'liste reference'!$B$7:$P$892,13,0)),"x",VLOOKUP($A75,'liste reference'!$B$7:$P$892,13,0)),VLOOKUP($A75,'liste reference'!$A$7:$P$892,14,0)))</f>
        <v>x</v>
      </c>
      <c r="I75" s="471" t="str">
        <f aca="false">IF(ISNUMBER(H75),IF(ISERROR(VLOOKUP($A75,'liste reference'!$A$7:$P$892,3,0)),IF(ISERROR(VLOOKUP($A75,'liste reference'!$B$7:$P$892,2,0)),"",VLOOKUP($A75,'liste reference'!$B$7:$P$892,2,0)),VLOOKUP($A75,'liste reference'!$A$7:$P$892,3,0)),"")</f>
        <v/>
      </c>
      <c r="J75" s="454" t="str">
        <f aca="false">IF(ISNUMBER(H75),IF(ISERROR(VLOOKUP($A75,'liste reference'!$A$7:$P$892,4,0)),IF(ISERROR(VLOOKUP($A75,'liste reference'!$B$7:$P$892,3,0)),"",VLOOKUP($A75,'liste reference'!$B$7:$P$892,3,0)),VLOOKUP($A75,'liste reference'!$A$7:$P$892,4,0)),"")</f>
        <v/>
      </c>
      <c r="K75" s="455"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72"/>
      <c r="M75" s="472"/>
      <c r="N75" s="472"/>
      <c r="O75" s="457" t="str">
        <f aca="false">IF(AA75="Cf.","Cf.","")</f>
        <v/>
      </c>
      <c r="P75" s="457" t="str">
        <f aca="false">IF($A75="NEWCOD",IF($AC75="","No",$AC75),IF(ISTEXT($E75),"DEJA SAISI !",IF($A75="","",IF(ISERROR(VLOOKUP($A75,'liste reference'!A:S,19,FALSE())),IF(ISERROR(VLOOKUP($A75,'liste reference'!B:S,19,FALSE())),"",VLOOKUP($A75,'liste reference'!B:S,19,FALSE())),VLOOKUP($A75,'liste reference'!A:S,19,FALSE())))))</f>
        <v/>
      </c>
      <c r="Q75" s="458" t="str">
        <f aca="false">IF(ISTEXT(H75),"",(B75*$B$7/100)+(C75*$C$7/100))</f>
        <v/>
      </c>
      <c r="R75" s="459" t="str">
        <f aca="false">IF(OR(ISTEXT(H75),Q75=0),"",IF(Q75&lt;0.1,1,IF(Q75&lt;1,2,IF(Q75&lt;10,3,IF(Q75&lt;50,4,IF(Q75&gt;=50,5,""))))))</f>
        <v/>
      </c>
      <c r="S75" s="459" t="n">
        <f aca="false">IF(ISERROR(R75*I75),0,R75*I75)</f>
        <v>0</v>
      </c>
      <c r="T75" s="459" t="n">
        <f aca="false">IF(ISERROR(R75*I75*J75),0,R75*I75*J75)</f>
        <v>0</v>
      </c>
      <c r="U75" s="473" t="n">
        <f aca="false">IF(ISERROR(R75*J75),0,R75*J75)</f>
        <v>0</v>
      </c>
      <c r="V75" s="460" t="n">
        <v>0</v>
      </c>
      <c r="W75" s="461"/>
      <c r="Y75" s="462" t="str">
        <f aca="false">IF(A75="new.cod","NEWCOD",IF(AND((Z75=""),ISTEXT(A75)),A75,IF(Z75="","",INDEX('liste reference'!$A$7:$A$892,Z75))))</f>
        <v/>
      </c>
      <c r="Z75" s="253" t="str">
        <f aca="false">IF(ISERROR(MATCH(A75,'liste reference'!$A$7:$A$892,0)),IF(ISERROR(MATCH(A75,'liste reference'!$B$7:$B$892,0)),"",(MATCH(A75,'liste reference'!$B$7:$B$892,0))),(MATCH(A75,'liste reference'!$A$7:$A$892,0)))</f>
        <v/>
      </c>
      <c r="AA75" s="463"/>
      <c r="AB75" s="464"/>
      <c r="AC75" s="464"/>
      <c r="BC75" s="253" t="str">
        <f aca="false">IF(A75="","",1)</f>
        <v/>
      </c>
    </row>
    <row r="76" customFormat="false" ht="12.75" hidden="true" customHeight="false" outlineLevel="0" collapsed="false">
      <c r="A76" s="465"/>
      <c r="B76" s="466"/>
      <c r="C76" s="467"/>
      <c r="D76" s="468" t="str">
        <f aca="false">IF(ISERROR(VLOOKUP($A76,'liste reference'!$A$7:$D$892,2,0)),IF(ISERROR(VLOOKUP($A76,'liste reference'!$B$7:$D$892,1,0)),"",VLOOKUP($A76,'liste reference'!$B$7:$D$892,1,0)),VLOOKUP($A76,'liste reference'!$A$7:$D$892,2,0))</f>
        <v/>
      </c>
      <c r="E76" s="468" t="n">
        <f aca="false">IF(D76="",0,VLOOKUP(D76,D$22:D59,1,0))</f>
        <v>0</v>
      </c>
      <c r="F76" s="475" t="n">
        <f aca="false">($B76*$B$7+$C76*$C$7)/100</f>
        <v>0</v>
      </c>
      <c r="G76" s="470" t="str">
        <f aca="false">IF(A76="","",IF(ISERROR(VLOOKUP($A76,'liste reference'!$A$7:$P$892,13,0)),IF(ISERROR(VLOOKUP($A76,'liste reference'!$B$7:$P$892,12,0)),"    -",VLOOKUP($A76,'liste reference'!$B$7:$P$892,12,0)),VLOOKUP($A76,'liste reference'!$A$7:$P$892,13,0)))</f>
        <v/>
      </c>
      <c r="H76" s="452" t="str">
        <f aca="false">IF(A76="","x",IF(ISERROR(VLOOKUP($A76,'liste reference'!$A$7:$P$892,14,0)),IF(ISERROR(VLOOKUP($A76,'liste reference'!$B$7:$P$892,13,0)),"x",VLOOKUP($A76,'liste reference'!$B$7:$P$892,13,0)),VLOOKUP($A76,'liste reference'!$A$7:$P$892,14,0)))</f>
        <v>x</v>
      </c>
      <c r="I76" s="471" t="str">
        <f aca="false">IF(ISNUMBER(H76),IF(ISERROR(VLOOKUP($A76,'liste reference'!$A$7:$P$892,3,0)),IF(ISERROR(VLOOKUP($A76,'liste reference'!$B$7:$P$892,2,0)),"",VLOOKUP($A76,'liste reference'!$B$7:$P$892,2,0)),VLOOKUP($A76,'liste reference'!$A$7:$P$892,3,0)),"")</f>
        <v/>
      </c>
      <c r="J76" s="454" t="str">
        <f aca="false">IF(ISNUMBER(H76),IF(ISERROR(VLOOKUP($A76,'liste reference'!$A$7:$P$892,4,0)),IF(ISERROR(VLOOKUP($A76,'liste reference'!$B$7:$P$892,3,0)),"",VLOOKUP($A76,'liste reference'!$B$7:$P$892,3,0)),VLOOKUP($A76,'liste reference'!$A$7:$P$892,4,0)),"")</f>
        <v/>
      </c>
      <c r="K76" s="455"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72"/>
      <c r="M76" s="472"/>
      <c r="N76" s="472"/>
      <c r="O76" s="457" t="str">
        <f aca="false">IF(AA76="Cf.","Cf.","")</f>
        <v/>
      </c>
      <c r="P76" s="457" t="str">
        <f aca="false">IF($A76="NEWCOD",IF($AC76="","No",$AC76),IF(ISTEXT($E76),"DEJA SAISI !",IF($A76="","",IF(ISERROR(VLOOKUP($A76,'liste reference'!A:S,19,FALSE())),IF(ISERROR(VLOOKUP($A76,'liste reference'!B:S,19,FALSE())),"",VLOOKUP($A76,'liste reference'!B:S,19,FALSE())),VLOOKUP($A76,'liste reference'!A:S,19,FALSE())))))</f>
        <v/>
      </c>
      <c r="Q76" s="458" t="str">
        <f aca="false">IF(ISTEXT(H76),"",(B76*$B$7/100)+(C76*$C$7/100))</f>
        <v/>
      </c>
      <c r="R76" s="459" t="str">
        <f aca="false">IF(OR(ISTEXT(H76),Q76=0),"",IF(Q76&lt;0.1,1,IF(Q76&lt;1,2,IF(Q76&lt;10,3,IF(Q76&lt;50,4,IF(Q76&gt;=50,5,""))))))</f>
        <v/>
      </c>
      <c r="S76" s="459" t="n">
        <f aca="false">IF(ISERROR(R76*I76),0,R76*I76)</f>
        <v>0</v>
      </c>
      <c r="T76" s="459" t="n">
        <f aca="false">IF(ISERROR(R76*I76*J76),0,R76*I76*J76)</f>
        <v>0</v>
      </c>
      <c r="U76" s="473" t="n">
        <f aca="false">IF(ISERROR(R76*J76),0,R76*J76)</f>
        <v>0</v>
      </c>
      <c r="V76" s="460" t="n">
        <v>0</v>
      </c>
      <c r="W76" s="461"/>
      <c r="Y76" s="462" t="str">
        <f aca="false">IF(A76="new.cod","NEWCOD",IF(AND((Z76=""),ISTEXT(A76)),A76,IF(Z76="","",INDEX('liste reference'!$A$7:$A$892,Z76))))</f>
        <v/>
      </c>
      <c r="Z76" s="253" t="str">
        <f aca="false">IF(ISERROR(MATCH(A76,'liste reference'!$A$7:$A$892,0)),IF(ISERROR(MATCH(A76,'liste reference'!$B$7:$B$892,0)),"",(MATCH(A76,'liste reference'!$B$7:$B$892,0))),(MATCH(A76,'liste reference'!$A$7:$A$892,0)))</f>
        <v/>
      </c>
      <c r="AA76" s="463"/>
      <c r="AB76" s="464"/>
      <c r="AC76" s="464"/>
      <c r="BC76" s="253" t="str">
        <f aca="false">IF(A76="","",1)</f>
        <v/>
      </c>
    </row>
    <row r="77" customFormat="false" ht="12.75" hidden="true" customHeight="false" outlineLevel="0" collapsed="false">
      <c r="A77" s="465"/>
      <c r="B77" s="466"/>
      <c r="C77" s="467"/>
      <c r="D77" s="468" t="str">
        <f aca="false">IF(ISERROR(VLOOKUP($A77,'liste reference'!$A$7:$D$892,2,0)),IF(ISERROR(VLOOKUP($A77,'liste reference'!$B$7:$D$892,1,0)),"",VLOOKUP($A77,'liste reference'!$B$7:$D$892,1,0)),VLOOKUP($A77,'liste reference'!$A$7:$D$892,2,0))</f>
        <v/>
      </c>
      <c r="E77" s="468" t="n">
        <f aca="false">IF(D77="",0,VLOOKUP(D77,D$22:D75,1,0))</f>
        <v>0</v>
      </c>
      <c r="F77" s="475" t="n">
        <f aca="false">($B77*$B$7+$C77*$C$7)/100</f>
        <v>0</v>
      </c>
      <c r="G77" s="470" t="str">
        <f aca="false">IF(A77="","",IF(ISERROR(VLOOKUP($A77,'liste reference'!$A$7:$P$892,13,0)),IF(ISERROR(VLOOKUP($A77,'liste reference'!$B$7:$P$892,12,0)),"    -",VLOOKUP($A77,'liste reference'!$B$7:$P$892,12,0)),VLOOKUP($A77,'liste reference'!$A$7:$P$892,13,0)))</f>
        <v/>
      </c>
      <c r="H77" s="452" t="str">
        <f aca="false">IF(A77="","x",IF(ISERROR(VLOOKUP($A77,'liste reference'!$A$7:$P$892,14,0)),IF(ISERROR(VLOOKUP($A77,'liste reference'!$B$7:$P$892,13,0)),"x",VLOOKUP($A77,'liste reference'!$B$7:$P$892,13,0)),VLOOKUP($A77,'liste reference'!$A$7:$P$892,14,0)))</f>
        <v>x</v>
      </c>
      <c r="I77" s="471" t="str">
        <f aca="false">IF(ISNUMBER(H77),IF(ISERROR(VLOOKUP($A77,'liste reference'!$A$7:$P$892,3,0)),IF(ISERROR(VLOOKUP($A77,'liste reference'!$B$7:$P$892,2,0)),"",VLOOKUP($A77,'liste reference'!$B$7:$P$892,2,0)),VLOOKUP($A77,'liste reference'!$A$7:$P$892,3,0)),"")</f>
        <v/>
      </c>
      <c r="J77" s="454" t="str">
        <f aca="false">IF(ISNUMBER(H77),IF(ISERROR(VLOOKUP($A77,'liste reference'!$A$7:$P$892,4,0)),IF(ISERROR(VLOOKUP($A77,'liste reference'!$B$7:$P$892,3,0)),"",VLOOKUP($A77,'liste reference'!$B$7:$P$892,3,0)),VLOOKUP($A77,'liste reference'!$A$7:$P$892,4,0)),"")</f>
        <v/>
      </c>
      <c r="K77" s="455"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72"/>
      <c r="M77" s="472"/>
      <c r="N77" s="472"/>
      <c r="O77" s="457" t="str">
        <f aca="false">IF(AA77="Cf.","Cf.","")</f>
        <v/>
      </c>
      <c r="P77" s="457" t="str">
        <f aca="false">IF($A77="NEWCOD",IF($AC77="","No",$AC77),IF(ISTEXT($E77),"DEJA SAISI !",IF($A77="","",IF(ISERROR(VLOOKUP($A77,'liste reference'!A:S,19,FALSE())),IF(ISERROR(VLOOKUP($A77,'liste reference'!B:S,19,FALSE())),"",VLOOKUP($A77,'liste reference'!B:S,19,FALSE())),VLOOKUP($A77,'liste reference'!A:S,19,FALSE())))))</f>
        <v/>
      </c>
      <c r="Q77" s="458" t="str">
        <f aca="false">IF(ISTEXT(H77),"",(B77*$B$7/100)+(C77*$C$7/100))</f>
        <v/>
      </c>
      <c r="R77" s="459" t="str">
        <f aca="false">IF(OR(ISTEXT(H77),Q77=0),"",IF(Q77&lt;0.1,1,IF(Q77&lt;1,2,IF(Q77&lt;10,3,IF(Q77&lt;50,4,IF(Q77&gt;=50,5,""))))))</f>
        <v/>
      </c>
      <c r="S77" s="459" t="n">
        <f aca="false">IF(ISERROR(R77*I77),0,R77*I77)</f>
        <v>0</v>
      </c>
      <c r="T77" s="459" t="n">
        <f aca="false">IF(ISERROR(R77*I77*J77),0,R77*I77*J77)</f>
        <v>0</v>
      </c>
      <c r="U77" s="473" t="n">
        <f aca="false">IF(ISERROR(R77*J77),0,R77*J77)</f>
        <v>0</v>
      </c>
      <c r="V77" s="460" t="n">
        <v>0</v>
      </c>
      <c r="W77" s="461"/>
      <c r="Y77" s="462" t="str">
        <f aca="false">IF(A77="new.cod","NEWCOD",IF(AND((Z77=""),ISTEXT(A77)),A77,IF(Z77="","",INDEX('liste reference'!$A$7:$A$892,Z77))))</f>
        <v/>
      </c>
      <c r="Z77" s="253" t="str">
        <f aca="false">IF(ISERROR(MATCH(A77,'liste reference'!$A$7:$A$892,0)),IF(ISERROR(MATCH(A77,'liste reference'!$B$7:$B$892,0)),"",(MATCH(A77,'liste reference'!$B$7:$B$892,0))),(MATCH(A77,'liste reference'!$A$7:$A$892,0)))</f>
        <v/>
      </c>
      <c r="AA77" s="463"/>
      <c r="AB77" s="464"/>
      <c r="AC77" s="464"/>
      <c r="BC77" s="253" t="str">
        <f aca="false">IF(A77="","",1)</f>
        <v/>
      </c>
    </row>
    <row r="78" customFormat="false" ht="12.75" hidden="true" customHeight="false" outlineLevel="0" collapsed="false">
      <c r="A78" s="465"/>
      <c r="B78" s="466"/>
      <c r="C78" s="467"/>
      <c r="D78" s="468" t="str">
        <f aca="false">IF(ISERROR(VLOOKUP($A78,'liste reference'!$A$7:$D$892,2,0)),IF(ISERROR(VLOOKUP($A78,'liste reference'!$B$7:$D$892,1,0)),"",VLOOKUP($A78,'liste reference'!$B$7:$D$892,1,0)),VLOOKUP($A78,'liste reference'!$A$7:$D$892,2,0))</f>
        <v/>
      </c>
      <c r="E78" s="468" t="n">
        <f aca="false">IF(D78="",0,VLOOKUP(D78,D$22:D75,1,0))</f>
        <v>0</v>
      </c>
      <c r="F78" s="475" t="n">
        <f aca="false">($B78*$B$7+$C78*$C$7)/100</f>
        <v>0</v>
      </c>
      <c r="G78" s="470" t="str">
        <f aca="false">IF(A78="","",IF(ISERROR(VLOOKUP($A78,'liste reference'!$A$7:$P$892,13,0)),IF(ISERROR(VLOOKUP($A78,'liste reference'!$B$7:$P$892,12,0)),"    -",VLOOKUP($A78,'liste reference'!$B$7:$P$892,12,0)),VLOOKUP($A78,'liste reference'!$A$7:$P$892,13,0)))</f>
        <v/>
      </c>
      <c r="H78" s="452" t="str">
        <f aca="false">IF(A78="","x",IF(ISERROR(VLOOKUP($A78,'liste reference'!$A$7:$P$892,14,0)),IF(ISERROR(VLOOKUP($A78,'liste reference'!$B$7:$P$892,13,0)),"x",VLOOKUP($A78,'liste reference'!$B$7:$P$892,13,0)),VLOOKUP($A78,'liste reference'!$A$7:$P$892,14,0)))</f>
        <v>x</v>
      </c>
      <c r="I78" s="471" t="str">
        <f aca="false">IF(ISNUMBER(H78),IF(ISERROR(VLOOKUP($A78,'liste reference'!$A$7:$P$892,3,0)),IF(ISERROR(VLOOKUP($A78,'liste reference'!$B$7:$P$892,2,0)),"",VLOOKUP($A78,'liste reference'!$B$7:$P$892,2,0)),VLOOKUP($A78,'liste reference'!$A$7:$P$892,3,0)),"")</f>
        <v/>
      </c>
      <c r="J78" s="454" t="str">
        <f aca="false">IF(ISNUMBER(H78),IF(ISERROR(VLOOKUP($A78,'liste reference'!$A$7:$P$892,4,0)),IF(ISERROR(VLOOKUP($A78,'liste reference'!$B$7:$P$892,3,0)),"",VLOOKUP($A78,'liste reference'!$B$7:$P$892,3,0)),VLOOKUP($A78,'liste reference'!$A$7:$P$892,4,0)),"")</f>
        <v/>
      </c>
      <c r="K78" s="455"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72"/>
      <c r="M78" s="472"/>
      <c r="N78" s="472"/>
      <c r="O78" s="457" t="str">
        <f aca="false">IF(AA78="Cf.","Cf.","")</f>
        <v/>
      </c>
      <c r="P78" s="457" t="str">
        <f aca="false">IF($A78="NEWCOD",IF($AC78="","No",$AC78),IF(ISTEXT($E78),"DEJA SAISI !",IF($A78="","",IF(ISERROR(VLOOKUP($A78,'liste reference'!A:S,19,FALSE())),IF(ISERROR(VLOOKUP($A78,'liste reference'!B:S,19,FALSE())),"",VLOOKUP($A78,'liste reference'!B:S,19,FALSE())),VLOOKUP($A78,'liste reference'!A:S,19,FALSE())))))</f>
        <v/>
      </c>
      <c r="Q78" s="458" t="str">
        <f aca="false">IF(ISTEXT(H78),"",(B78*$B$7/100)+(C78*$C$7/100))</f>
        <v/>
      </c>
      <c r="R78" s="459" t="str">
        <f aca="false">IF(OR(ISTEXT(H78),Q78=0),"",IF(Q78&lt;0.1,1,IF(Q78&lt;1,2,IF(Q78&lt;10,3,IF(Q78&lt;50,4,IF(Q78&gt;=50,5,""))))))</f>
        <v/>
      </c>
      <c r="S78" s="459" t="n">
        <f aca="false">IF(ISERROR(R78*I78),0,R78*I78)</f>
        <v>0</v>
      </c>
      <c r="T78" s="459" t="n">
        <f aca="false">IF(ISERROR(R78*I78*J78),0,R78*I78*J78)</f>
        <v>0</v>
      </c>
      <c r="U78" s="473" t="n">
        <f aca="false">IF(ISERROR(R78*J78),0,R78*J78)</f>
        <v>0</v>
      </c>
      <c r="V78" s="460" t="n">
        <v>0</v>
      </c>
      <c r="W78" s="461"/>
      <c r="Y78" s="462" t="str">
        <f aca="false">IF(A78="new.cod","NEWCOD",IF(AND((Z78=""),ISTEXT(A78)),A78,IF(Z78="","",INDEX('liste reference'!$A$7:$A$892,Z78))))</f>
        <v/>
      </c>
      <c r="Z78" s="253" t="str">
        <f aca="false">IF(ISERROR(MATCH(A78,'liste reference'!$A$7:$A$892,0)),IF(ISERROR(MATCH(A78,'liste reference'!$B$7:$B$892,0)),"",(MATCH(A78,'liste reference'!$B$7:$B$892,0))),(MATCH(A78,'liste reference'!$A$7:$A$892,0)))</f>
        <v/>
      </c>
      <c r="AA78" s="463"/>
      <c r="AB78" s="464"/>
      <c r="AC78" s="464"/>
      <c r="BC78" s="253" t="str">
        <f aca="false">IF(A78="","",1)</f>
        <v/>
      </c>
    </row>
    <row r="79" customFormat="false" ht="12.75" hidden="true" customHeight="false" outlineLevel="0" collapsed="false">
      <c r="A79" s="465"/>
      <c r="B79" s="466"/>
      <c r="C79" s="467"/>
      <c r="D79" s="468" t="str">
        <f aca="false">IF(ISERROR(VLOOKUP($A79,'liste reference'!$A$7:$D$892,2,0)),IF(ISERROR(VLOOKUP($A79,'liste reference'!$B$7:$D$892,1,0)),"",VLOOKUP($A79,'liste reference'!$B$7:$D$892,1,0)),VLOOKUP($A79,'liste reference'!$A$7:$D$892,2,0))</f>
        <v/>
      </c>
      <c r="E79" s="468" t="n">
        <f aca="false">IF(D79="",0,VLOOKUP(D79,D$22:D75,1,0))</f>
        <v>0</v>
      </c>
      <c r="F79" s="475" t="n">
        <f aca="false">($B79*$B$7+$C79*$C$7)/100</f>
        <v>0</v>
      </c>
      <c r="G79" s="470" t="str">
        <f aca="false">IF(A79="","",IF(ISERROR(VLOOKUP($A79,'liste reference'!$A$7:$P$892,13,0)),IF(ISERROR(VLOOKUP($A79,'liste reference'!$B$7:$P$892,12,0)),"    -",VLOOKUP($A79,'liste reference'!$B$7:$P$892,12,0)),VLOOKUP($A79,'liste reference'!$A$7:$P$892,13,0)))</f>
        <v/>
      </c>
      <c r="H79" s="452" t="str">
        <f aca="false">IF(A79="","x",IF(ISERROR(VLOOKUP($A79,'liste reference'!$A$7:$P$892,14,0)),IF(ISERROR(VLOOKUP($A79,'liste reference'!$B$7:$P$892,13,0)),"x",VLOOKUP($A79,'liste reference'!$B$7:$P$892,13,0)),VLOOKUP($A79,'liste reference'!$A$7:$P$892,14,0)))</f>
        <v>x</v>
      </c>
      <c r="I79" s="471" t="str">
        <f aca="false">IF(ISNUMBER(H79),IF(ISERROR(VLOOKUP($A79,'liste reference'!$A$7:$P$892,3,0)),IF(ISERROR(VLOOKUP($A79,'liste reference'!$B$7:$P$892,2,0)),"",VLOOKUP($A79,'liste reference'!$B$7:$P$892,2,0)),VLOOKUP($A79,'liste reference'!$A$7:$P$892,3,0)),"")</f>
        <v/>
      </c>
      <c r="J79" s="454" t="str">
        <f aca="false">IF(ISNUMBER(H79),IF(ISERROR(VLOOKUP($A79,'liste reference'!$A$7:$P$892,4,0)),IF(ISERROR(VLOOKUP($A79,'liste reference'!$B$7:$P$892,3,0)),"",VLOOKUP($A79,'liste reference'!$B$7:$P$892,3,0)),VLOOKUP($A79,'liste reference'!$A$7:$P$892,4,0)),"")</f>
        <v/>
      </c>
      <c r="K79" s="455"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72"/>
      <c r="M79" s="472"/>
      <c r="N79" s="472"/>
      <c r="O79" s="457" t="str">
        <f aca="false">IF(AA79="Cf.","Cf.","")</f>
        <v/>
      </c>
      <c r="P79" s="457" t="str">
        <f aca="false">IF($A79="NEWCOD",IF($AC79="","No",$AC79),IF(ISTEXT($E79),"DEJA SAISI !",IF($A79="","",IF(ISERROR(VLOOKUP($A79,'liste reference'!A:S,19,FALSE())),IF(ISERROR(VLOOKUP($A79,'liste reference'!B:S,19,FALSE())),"",VLOOKUP($A79,'liste reference'!B:S,19,FALSE())),VLOOKUP($A79,'liste reference'!A:S,19,FALSE())))))</f>
        <v/>
      </c>
      <c r="Q79" s="458" t="str">
        <f aca="false">IF(ISTEXT(H79),"",(B79*$B$7/100)+(C79*$C$7/100))</f>
        <v/>
      </c>
      <c r="R79" s="459" t="str">
        <f aca="false">IF(OR(ISTEXT(H79),Q79=0),"",IF(Q79&lt;0.1,1,IF(Q79&lt;1,2,IF(Q79&lt;10,3,IF(Q79&lt;50,4,IF(Q79&gt;=50,5,""))))))</f>
        <v/>
      </c>
      <c r="S79" s="459" t="n">
        <f aca="false">IF(ISERROR(R79*I79),0,R79*I79)</f>
        <v>0</v>
      </c>
      <c r="T79" s="459" t="n">
        <f aca="false">IF(ISERROR(R79*I79*J79),0,R79*I79*J79)</f>
        <v>0</v>
      </c>
      <c r="U79" s="473" t="n">
        <f aca="false">IF(ISERROR(R79*J79),0,R79*J79)</f>
        <v>0</v>
      </c>
      <c r="V79" s="460" t="n">
        <v>0</v>
      </c>
      <c r="W79" s="461"/>
      <c r="Y79" s="462" t="str">
        <f aca="false">IF(A79="new.cod","NEWCOD",IF(AND((Z79=""),ISTEXT(A79)),A79,IF(Z79="","",INDEX('liste reference'!$A$7:$A$892,Z79))))</f>
        <v/>
      </c>
      <c r="Z79" s="253" t="str">
        <f aca="false">IF(ISERROR(MATCH(A79,'liste reference'!$A$7:$A$892,0)),IF(ISERROR(MATCH(A79,'liste reference'!$B$7:$B$892,0)),"",(MATCH(A79,'liste reference'!$B$7:$B$892,0))),(MATCH(A79,'liste reference'!$A$7:$A$892,0)))</f>
        <v/>
      </c>
      <c r="AA79" s="463"/>
      <c r="AB79" s="464"/>
      <c r="AC79" s="464"/>
      <c r="BC79" s="253" t="str">
        <f aca="false">IF(A79="","",1)</f>
        <v/>
      </c>
    </row>
    <row r="80" customFormat="false" ht="12.75" hidden="true" customHeight="false" outlineLevel="0" collapsed="false">
      <c r="A80" s="465"/>
      <c r="B80" s="466"/>
      <c r="C80" s="467"/>
      <c r="D80" s="468" t="str">
        <f aca="false">IF(ISERROR(VLOOKUP($A80,'liste reference'!$A$7:$D$892,2,0)),IF(ISERROR(VLOOKUP($A80,'liste reference'!$B$7:$D$892,1,0)),"",VLOOKUP($A80,'liste reference'!$B$7:$D$892,1,0)),VLOOKUP($A80,'liste reference'!$A$7:$D$892,2,0))</f>
        <v/>
      </c>
      <c r="E80" s="468" t="n">
        <f aca="false">IF(D80="",0,VLOOKUP(D80,D$22:D79,1,0))</f>
        <v>0</v>
      </c>
      <c r="F80" s="475" t="n">
        <f aca="false">($B80*$B$7+$C80*$C$7)/100</f>
        <v>0</v>
      </c>
      <c r="G80" s="470" t="str">
        <f aca="false">IF(A80="","",IF(ISERROR(VLOOKUP($A80,'liste reference'!$A$7:$P$892,13,0)),IF(ISERROR(VLOOKUP($A80,'liste reference'!$B$7:$P$892,12,0)),"    -",VLOOKUP($A80,'liste reference'!$B$7:$P$892,12,0)),VLOOKUP($A80,'liste reference'!$A$7:$P$892,13,0)))</f>
        <v/>
      </c>
      <c r="H80" s="452" t="str">
        <f aca="false">IF(A80="","x",IF(ISERROR(VLOOKUP($A80,'liste reference'!$A$7:$P$892,14,0)),IF(ISERROR(VLOOKUP($A80,'liste reference'!$B$7:$P$892,13,0)),"x",VLOOKUP($A80,'liste reference'!$B$7:$P$892,13,0)),VLOOKUP($A80,'liste reference'!$A$7:$P$892,14,0)))</f>
        <v>x</v>
      </c>
      <c r="I80" s="471" t="str">
        <f aca="false">IF(ISNUMBER(H80),IF(ISERROR(VLOOKUP($A80,'liste reference'!$A$7:$P$892,3,0)),IF(ISERROR(VLOOKUP($A80,'liste reference'!$B$7:$P$892,2,0)),"",VLOOKUP($A80,'liste reference'!$B$7:$P$892,2,0)),VLOOKUP($A80,'liste reference'!$A$7:$P$892,3,0)),"")</f>
        <v/>
      </c>
      <c r="J80" s="454" t="str">
        <f aca="false">IF(ISNUMBER(H80),IF(ISERROR(VLOOKUP($A80,'liste reference'!$A$7:$P$892,4,0)),IF(ISERROR(VLOOKUP($A80,'liste reference'!$B$7:$P$892,3,0)),"",VLOOKUP($A80,'liste reference'!$B$7:$P$892,3,0)),VLOOKUP($A80,'liste reference'!$A$7:$P$892,4,0)),"")</f>
        <v/>
      </c>
      <c r="K80" s="455"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72"/>
      <c r="M80" s="472"/>
      <c r="N80" s="472"/>
      <c r="O80" s="457" t="str">
        <f aca="false">IF(AA80="Cf.","Cf.","")</f>
        <v/>
      </c>
      <c r="P80" s="457" t="str">
        <f aca="false">IF($A80="NEWCOD",IF($AC80="","No",$AC80),IF(ISTEXT($E80),"DEJA SAISI !",IF($A80="","",IF(ISERROR(VLOOKUP($A80,'liste reference'!A:S,19,FALSE())),IF(ISERROR(VLOOKUP($A80,'liste reference'!B:S,19,FALSE())),"",VLOOKUP($A80,'liste reference'!B:S,19,FALSE())),VLOOKUP($A80,'liste reference'!A:S,19,FALSE())))))</f>
        <v/>
      </c>
      <c r="Q80" s="458" t="str">
        <f aca="false">IF(ISTEXT(H80),"",(B80*$B$7/100)+(C80*$C$7/100))</f>
        <v/>
      </c>
      <c r="R80" s="459" t="str">
        <f aca="false">IF(OR(ISTEXT(H80),Q80=0),"",IF(Q80&lt;0.1,1,IF(Q80&lt;1,2,IF(Q80&lt;10,3,IF(Q80&lt;50,4,IF(Q80&gt;=50,5,""))))))</f>
        <v/>
      </c>
      <c r="S80" s="459" t="n">
        <f aca="false">IF(ISERROR(R80*I80),0,R80*I80)</f>
        <v>0</v>
      </c>
      <c r="T80" s="459" t="n">
        <f aca="false">IF(ISERROR(R80*I80*J80),0,R80*I80*J80)</f>
        <v>0</v>
      </c>
      <c r="U80" s="473" t="n">
        <f aca="false">IF(ISERROR(R80*J80),0,R80*J80)</f>
        <v>0</v>
      </c>
      <c r="V80" s="460" t="n">
        <v>0</v>
      </c>
      <c r="W80" s="461"/>
      <c r="Y80" s="462" t="str">
        <f aca="false">IF(A80="new.cod","NEWCOD",IF(AND((Z80=""),ISTEXT(A80)),A80,IF(Z80="","",INDEX('liste reference'!$A$7:$A$892,Z80))))</f>
        <v/>
      </c>
      <c r="Z80" s="253" t="str">
        <f aca="false">IF(ISERROR(MATCH(A80,'liste reference'!$A$7:$A$892,0)),IF(ISERROR(MATCH(A80,'liste reference'!$B$7:$B$892,0)),"",(MATCH(A80,'liste reference'!$B$7:$B$892,0))),(MATCH(A80,'liste reference'!$A$7:$A$892,0)))</f>
        <v/>
      </c>
      <c r="AA80" s="463"/>
      <c r="AB80" s="464"/>
      <c r="AC80" s="464"/>
      <c r="BC80" s="253" t="str">
        <f aca="false">IF(A80="","",1)</f>
        <v/>
      </c>
    </row>
    <row r="81" customFormat="false" ht="12.75" hidden="true" customHeight="false" outlineLevel="0" collapsed="false">
      <c r="A81" s="465"/>
      <c r="B81" s="466"/>
      <c r="C81" s="467"/>
      <c r="D81" s="468" t="str">
        <f aca="false">IF(ISERROR(VLOOKUP($A81,'liste reference'!$A$7:$D$892,2,0)),IF(ISERROR(VLOOKUP($A81,'liste reference'!$B$7:$D$892,1,0)),"",VLOOKUP($A81,'liste reference'!$B$7:$D$892,1,0)),VLOOKUP($A81,'liste reference'!$A$7:$D$892,2,0))</f>
        <v/>
      </c>
      <c r="E81" s="468" t="n">
        <f aca="false">IF(D81="",0,VLOOKUP(D81,D$21:D80,1,0))</f>
        <v>0</v>
      </c>
      <c r="F81" s="475" t="n">
        <f aca="false">($B81*$B$7+$C81*$C$7)/100</f>
        <v>0</v>
      </c>
      <c r="G81" s="470" t="str">
        <f aca="false">IF(A81="","",IF(ISERROR(VLOOKUP($A81,'liste reference'!$A$7:$P$892,13,0)),IF(ISERROR(VLOOKUP($A81,'liste reference'!$B$7:$P$892,12,0)),"    -",VLOOKUP($A81,'liste reference'!$B$7:$P$892,12,0)),VLOOKUP($A81,'liste reference'!$A$7:$P$892,13,0)))</f>
        <v/>
      </c>
      <c r="H81" s="452" t="str">
        <f aca="false">IF(A81="","x",IF(ISERROR(VLOOKUP($A81,'liste reference'!$A$7:$P$892,14,0)),IF(ISERROR(VLOOKUP($A81,'liste reference'!$B$7:$P$892,13,0)),"x",VLOOKUP($A81,'liste reference'!$B$7:$P$892,13,0)),VLOOKUP($A81,'liste reference'!$A$7:$P$892,14,0)))</f>
        <v>x</v>
      </c>
      <c r="I81" s="471" t="str">
        <f aca="false">IF(ISNUMBER(H81),IF(ISERROR(VLOOKUP($A81,'liste reference'!$A$7:$P$892,3,0)),IF(ISERROR(VLOOKUP($A81,'liste reference'!$B$7:$P$892,2,0)),"",VLOOKUP($A81,'liste reference'!$B$7:$P$892,2,0)),VLOOKUP($A81,'liste reference'!$A$7:$P$892,3,0)),"")</f>
        <v/>
      </c>
      <c r="J81" s="454" t="str">
        <f aca="false">IF(ISNUMBER(H81),IF(ISERROR(VLOOKUP($A81,'liste reference'!$A$7:$P$892,4,0)),IF(ISERROR(VLOOKUP($A81,'liste reference'!$B$7:$P$892,3,0)),"",VLOOKUP($A81,'liste reference'!$B$7:$P$892,3,0)),VLOOKUP($A81,'liste reference'!$A$7:$P$892,4,0)),"")</f>
        <v/>
      </c>
      <c r="K81" s="455"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7"/>
      <c r="M81" s="477"/>
      <c r="N81" s="477"/>
      <c r="O81" s="457" t="str">
        <f aca="false">IF(AA81="Cf.","Cf.","")</f>
        <v/>
      </c>
      <c r="P81" s="457" t="str">
        <f aca="false">IF($A81="NEWCOD",IF($AC81="","No",$AC81),IF(ISTEXT($E81),"DEJA SAISI !",IF($A81="","",IF(ISERROR(VLOOKUP($A81,'liste reference'!A:S,19,FALSE())),IF(ISERROR(VLOOKUP($A81,'liste reference'!B:S,19,FALSE())),"",VLOOKUP($A81,'liste reference'!B:S,19,FALSE())),VLOOKUP($A81,'liste reference'!A:S,19,FALSE())))))</f>
        <v/>
      </c>
      <c r="Q81" s="458" t="str">
        <f aca="false">IF(ISTEXT(H81),"",(B81*$B$7/100)+(C81*$C$7/100))</f>
        <v/>
      </c>
      <c r="R81" s="459" t="str">
        <f aca="false">IF(OR(ISTEXT(H81),Q81=0),"",IF(Q81&lt;0.1,1,IF(Q81&lt;1,2,IF(Q81&lt;10,3,IF(Q81&lt;50,4,IF(Q81&gt;=50,5,""))))))</f>
        <v/>
      </c>
      <c r="S81" s="459" t="n">
        <f aca="false">IF(ISERROR(R81*I81),0,R81*I81)</f>
        <v>0</v>
      </c>
      <c r="T81" s="459" t="n">
        <f aca="false">IF(ISERROR(R81*I81*J81),0,R81*I81*J81)</f>
        <v>0</v>
      </c>
      <c r="U81" s="473" t="n">
        <f aca="false">IF(ISERROR(R81*J81),0,R81*J81)</f>
        <v>0</v>
      </c>
      <c r="V81" s="460" t="n">
        <v>0</v>
      </c>
      <c r="W81" s="461"/>
      <c r="X81" s="479"/>
      <c r="Y81" s="462" t="str">
        <f aca="false">IF(A81="new.cod","NEWCOD",IF(AND((Z81=""),ISTEXT(A81)),A81,IF(Z81="","",INDEX('liste reference'!$A$7:$A$892,Z81))))</f>
        <v/>
      </c>
      <c r="Z81" s="253" t="str">
        <f aca="false">IF(ISERROR(MATCH(A81,'liste reference'!$A$7:$A$892,0)),IF(ISERROR(MATCH(A81,'liste reference'!$B$7:$B$892,0)),"",(MATCH(A81,'liste reference'!$B$7:$B$892,0))),(MATCH(A81,'liste reference'!$A$7:$A$892,0)))</f>
        <v/>
      </c>
      <c r="AA81" s="463"/>
      <c r="AB81" s="464"/>
      <c r="AC81" s="464"/>
      <c r="BC81" s="253" t="str">
        <f aca="false">IF(A81="","",1)</f>
        <v/>
      </c>
    </row>
    <row r="82" customFormat="false" ht="12.75" hidden="true" customHeight="false" outlineLevel="0" collapsed="false">
      <c r="A82" s="480"/>
      <c r="B82" s="481"/>
      <c r="C82" s="482"/>
      <c r="D82" s="483" t="str">
        <f aca="false">IF(ISERROR(VLOOKUP($A82,'liste reference'!$A$7:$D$892,2,0)),IF(ISERROR(VLOOKUP($A82,'liste reference'!$B$7:$D$892,1,0)),"",VLOOKUP($A82,'liste reference'!$B$7:$D$892,1,0)),VLOOKUP($A82,'liste reference'!$A$7:$D$892,2,0))</f>
        <v/>
      </c>
      <c r="E82" s="483" t="n">
        <f aca="false">IF(D82="",0,VLOOKUP(D82,D$20:D80,1,0))</f>
        <v>0</v>
      </c>
      <c r="F82" s="484" t="n">
        <f aca="false">($B82*$B$7+$C82*$C$7)/100</f>
        <v>0</v>
      </c>
      <c r="G82" s="485" t="str">
        <f aca="false">IF(A82="","",IF(ISERROR(VLOOKUP($A82,'liste reference'!$A$7:$P$892,13,0)),IF(ISERROR(VLOOKUP($A82,'liste reference'!$B$7:$P$892,12,0)),"    -",VLOOKUP($A82,'liste reference'!$B$7:$P$892,12,0)),VLOOKUP($A82,'liste reference'!$A$7:$P$892,13,0)))</f>
        <v/>
      </c>
      <c r="H82" s="452" t="str">
        <f aca="false">IF(A82="","x",IF(ISERROR(VLOOKUP($A82,'liste reference'!$A$7:$P$892,14,0)),IF(ISERROR(VLOOKUP($A82,'liste reference'!$B$7:$P$892,13,0)),"x",VLOOKUP($A82,'liste reference'!$B$7:$P$892,13,0)),VLOOKUP($A82,'liste reference'!$A$7:$P$892,14,0)))</f>
        <v>x</v>
      </c>
      <c r="I82" s="486" t="str">
        <f aca="false">IF(ISNUMBER(H82),IF(ISERROR(VLOOKUP($A82,'liste reference'!$A$7:$P$892,3,0)),IF(ISERROR(VLOOKUP($A82,'liste reference'!$B$7:$P$892,2,0)),"",VLOOKUP($A82,'liste reference'!$B$7:$P$892,2,0)),VLOOKUP($A82,'liste reference'!$A$7:$P$892,3,0)),"")</f>
        <v/>
      </c>
      <c r="J82" s="486" t="str">
        <f aca="false">IF(ISNUMBER(H82),IF(ISERROR(VLOOKUP($A82,'liste reference'!$A$7:$P$892,4,0)),IF(ISERROR(VLOOKUP($A82,'liste reference'!$B$7:$P$892,3,0)),"",VLOOKUP($A82,'liste reference'!$B$7:$P$892,3,0)),VLOOKUP($A82,'liste reference'!$A$7:$P$892,4,0)),"")</f>
        <v/>
      </c>
      <c r="K82" s="455"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7"/>
      <c r="M82" s="487"/>
      <c r="N82" s="487"/>
      <c r="O82" s="457" t="str">
        <f aca="false">IF(AA82="Cf.","Cf.","")</f>
        <v/>
      </c>
      <c r="P82" s="488" t="str">
        <f aca="false">IF($A82="NEWCOD",IF($AC82="","No",$AC82),IF(ISTEXT($E82),"DEJA SAISI !",IF($A82="","",IF(ISERROR(VLOOKUP($A82,'liste reference'!A:S,19,FALSE())),IF(ISERROR(VLOOKUP($A82,'liste reference'!B:S,19,FALSE())),"",VLOOKUP($A82,'liste reference'!B:S,19,FALSE())),VLOOKUP($A82,'liste reference'!A:S,19,FALSE())))))</f>
        <v/>
      </c>
      <c r="Q82" s="458" t="str">
        <f aca="false">IF(ISTEXT(H82),"",(B82*$B$7/100)+(C82*$C$7/100))</f>
        <v/>
      </c>
      <c r="R82" s="459" t="str">
        <f aca="false">IF(OR(ISTEXT(H82),Q82=0),"",IF(Q82&lt;0.1,1,IF(Q82&lt;1,2,IF(Q82&lt;10,3,IF(Q82&lt;50,4,IF(Q82&gt;=50,5,""))))))</f>
        <v/>
      </c>
      <c r="S82" s="459" t="n">
        <f aca="false">IF(ISERROR(R82*I82),0,R82*I82)</f>
        <v>0</v>
      </c>
      <c r="T82" s="459" t="n">
        <f aca="false">IF(ISERROR(R82*I82*J82),0,R82*I82*J82)</f>
        <v>0</v>
      </c>
      <c r="U82" s="473" t="n">
        <f aca="false">IF(ISERROR(R82*J82),0,R82*J82)</f>
        <v>0</v>
      </c>
      <c r="V82" s="460" t="n">
        <v>0</v>
      </c>
      <c r="W82" s="489"/>
      <c r="X82" s="490"/>
      <c r="Y82" s="462" t="str">
        <f aca="false">IF(A82="new.cod","NEWCOD",IF(AND((Z82=""),ISTEXT(A82)),A82,IF(Z82="","",INDEX('liste reference'!$A$7:$A$892,Z82))))</f>
        <v/>
      </c>
      <c r="Z82" s="253" t="str">
        <f aca="false">IF(ISERROR(MATCH(A82,'liste reference'!$A$7:$A$892,0)),IF(ISERROR(MATCH(A82,'liste reference'!$B$7:$B$892,0)),"",(MATCH(A82,'liste reference'!$B$7:$B$892,0))),(MATCH(A82,'liste reference'!$A$7:$A$892,0)))</f>
        <v/>
      </c>
      <c r="AA82" s="463"/>
      <c r="AB82" s="464"/>
      <c r="AC82" s="464"/>
      <c r="BC82" s="253" t="str">
        <f aca="false">IF(A82="","",1)</f>
        <v/>
      </c>
    </row>
    <row r="83" customFormat="false" ht="15" hidden="true" customHeight="false" outlineLevel="0" collapsed="false">
      <c r="A83" s="491" t="s">
        <v>2687</v>
      </c>
      <c r="B83" s="399"/>
      <c r="C83" s="399"/>
      <c r="D83" s="399"/>
      <c r="E83" s="399"/>
      <c r="F83" s="399"/>
      <c r="G83" s="399"/>
      <c r="H83" s="399"/>
      <c r="I83" s="399"/>
      <c r="J83" s="399"/>
      <c r="K83" s="399"/>
      <c r="L83" s="399"/>
      <c r="M83" s="459"/>
      <c r="N83" s="459"/>
      <c r="O83" s="492"/>
      <c r="P83" s="492"/>
      <c r="Q83" s="492"/>
      <c r="R83" s="492"/>
      <c r="S83" s="492"/>
      <c r="T83" s="253"/>
      <c r="U83" s="253"/>
      <c r="V83" s="492"/>
      <c r="W83" s="492"/>
      <c r="X83" s="492"/>
      <c r="Y83" s="493"/>
      <c r="Z83" s="493"/>
      <c r="AA83" s="493"/>
      <c r="AB83" s="494"/>
      <c r="AC83" s="494"/>
      <c r="AD83" s="494"/>
    </row>
    <row r="84" customFormat="false" ht="12.75" hidden="true" customHeight="false" outlineLevel="0" collapsed="false">
      <c r="A84" s="495" t="str">
        <f aca="false">A3</f>
        <v>Aude</v>
      </c>
      <c r="B84" s="496" t="str">
        <f aca="false">C3</f>
        <v>Redorte</v>
      </c>
      <c r="C84" s="497" t="n">
        <f aca="false">A4</f>
        <v>41107</v>
      </c>
      <c r="D84" s="498" t="n">
        <f aca="false">IF(ISERROR(SUM($T$23:$T$82)/SUM($U$23:$U$82)),"",SUM($T$23:$T$82)/SUM($U$23:$U$82))</f>
        <v>9.70588235294118</v>
      </c>
      <c r="E84" s="499" t="n">
        <f aca="false">N13</f>
        <v>23</v>
      </c>
      <c r="F84" s="496" t="n">
        <f aca="false">N14</f>
        <v>22</v>
      </c>
      <c r="G84" s="496" t="n">
        <f aca="false">N15</f>
        <v>5</v>
      </c>
      <c r="H84" s="496" t="n">
        <f aca="false">N16</f>
        <v>14</v>
      </c>
      <c r="I84" s="496" t="n">
        <f aca="false">N17</f>
        <v>3</v>
      </c>
      <c r="J84" s="500" t="n">
        <f aca="false">N8</f>
        <v>9.90909090909091</v>
      </c>
      <c r="K84" s="498" t="n">
        <f aca="false">N9</f>
        <v>3.81611983076666</v>
      </c>
      <c r="L84" s="499" t="n">
        <f aca="false">N10</f>
        <v>2</v>
      </c>
      <c r="M84" s="499" t="n">
        <f aca="false">N11</f>
        <v>15</v>
      </c>
      <c r="N84" s="498" t="n">
        <f aca="false">O8</f>
        <v>1.90909090909091</v>
      </c>
      <c r="O84" s="498" t="n">
        <f aca="false">O9</f>
        <v>0.610159300752166</v>
      </c>
      <c r="P84" s="499" t="n">
        <f aca="false">O10</f>
        <v>1</v>
      </c>
      <c r="Q84" s="499" t="n">
        <f aca="false">O11</f>
        <v>3</v>
      </c>
      <c r="R84" s="499" t="n">
        <f aca="false">F21</f>
        <v>3.15225</v>
      </c>
      <c r="S84" s="499" t="n">
        <f aca="false">K11</f>
        <v>0</v>
      </c>
      <c r="T84" s="499" t="n">
        <f aca="false">K12</f>
        <v>12</v>
      </c>
      <c r="U84" s="499" t="n">
        <f aca="false">K13</f>
        <v>4</v>
      </c>
      <c r="V84" s="501" t="n">
        <f aca="false">K14</f>
        <v>0</v>
      </c>
      <c r="W84" s="502" t="n">
        <f aca="false">K15</f>
        <v>6</v>
      </c>
      <c r="Z84" s="503"/>
      <c r="AA84" s="503"/>
      <c r="AB84" s="494"/>
      <c r="AC84" s="494"/>
      <c r="AD84" s="494"/>
    </row>
    <row r="85" customFormat="false" ht="12.75" hidden="true" customHeight="false" outlineLevel="0" collapsed="false">
      <c r="P85" s="253"/>
      <c r="Q85" s="253"/>
      <c r="R85" s="253"/>
      <c r="S85" s="253"/>
      <c r="T85" s="253"/>
      <c r="U85" s="253"/>
      <c r="V85" s="253"/>
    </row>
    <row r="86" customFormat="false" ht="12.75" hidden="true" customHeight="false" outlineLevel="0" collapsed="false">
      <c r="P86" s="253"/>
      <c r="Q86" s="504" t="s">
        <v>2688</v>
      </c>
      <c r="R86" s="253"/>
      <c r="S86" s="460"/>
      <c r="T86" s="253"/>
      <c r="U86" s="253"/>
      <c r="V86" s="253"/>
    </row>
    <row r="87" customFormat="false" ht="12.75" hidden="true" customHeight="false" outlineLevel="0" collapsed="false">
      <c r="P87" s="253"/>
      <c r="Q87" s="253" t="s">
        <v>2689</v>
      </c>
      <c r="R87" s="253"/>
      <c r="S87" s="460" t="n">
        <f aca="false">VLOOKUP(MAX($S$23:$S$82),($S$23:$U$82),1,0)</f>
        <v>30</v>
      </c>
      <c r="T87" s="253"/>
      <c r="U87" s="253"/>
      <c r="V87" s="253"/>
    </row>
    <row r="88" customFormat="false" ht="12.75" hidden="true" customHeight="false" outlineLevel="0" collapsed="false">
      <c r="P88" s="253"/>
      <c r="Q88" s="253" t="s">
        <v>2690</v>
      </c>
      <c r="R88" s="253"/>
      <c r="S88" s="460" t="n">
        <f aca="false">VLOOKUP((S87),($S$23:$U$82),2,0)</f>
        <v>60</v>
      </c>
      <c r="T88" s="253"/>
      <c r="U88" s="253"/>
      <c r="V88" s="253"/>
    </row>
    <row r="89" customFormat="false" ht="12.75" hidden="false" customHeight="false" outlineLevel="0" collapsed="false">
      <c r="Q89" s="253" t="s">
        <v>2691</v>
      </c>
      <c r="R89" s="253"/>
      <c r="S89" s="460" t="n">
        <f aca="false">VLOOKUP((S87),($S$23:$U$82),3,0)</f>
        <v>4</v>
      </c>
      <c r="T89" s="253"/>
    </row>
    <row r="90" customFormat="false" ht="12.75" hidden="false" customHeight="false" outlineLevel="0" collapsed="false">
      <c r="Q90" s="253" t="s">
        <v>2692</v>
      </c>
      <c r="R90" s="253"/>
      <c r="S90" s="505" t="n">
        <f aca="false">IF(ISERROR(SUM($T$23:$T$82)/SUM($U$23:$U$82)),"",(SUM($T$23:$T$82)-S88)/(SUM($U$23:$U$82)-S89))</f>
        <v>9.25531914893617</v>
      </c>
      <c r="T90" s="253"/>
    </row>
    <row r="91" customFormat="false" ht="12.75" hidden="false" customHeight="false" outlineLevel="0" collapsed="false">
      <c r="Q91" s="459" t="s">
        <v>2693</v>
      </c>
      <c r="R91" s="459"/>
      <c r="S91" s="459" t="str">
        <f aca="false">INDEX('liste reference'!$A$7:$A$892,$T$91)</f>
        <v>LEASPX</v>
      </c>
      <c r="T91" s="253" t="n">
        <f aca="false">IF(ISERROR(MATCH($S$93,'liste reference'!$A$7:$A$892,0)),MATCH($S$93,'liste reference'!$B$7:$B$892,0),(MATCH($S$93,'liste reference'!$A$7:$A$892,0)))</f>
        <v>88</v>
      </c>
      <c r="U91" s="494"/>
    </row>
    <row r="92" customFormat="false" ht="12.75" hidden="false" customHeight="false" outlineLevel="0" collapsed="false">
      <c r="Q92" s="253" t="s">
        <v>2694</v>
      </c>
      <c r="R92" s="253"/>
      <c r="S92" s="253" t="n">
        <f aca="false">MATCH(S87,$S$23:$S$82,0)</f>
        <v>5</v>
      </c>
      <c r="T92" s="253"/>
    </row>
    <row r="93" customFormat="false" ht="12.75" hidden="false" customHeight="false" outlineLevel="0" collapsed="false">
      <c r="Q93" s="459" t="s">
        <v>2695</v>
      </c>
      <c r="R93" s="253"/>
      <c r="S93" s="459" t="str">
        <f aca="false">INDEX($A$23:$A$82,$S$92)</f>
        <v>LEASPX</v>
      </c>
      <c r="T93" s="253"/>
    </row>
    <row r="94" customFormat="false" ht="12.75" hidden="false" customHeight="false" outlineLevel="0" collapsed="false">
      <c r="S94" s="49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4" width="18.56"/>
    <col collapsed="false" customWidth="true" hidden="false" outlineLevel="0" max="2" min="2" style="244" width="9.7"/>
    <col collapsed="false" customWidth="true" hidden="false" outlineLevel="0" max="3" min="3" style="244" width="9.41"/>
    <col collapsed="false" customWidth="true" hidden="true" outlineLevel="0" max="4" min="4" style="244" width="9.41"/>
    <col collapsed="false" customWidth="true" hidden="true" outlineLevel="0" max="5" min="5" style="244" width="8.99"/>
    <col collapsed="false" customWidth="true" hidden="false" outlineLevel="0" max="6" min="6" style="244" width="7.14"/>
    <col collapsed="false" customWidth="true" hidden="false" outlineLevel="0" max="7" min="7" style="244" width="5.56"/>
    <col collapsed="false" customWidth="true" hidden="true" outlineLevel="0" max="8" min="8" style="245" width="3.14"/>
    <col collapsed="false" customWidth="true" hidden="false" outlineLevel="0" max="9" min="9" style="244" width="4.28"/>
    <col collapsed="false" customWidth="true" hidden="false" outlineLevel="0" max="10" min="10" style="244" width="3.56"/>
    <col collapsed="false" customWidth="true" hidden="false" outlineLevel="0" max="11" min="11" style="244" width="8.99"/>
    <col collapsed="false" customWidth="true" hidden="false" outlineLevel="0" max="12" min="12" style="244" width="6.28"/>
    <col collapsed="false" customWidth="true" hidden="false" outlineLevel="0" max="13" min="13" style="244" width="8.7"/>
    <col collapsed="false" customWidth="true" hidden="false" outlineLevel="0" max="14" min="14" style="244" width="8.85"/>
    <col collapsed="false" customWidth="true" hidden="false" outlineLevel="0" max="15" min="15" style="244" width="10.99"/>
    <col collapsed="false" customWidth="true" hidden="false" outlineLevel="0" max="16" min="16" style="245" width="13.85"/>
    <col collapsed="false" customWidth="true" hidden="true" outlineLevel="0" max="18" min="17" style="245" width="8.7"/>
    <col collapsed="false" customWidth="true" hidden="true" outlineLevel="0" max="19" min="19" style="245" width="6.99"/>
    <col collapsed="false" customWidth="true" hidden="true" outlineLevel="0" max="20" min="20" style="245" width="4.85"/>
    <col collapsed="false" customWidth="true" hidden="true" outlineLevel="0" max="21" min="21" style="245" width="17.42"/>
    <col collapsed="false" customWidth="true" hidden="true" outlineLevel="0" max="22" min="22" style="245" width="40.7"/>
    <col collapsed="false" customWidth="true" hidden="false" outlineLevel="0" max="23" min="23" style="244" width="25.41"/>
    <col collapsed="false" customWidth="true" hidden="false" outlineLevel="0" max="24" min="24" style="244" width="26.13"/>
    <col collapsed="false" customWidth="false" hidden="true" outlineLevel="0" max="25" min="25" style="244" width="11.42"/>
    <col collapsed="false" customWidth="true" hidden="true" outlineLevel="0" max="26" min="26" style="244" width="8.14"/>
    <col collapsed="false" customWidth="true" hidden="false" outlineLevel="0" max="27" min="27" style="245" width="6.28"/>
    <col collapsed="false" customWidth="true" hidden="false" outlineLevel="0" max="28" min="28" style="244" width="34.13"/>
    <col collapsed="false" customWidth="true" hidden="false" outlineLevel="0" max="29" min="29" style="244" width="25.28"/>
    <col collapsed="false" customWidth="false" hidden="false" outlineLevel="0" max="257" min="30" style="244" width="11.42"/>
  </cols>
  <sheetData>
    <row r="1" customFormat="false" ht="15.75" hidden="false" customHeight="false" outlineLevel="0" collapsed="false">
      <c r="A1" s="246" t="s">
        <v>2609</v>
      </c>
      <c r="B1" s="247"/>
      <c r="C1" s="247"/>
      <c r="D1" s="248"/>
      <c r="E1" s="248"/>
      <c r="F1" s="247"/>
      <c r="G1" s="249"/>
      <c r="H1" s="250"/>
      <c r="I1" s="247"/>
      <c r="J1" s="247"/>
      <c r="K1" s="247"/>
      <c r="L1" s="247"/>
      <c r="M1" s="247"/>
      <c r="N1" s="247"/>
      <c r="O1" s="251" t="s">
        <v>2610</v>
      </c>
      <c r="P1" s="252"/>
      <c r="Q1" s="253"/>
      <c r="R1" s="253"/>
      <c r="S1" s="253"/>
      <c r="T1" s="253"/>
      <c r="U1" s="253"/>
      <c r="V1" s="253"/>
      <c r="W1" s="254"/>
      <c r="X1" s="255"/>
    </row>
    <row r="2" customFormat="false" ht="12.75" hidden="false" customHeight="false" outlineLevel="0" collapsed="false">
      <c r="A2" s="256" t="s">
        <v>2696</v>
      </c>
      <c r="B2" s="257"/>
      <c r="C2" s="258" t="s">
        <v>2697</v>
      </c>
      <c r="D2" s="253"/>
      <c r="E2" s="259"/>
      <c r="F2" s="260"/>
      <c r="G2" s="260"/>
      <c r="H2" s="261"/>
      <c r="I2" s="260"/>
      <c r="J2" s="260"/>
      <c r="K2" s="260"/>
      <c r="L2" s="262"/>
      <c r="M2" s="263"/>
      <c r="N2" s="263"/>
      <c r="O2" s="264" t="s">
        <v>2613</v>
      </c>
      <c r="P2" s="252"/>
      <c r="Q2" s="253"/>
      <c r="R2" s="253"/>
      <c r="S2" s="253"/>
      <c r="T2" s="253"/>
      <c r="U2" s="253"/>
      <c r="V2" s="253"/>
      <c r="W2" s="265"/>
      <c r="X2" s="266"/>
    </row>
    <row r="3" customFormat="false" ht="13.5" hidden="false" customHeight="false" outlineLevel="0" collapsed="false">
      <c r="A3" s="256" t="s">
        <v>2698</v>
      </c>
      <c r="B3" s="257"/>
      <c r="C3" s="256" t="s">
        <v>2699</v>
      </c>
      <c r="D3" s="267"/>
      <c r="E3" s="267"/>
      <c r="F3" s="268"/>
      <c r="G3" s="268"/>
      <c r="H3" s="269"/>
      <c r="I3" s="270"/>
      <c r="J3" s="269"/>
      <c r="K3" s="271" t="s">
        <v>2700</v>
      </c>
      <c r="L3" s="272"/>
      <c r="M3" s="273" t="s">
        <v>2701</v>
      </c>
      <c r="N3" s="274"/>
      <c r="O3" s="274"/>
      <c r="P3" s="275"/>
      <c r="Q3" s="253"/>
      <c r="R3" s="253"/>
      <c r="S3" s="253"/>
      <c r="T3" s="253"/>
      <c r="U3" s="253"/>
      <c r="V3" s="253"/>
      <c r="W3" s="265"/>
      <c r="X3" s="266"/>
    </row>
    <row r="4" customFormat="false" ht="13.5" hidden="false" customHeight="false" outlineLevel="0" collapsed="false">
      <c r="A4" s="276" t="s">
        <v>2702</v>
      </c>
      <c r="B4" s="277"/>
      <c r="C4" s="278"/>
      <c r="D4" s="279"/>
      <c r="E4" s="279"/>
      <c r="F4" s="278"/>
      <c r="G4" s="278"/>
      <c r="H4" s="279"/>
      <c r="I4" s="280" t="s">
        <v>2618</v>
      </c>
      <c r="J4" s="281"/>
      <c r="K4" s="281"/>
      <c r="L4" s="282"/>
      <c r="M4" s="282"/>
      <c r="N4" s="283"/>
      <c r="O4" s="282"/>
      <c r="P4" s="284"/>
      <c r="Q4" s="253"/>
      <c r="R4" s="253"/>
      <c r="S4" s="253"/>
      <c r="T4" s="253"/>
      <c r="U4" s="253"/>
      <c r="V4" s="253"/>
      <c r="W4" s="265"/>
      <c r="X4" s="285"/>
    </row>
    <row r="5" customFormat="false" ht="14.25" hidden="false" customHeight="true" outlineLevel="0" collapsed="false">
      <c r="A5" s="286" t="s">
        <v>2620</v>
      </c>
      <c r="B5" s="287" t="s">
        <v>2621</v>
      </c>
      <c r="C5" s="288" t="s">
        <v>2622</v>
      </c>
      <c r="D5" s="289"/>
      <c r="E5" s="289"/>
      <c r="F5" s="290" t="s">
        <v>2599</v>
      </c>
      <c r="G5" s="291"/>
      <c r="H5" s="289"/>
      <c r="I5" s="292"/>
      <c r="J5" s="293"/>
      <c r="K5" s="294" t="s">
        <v>2623</v>
      </c>
      <c r="L5" s="506"/>
      <c r="M5" s="507"/>
      <c r="N5" s="508"/>
      <c r="O5" s="509"/>
      <c r="P5" s="299"/>
      <c r="Q5" s="253"/>
      <c r="R5" s="253"/>
      <c r="S5" s="253"/>
      <c r="T5" s="253"/>
      <c r="U5" s="253"/>
      <c r="V5" s="253"/>
      <c r="W5" s="265"/>
      <c r="X5" s="285"/>
    </row>
    <row r="6" customFormat="false" ht="13.5" hidden="false" customHeight="false" outlineLevel="0" collapsed="false">
      <c r="A6" s="286" t="s">
        <v>2624</v>
      </c>
      <c r="B6" s="300"/>
      <c r="C6" s="300"/>
      <c r="D6" s="289"/>
      <c r="E6" s="289"/>
      <c r="F6" s="290"/>
      <c r="G6" s="291"/>
      <c r="H6" s="289"/>
      <c r="I6" s="301" t="s">
        <v>2627</v>
      </c>
      <c r="J6" s="302"/>
      <c r="K6" s="303"/>
      <c r="L6" s="510"/>
      <c r="M6" s="511"/>
      <c r="N6" s="512"/>
      <c r="O6" s="512"/>
      <c r="P6" s="307"/>
      <c r="Q6" s="253"/>
      <c r="R6" s="253"/>
      <c r="S6" s="253"/>
      <c r="T6" s="253"/>
      <c r="U6" s="253"/>
      <c r="V6" s="253"/>
      <c r="W6" s="265"/>
      <c r="X6" s="266"/>
    </row>
    <row r="7" customFormat="false" ht="12.75" hidden="false" customHeight="false" outlineLevel="0" collapsed="false">
      <c r="A7" s="308" t="s">
        <v>2630</v>
      </c>
      <c r="B7" s="309"/>
      <c r="C7" s="310"/>
      <c r="D7" s="311"/>
      <c r="E7" s="311"/>
      <c r="F7" s="312" t="n">
        <f aca="false">IF((OR((B7+C7=100),(B7+C7=0))),B7+C7,"ATTENTION")</f>
        <v>0</v>
      </c>
      <c r="G7" s="313"/>
      <c r="H7" s="311"/>
      <c r="I7" s="314"/>
      <c r="J7" s="315"/>
      <c r="K7" s="316"/>
      <c r="L7" s="317"/>
      <c r="M7" s="318"/>
      <c r="N7" s="319" t="s">
        <v>2631</v>
      </c>
      <c r="O7" s="319" t="s">
        <v>2632</v>
      </c>
      <c r="P7" s="320"/>
      <c r="Q7" s="253"/>
      <c r="R7" s="253"/>
      <c r="S7" s="253"/>
      <c r="T7" s="253"/>
      <c r="U7" s="253"/>
      <c r="V7" s="253"/>
      <c r="W7" s="265"/>
      <c r="X7" s="266"/>
    </row>
    <row r="8" customFormat="false" ht="12.75" hidden="false" customHeight="false" outlineLevel="0" collapsed="false">
      <c r="A8" s="321" t="s">
        <v>2633</v>
      </c>
      <c r="B8" s="321"/>
      <c r="C8" s="321"/>
      <c r="D8" s="311"/>
      <c r="E8" s="311"/>
      <c r="F8" s="322" t="s">
        <v>2634</v>
      </c>
      <c r="G8" s="323"/>
      <c r="H8" s="324"/>
      <c r="I8" s="314"/>
      <c r="J8" s="315"/>
      <c r="K8" s="316"/>
      <c r="L8" s="317"/>
      <c r="M8" s="325" t="s">
        <v>2635</v>
      </c>
      <c r="N8" s="326" t="e">
        <f aca="false">AVERAGE(I23:I82)</f>
        <v>#DIV/0!</v>
      </c>
      <c r="O8" s="326" t="e">
        <f aca="false">AVERAGE(J23:J82)</f>
        <v>#DIV/0!</v>
      </c>
      <c r="P8" s="327"/>
      <c r="Q8" s="253"/>
      <c r="R8" s="253"/>
      <c r="S8" s="253"/>
      <c r="T8" s="253"/>
      <c r="U8" s="253"/>
      <c r="V8" s="253"/>
      <c r="W8" s="265"/>
      <c r="X8" s="266"/>
    </row>
    <row r="9" customFormat="false" ht="13.5" hidden="false" customHeight="false" outlineLevel="0" collapsed="false">
      <c r="A9" s="286" t="s">
        <v>2636</v>
      </c>
      <c r="B9" s="328"/>
      <c r="C9" s="329"/>
      <c r="D9" s="330"/>
      <c r="E9" s="330"/>
      <c r="F9" s="331" t="n">
        <f aca="false">($B9*$B$7+$C9*$C$7)/100</f>
        <v>0</v>
      </c>
      <c r="G9" s="332"/>
      <c r="H9" s="333"/>
      <c r="I9" s="334"/>
      <c r="J9" s="335"/>
      <c r="K9" s="316"/>
      <c r="L9" s="336"/>
      <c r="M9" s="325" t="s">
        <v>2637</v>
      </c>
      <c r="N9" s="326" t="e">
        <f aca="false">STDEV(I23:I82)</f>
        <v>#DIV/0!</v>
      </c>
      <c r="O9" s="326" t="e">
        <f aca="false">STDEV(J23:J82)</f>
        <v>#DIV/0!</v>
      </c>
      <c r="P9" s="327"/>
      <c r="Q9" s="253"/>
      <c r="R9" s="253"/>
      <c r="S9" s="253"/>
      <c r="T9" s="253"/>
      <c r="U9" s="253"/>
      <c r="V9" s="253"/>
      <c r="W9" s="337"/>
      <c r="X9" s="338"/>
    </row>
    <row r="10" customFormat="false" ht="13.5" hidden="false" customHeight="false" outlineLevel="0" collapsed="false">
      <c r="A10" s="339" t="s">
        <v>2638</v>
      </c>
      <c r="B10" s="340"/>
      <c r="C10" s="341"/>
      <c r="D10" s="342"/>
      <c r="E10" s="342"/>
      <c r="F10" s="331" t="n">
        <f aca="false">($B10*$B$7+$C10*$C$7)/100</f>
        <v>0</v>
      </c>
      <c r="G10" s="332"/>
      <c r="H10" s="343"/>
      <c r="I10" s="344"/>
      <c r="J10" s="345" t="s">
        <v>2639</v>
      </c>
      <c r="K10" s="345"/>
      <c r="L10" s="346"/>
      <c r="M10" s="347" t="s">
        <v>2640</v>
      </c>
      <c r="N10" s="348" t="n">
        <f aca="false">MIN(I23:I82)</f>
        <v>0</v>
      </c>
      <c r="O10" s="348" t="n">
        <f aca="false">MIN(J23:J82)</f>
        <v>0</v>
      </c>
      <c r="P10" s="349"/>
      <c r="Q10" s="253"/>
      <c r="R10" s="253"/>
      <c r="S10" s="253"/>
      <c r="T10" s="253"/>
      <c r="U10" s="253"/>
      <c r="V10" s="253"/>
    </row>
    <row r="11" customFormat="false" ht="12.75" hidden="false" customHeight="false" outlineLevel="0" collapsed="false">
      <c r="A11" s="350" t="s">
        <v>2641</v>
      </c>
      <c r="B11" s="351"/>
      <c r="C11" s="352"/>
      <c r="D11" s="353"/>
      <c r="E11" s="353"/>
      <c r="F11" s="354" t="n">
        <f aca="false">($B11*$B$7+$C11*$C$7)/100</f>
        <v>0</v>
      </c>
      <c r="G11" s="355"/>
      <c r="H11" s="311"/>
      <c r="I11" s="356" t="s">
        <v>2642</v>
      </c>
      <c r="J11" s="356"/>
      <c r="K11" s="357" t="n">
        <f aca="false">COUNTIF($G$23:$G$82,"=HET")</f>
        <v>0</v>
      </c>
      <c r="L11" s="358"/>
      <c r="M11" s="347" t="s">
        <v>2643</v>
      </c>
      <c r="N11" s="348" t="n">
        <f aca="false">MAX(I23:I82)</f>
        <v>0</v>
      </c>
      <c r="O11" s="348" t="n">
        <f aca="false">MAX(J23:J82)</f>
        <v>0</v>
      </c>
      <c r="P11" s="349"/>
      <c r="Q11" s="253"/>
      <c r="R11" s="253"/>
      <c r="S11" s="253"/>
      <c r="T11" s="253"/>
      <c r="U11" s="253"/>
      <c r="V11" s="253"/>
    </row>
    <row r="12" customFormat="false" ht="12.75" hidden="false" customHeight="false" outlineLevel="0" collapsed="false">
      <c r="A12" s="359" t="s">
        <v>2644</v>
      </c>
      <c r="B12" s="360"/>
      <c r="C12" s="361"/>
      <c r="D12" s="353"/>
      <c r="E12" s="353"/>
      <c r="F12" s="354" t="n">
        <f aca="false">($B12*$B$7+$C12*$C$7)/100</f>
        <v>0</v>
      </c>
      <c r="G12" s="362"/>
      <c r="H12" s="311"/>
      <c r="I12" s="363" t="s">
        <v>2645</v>
      </c>
      <c r="J12" s="363"/>
      <c r="K12" s="357" t="n">
        <f aca="false">COUNTIF($G$23:$G$82,"=ALG")</f>
        <v>0</v>
      </c>
      <c r="L12" s="364"/>
      <c r="M12" s="365"/>
      <c r="N12" s="366" t="s">
        <v>2639</v>
      </c>
      <c r="O12" s="367"/>
      <c r="P12" s="368"/>
      <c r="Q12" s="253"/>
      <c r="R12" s="253"/>
      <c r="S12" s="253"/>
      <c r="T12" s="253"/>
      <c r="U12" s="253"/>
      <c r="V12" s="253"/>
    </row>
    <row r="13" customFormat="false" ht="12.75" hidden="false" customHeight="false" outlineLevel="0" collapsed="false">
      <c r="A13" s="359" t="s">
        <v>2646</v>
      </c>
      <c r="B13" s="360"/>
      <c r="C13" s="361"/>
      <c r="D13" s="353"/>
      <c r="E13" s="353"/>
      <c r="F13" s="354" t="n">
        <f aca="false">($B13*$B$7+$C13*$C$7)/100</f>
        <v>0</v>
      </c>
      <c r="G13" s="362"/>
      <c r="H13" s="311"/>
      <c r="I13" s="363" t="s">
        <v>2647</v>
      </c>
      <c r="J13" s="363"/>
      <c r="K13" s="357" t="n">
        <f aca="false">COUNTIF($G$23:$G$82,"=BRm")+COUNTIF($G$23:$G$82,"=BRh")</f>
        <v>0</v>
      </c>
      <c r="L13" s="358"/>
      <c r="M13" s="369" t="s">
        <v>2648</v>
      </c>
      <c r="N13" s="370" t="n">
        <f aca="false">COUNTIF(F23:F82,"&gt;0")</f>
        <v>0</v>
      </c>
      <c r="O13" s="371"/>
      <c r="P13" s="372"/>
      <c r="Q13" s="253"/>
      <c r="R13" s="253"/>
      <c r="S13" s="253"/>
      <c r="T13" s="253"/>
      <c r="U13" s="253"/>
      <c r="V13" s="253"/>
    </row>
    <row r="14" customFormat="false" ht="12.75" hidden="false" customHeight="false" outlineLevel="0" collapsed="false">
      <c r="A14" s="359" t="s">
        <v>2649</v>
      </c>
      <c r="B14" s="360"/>
      <c r="C14" s="361"/>
      <c r="D14" s="353"/>
      <c r="E14" s="353"/>
      <c r="F14" s="354" t="n">
        <f aca="false">($B14*$B$7+$C14*$C$7)/100</f>
        <v>0</v>
      </c>
      <c r="G14" s="362"/>
      <c r="H14" s="311"/>
      <c r="I14" s="363" t="s">
        <v>2650</v>
      </c>
      <c r="J14" s="363"/>
      <c r="K14" s="357" t="n">
        <f aca="false">COUNTIF($G$23:$G$82,"=PTE")+COUNTIF($G$23:$G$82,"=LIC")</f>
        <v>0</v>
      </c>
      <c r="L14" s="358"/>
      <c r="M14" s="373" t="s">
        <v>2651</v>
      </c>
      <c r="N14" s="374" t="n">
        <f aca="false">COUNTIF($I$23:$I$82,"&gt;-1")</f>
        <v>0</v>
      </c>
      <c r="O14" s="375"/>
      <c r="P14" s="372"/>
      <c r="Q14" s="253"/>
      <c r="R14" s="253"/>
      <c r="S14" s="253"/>
      <c r="T14" s="253"/>
      <c r="U14" s="253"/>
      <c r="V14" s="253"/>
    </row>
    <row r="15" customFormat="false" ht="12.75" hidden="false" customHeight="false" outlineLevel="0" collapsed="false">
      <c r="A15" s="376" t="s">
        <v>2652</v>
      </c>
      <c r="B15" s="377"/>
      <c r="C15" s="378"/>
      <c r="D15" s="353"/>
      <c r="E15" s="353"/>
      <c r="F15" s="354" t="n">
        <f aca="false">($B15*$B$7+$C15*$C$7)/100</f>
        <v>0</v>
      </c>
      <c r="G15" s="362"/>
      <c r="H15" s="311"/>
      <c r="I15" s="363" t="s">
        <v>2653</v>
      </c>
      <c r="J15" s="363"/>
      <c r="K15" s="357" t="n">
        <f aca="false">(COUNTIF($G$23:$G$82,"=PHy"))+(COUNTIF($G$23:$G$82,"=PHe"))+(COUNTIF($G$23:$G$82,"=PHg"))+(COUNTIF($G$23:$G$82,"=PHx"))</f>
        <v>0</v>
      </c>
      <c r="L15" s="358"/>
      <c r="M15" s="379" t="s">
        <v>2654</v>
      </c>
      <c r="N15" s="380" t="n">
        <f aca="false">COUNTIF(J23:J82,"=1")</f>
        <v>0</v>
      </c>
      <c r="O15" s="381"/>
      <c r="P15" s="372"/>
      <c r="Q15" s="253"/>
      <c r="R15" s="253"/>
      <c r="S15" s="253"/>
      <c r="T15" s="253"/>
      <c r="U15" s="253"/>
      <c r="V15" s="253"/>
    </row>
    <row r="16" customFormat="false" ht="12.75" hidden="false" customHeight="false" outlineLevel="0" collapsed="false">
      <c r="A16" s="350" t="s">
        <v>2655</v>
      </c>
      <c r="B16" s="351"/>
      <c r="C16" s="352"/>
      <c r="D16" s="382"/>
      <c r="E16" s="382"/>
      <c r="F16" s="383"/>
      <c r="G16" s="383" t="n">
        <f aca="false">($B16*$B$7+$C16*$C$7)/100</f>
        <v>0</v>
      </c>
      <c r="H16" s="311"/>
      <c r="I16" s="363"/>
      <c r="J16" s="384"/>
      <c r="K16" s="384"/>
      <c r="L16" s="358"/>
      <c r="M16" s="379" t="s">
        <v>2656</v>
      </c>
      <c r="N16" s="380" t="n">
        <f aca="false">COUNTIF(J23:J82,"=2")</f>
        <v>0</v>
      </c>
      <c r="O16" s="381"/>
      <c r="P16" s="372"/>
      <c r="Q16" s="253"/>
      <c r="R16" s="253"/>
      <c r="S16" s="253"/>
      <c r="T16" s="253"/>
      <c r="U16" s="253"/>
      <c r="V16" s="253"/>
    </row>
    <row r="17" customFormat="false" ht="12.75" hidden="false" customHeight="false" outlineLevel="0" collapsed="false">
      <c r="A17" s="359" t="s">
        <v>2657</v>
      </c>
      <c r="B17" s="360"/>
      <c r="C17" s="361"/>
      <c r="D17" s="353"/>
      <c r="E17" s="353"/>
      <c r="F17" s="385"/>
      <c r="G17" s="354" t="n">
        <f aca="false">($B17*$B$7+$C17*$C$7)/100</f>
        <v>0</v>
      </c>
      <c r="H17" s="311"/>
      <c r="I17" s="363"/>
      <c r="J17" s="363"/>
      <c r="K17" s="384"/>
      <c r="L17" s="358"/>
      <c r="M17" s="379" t="s">
        <v>2658</v>
      </c>
      <c r="N17" s="380" t="n">
        <f aca="false">COUNTIF(J23:J82,"=3")</f>
        <v>0</v>
      </c>
      <c r="O17" s="381"/>
      <c r="P17" s="372"/>
      <c r="Q17" s="253"/>
      <c r="R17" s="253"/>
      <c r="S17" s="253"/>
      <c r="T17" s="253"/>
      <c r="U17" s="253"/>
      <c r="V17" s="253"/>
    </row>
    <row r="18" customFormat="false" ht="12.75" hidden="false" customHeight="false" outlineLevel="0" collapsed="false">
      <c r="A18" s="386" t="s">
        <v>2659</v>
      </c>
      <c r="B18" s="387"/>
      <c r="C18" s="388"/>
      <c r="D18" s="353"/>
      <c r="E18" s="389" t="s">
        <v>2660</v>
      </c>
      <c r="F18" s="385"/>
      <c r="G18" s="354" t="n">
        <f aca="false">($B18*$B$7+$C18*$C$7)/100</f>
        <v>0</v>
      </c>
      <c r="H18" s="311"/>
      <c r="I18" s="363"/>
      <c r="J18" s="363"/>
      <c r="K18" s="384"/>
      <c r="L18" s="358"/>
      <c r="M18" s="390"/>
      <c r="N18" s="390"/>
      <c r="O18" s="381"/>
      <c r="P18" s="391"/>
      <c r="Q18" s="253"/>
      <c r="R18" s="253"/>
      <c r="S18" s="253"/>
      <c r="T18" s="253"/>
      <c r="U18" s="253"/>
      <c r="V18" s="253"/>
      <c r="W18" s="392"/>
    </row>
    <row r="19" customFormat="false" ht="13.5" hidden="false" customHeight="false" outlineLevel="0" collapsed="false">
      <c r="A19" s="393" t="str">
        <f aca="false">IF(AND(OR(AND((B9=""),(B7="")),(B9=""),AND(ISNUMBER(B9),ISNUMBER(B7))),OR(AND((C9=""),(C7="")),(C9=""),AND(ISNUMBER(C9),ISNUMBER(C7)))),"","ATTENTION: renseigner % faciès / station")</f>
        <v/>
      </c>
      <c r="B19" s="394"/>
      <c r="C19" s="395"/>
      <c r="D19" s="396" t="str">
        <f aca="false">IF(G19=F19,"","ATTENTION : le total par grp. floristiques doit être égal")</f>
        <v/>
      </c>
      <c r="E19" s="397" t="str">
        <f aca="false">IF(G19=F19,"","au total par grp. Fonctionnels !")</f>
        <v/>
      </c>
      <c r="F19" s="398" t="n">
        <f aca="false">SUM(F11:F15)</f>
        <v>0</v>
      </c>
      <c r="G19" s="398" t="n">
        <f aca="false">SUM(G16:G18)</f>
        <v>0</v>
      </c>
      <c r="H19" s="399"/>
      <c r="I19" s="400"/>
      <c r="J19" s="401"/>
      <c r="K19" s="402"/>
      <c r="L19" s="403"/>
      <c r="M19" s="404"/>
      <c r="N19" s="303"/>
      <c r="O19" s="405"/>
      <c r="P19" s="391"/>
      <c r="Q19" s="253"/>
      <c r="R19" s="253"/>
      <c r="S19" s="253"/>
      <c r="T19" s="253"/>
      <c r="U19" s="253"/>
      <c r="V19" s="253"/>
      <c r="W19" s="392"/>
    </row>
    <row r="20" customFormat="false" ht="12.75" hidden="false" customHeight="false" outlineLevel="0" collapsed="false">
      <c r="A20" s="406" t="s">
        <v>2661</v>
      </c>
      <c r="B20" s="407" t="n">
        <f aca="false">SUM(B23:B82)</f>
        <v>0</v>
      </c>
      <c r="C20" s="408" t="n">
        <f aca="false">SUM(C23:C82)</f>
        <v>0</v>
      </c>
      <c r="D20" s="409"/>
      <c r="E20" s="410" t="s">
        <v>2660</v>
      </c>
      <c r="F20" s="411" t="n">
        <f aca="false">($B20*$B$7+$C20*$C$7)/100</f>
        <v>0</v>
      </c>
      <c r="G20" s="412"/>
      <c r="H20" s="413"/>
      <c r="I20" s="414"/>
      <c r="J20" s="414"/>
      <c r="K20" s="415"/>
      <c r="L20" s="290"/>
      <c r="M20" s="416"/>
      <c r="N20" s="416"/>
      <c r="O20" s="417"/>
      <c r="P20" s="418"/>
      <c r="Q20" s="419" t="s">
        <v>2662</v>
      </c>
      <c r="R20" s="253"/>
      <c r="S20" s="253"/>
      <c r="T20" s="253"/>
      <c r="U20" s="253"/>
      <c r="V20" s="253" t="s">
        <v>2663</v>
      </c>
      <c r="W20" s="392"/>
    </row>
    <row r="21" customFormat="false" ht="12.75" hidden="false" customHeight="false" outlineLevel="0" collapsed="false">
      <c r="A21" s="420" t="s">
        <v>2664</v>
      </c>
      <c r="B21" s="421" t="n">
        <f aca="false">B20*B7/100</f>
        <v>0</v>
      </c>
      <c r="C21" s="421" t="n">
        <f aca="false">C20*C7/100</f>
        <v>0</v>
      </c>
      <c r="D21" s="353" t="str">
        <f aca="false">IF(F21=0,"",IF((ABS(F21-F19))&gt;(0.2*F21),CONCATENATE(" rec. par taxa (",F21," %) supérieur à 20 % !"),""))</f>
        <v/>
      </c>
      <c r="E21" s="422" t="str">
        <f aca="false">IF(F21=0,"",IF((ABS(F21-F19))&gt;(0.2*F21),CONCATENATE("ATTENTION : écart entre rec. par grp (",F19," %) ","et",""),""))</f>
        <v/>
      </c>
      <c r="F21" s="423" t="n">
        <f aca="false">B21+C21</f>
        <v>0</v>
      </c>
      <c r="G21" s="424"/>
      <c r="H21" s="353"/>
      <c r="I21" s="425"/>
      <c r="J21" s="425"/>
      <c r="K21" s="426"/>
      <c r="L21" s="426"/>
      <c r="M21" s="427"/>
      <c r="N21" s="427"/>
      <c r="O21" s="428"/>
      <c r="P21" s="429"/>
      <c r="Q21" s="430" t="s">
        <v>2665</v>
      </c>
      <c r="R21" s="253"/>
      <c r="S21" s="253"/>
      <c r="T21" s="253"/>
      <c r="U21" s="253"/>
      <c r="V21" s="253" t="s">
        <v>2703</v>
      </c>
      <c r="W21" s="392"/>
    </row>
    <row r="22" customFormat="false" ht="12.75" hidden="false" customHeight="false" outlineLevel="0" collapsed="false">
      <c r="A22" s="431" t="s">
        <v>2667</v>
      </c>
      <c r="B22" s="432" t="s">
        <v>2668</v>
      </c>
      <c r="C22" s="433" t="s">
        <v>2668</v>
      </c>
      <c r="D22" s="382"/>
      <c r="E22" s="382"/>
      <c r="F22" s="434" t="s">
        <v>2669</v>
      </c>
      <c r="G22" s="435" t="s">
        <v>38</v>
      </c>
      <c r="H22" s="382"/>
      <c r="I22" s="436" t="s">
        <v>2670</v>
      </c>
      <c r="J22" s="436" t="s">
        <v>2671</v>
      </c>
      <c r="K22" s="437" t="s">
        <v>2672</v>
      </c>
      <c r="L22" s="437"/>
      <c r="M22" s="437"/>
      <c r="N22" s="437"/>
      <c r="O22" s="437"/>
      <c r="P22" s="438" t="s">
        <v>42</v>
      </c>
      <c r="Q22" s="439" t="s">
        <v>2673</v>
      </c>
      <c r="R22" s="440" t="s">
        <v>2674</v>
      </c>
      <c r="S22" s="441" t="s">
        <v>2675</v>
      </c>
      <c r="T22" s="442" t="s">
        <v>2676</v>
      </c>
      <c r="U22" s="443" t="s">
        <v>2677</v>
      </c>
      <c r="V22" s="441" t="s">
        <v>2678</v>
      </c>
      <c r="Y22" s="253" t="s">
        <v>2679</v>
      </c>
      <c r="Z22" s="253" t="s">
        <v>2680</v>
      </c>
      <c r="AA22" s="444" t="s">
        <v>2681</v>
      </c>
      <c r="AB22" s="444" t="s">
        <v>2682</v>
      </c>
      <c r="AC22" s="445" t="s">
        <v>2683</v>
      </c>
    </row>
    <row r="23" customFormat="false" ht="12.75" hidden="false" customHeight="false" outlineLevel="0" collapsed="false">
      <c r="A23" s="446"/>
      <c r="B23" s="447"/>
      <c r="C23" s="448"/>
      <c r="D23" s="449" t="str">
        <f aca="false">IF(ISERROR(VLOOKUP($A23,'liste reference'!$A$7:$D$892,2,0)),IF(ISERROR(VLOOKUP($A23,'liste reference'!$B$7:$D$892,1,0)),"",VLOOKUP($A23,'liste reference'!$B$7:$D$892,1,0)),VLOOKUP($A23,'liste reference'!$A$7:$D$892,2,0))</f>
        <v/>
      </c>
      <c r="E23" s="449" t="n">
        <f aca="false">IF(D23="",0,VLOOKUP(D23,D$22:D22,1,0))</f>
        <v>0</v>
      </c>
      <c r="F23" s="450" t="n">
        <f aca="false">($B23*$B$7+$C23*$C$7)/100</f>
        <v>0</v>
      </c>
      <c r="G23" s="451" t="str">
        <f aca="false">IF(A23="","",IF(ISERROR(VLOOKUP($A23,'liste reference'!$A$7:$P$892,13,0)),IF(ISERROR(VLOOKUP($A23,'liste reference'!$B$7:$P$892,12,0)),"    -",VLOOKUP($A23,'liste reference'!$B$7:$P$892,12,0)),VLOOKUP($A23,'liste reference'!$A$7:$P$892,13,0)))</f>
        <v/>
      </c>
      <c r="H23" s="452" t="str">
        <f aca="false">IF(A23="","x",IF(ISERROR(VLOOKUP($A23,'liste reference'!$A$7:$P$892,14,0)),IF(ISERROR(VLOOKUP($A23,'liste reference'!$B$7:$P$892,13,0)),"x",VLOOKUP($A23,'liste reference'!$B$7:$P$892,13,0)),VLOOKUP($A23,'liste reference'!$A$7:$P$892,14,0)))</f>
        <v>x</v>
      </c>
      <c r="I23" s="453" t="str">
        <f aca="false">IF(ISNUMBER(H23),IF(ISERROR(VLOOKUP($A23,'liste reference'!$A$7:$P$892,3,0)),IF(ISERROR(VLOOKUP($A23,'liste reference'!$B$7:$P$892,2,0)),"",VLOOKUP($A23,'liste reference'!$B$7:$P$892,2,0)),VLOOKUP($A23,'liste reference'!$A$7:$P$892,3,0)),"")</f>
        <v/>
      </c>
      <c r="J23" s="454" t="str">
        <f aca="false">IF(ISNUMBER(H23),IF(ISERROR(VLOOKUP($A23,'liste reference'!$A$7:$P$892,4,0)),IF(ISERROR(VLOOKUP($A23,'liste reference'!$B$7:$P$892,3,0)),"",VLOOKUP($A23,'liste reference'!$B$7:$P$892,3,0)),VLOOKUP($A23,'liste reference'!$A$7:$P$892,4,0)),"")</f>
        <v/>
      </c>
      <c r="K23" s="455"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6"/>
      <c r="M23" s="456"/>
      <c r="N23" s="456"/>
      <c r="O23" s="457" t="str">
        <f aca="false">IF(AA23="Cf.","Cf.","")</f>
        <v/>
      </c>
      <c r="P23" s="457" t="str">
        <f aca="false">IF($A23="NEWCOD",IF($AC23="","No",$AC23),IF(ISTEXT($E23),"DEJA SAISI !",IF($A23="","",IF(ISERROR(VLOOKUP($A23,'liste reference'!A:S,19,FALSE())),IF(ISERROR(VLOOKUP($A23,'liste reference'!B:S,19,FALSE())),"",VLOOKUP($A23,'liste reference'!B:S,19,FALSE())),VLOOKUP($A23,'liste reference'!A:S,19,FALSE())))))</f>
        <v/>
      </c>
      <c r="Q23" s="458" t="str">
        <f aca="false">IF(ISTEXT(H23),"",(B23*$B$7/100)+(C23*$C$7/100))</f>
        <v/>
      </c>
      <c r="R23" s="459" t="str">
        <f aca="false">IF(OR(ISTEXT(H23),Q23=0),"",IF(Q23&lt;0.1,1,IF(Q23&lt;1,2,IF(Q23&lt;10,3,IF(Q23&lt;50,4,IF(Q23&gt;=50,5,""))))))</f>
        <v/>
      </c>
      <c r="S23" s="459" t="n">
        <f aca="false">IF(ISERROR(R23*I23),0,R23*I23)</f>
        <v>0</v>
      </c>
      <c r="T23" s="459" t="n">
        <f aca="false">IF(ISERROR(R23*I23*J23),0,R23*I23*J23)</f>
        <v>0</v>
      </c>
      <c r="U23" s="459" t="n">
        <f aca="false">IF(ISERROR(R23*J23),0,R23*J23)</f>
        <v>0</v>
      </c>
      <c r="V23" s="460" t="n">
        <v>0</v>
      </c>
      <c r="W23" s="461"/>
      <c r="X23" s="461"/>
      <c r="Y23" s="462" t="str">
        <f aca="false">IF(A23="new.cod","NEWCOD",IF(AND((Z23=""),ISTEXT(A23)),A23,IF(Z23="","",INDEX('liste reference'!$A$7:$A$892,Z23))))</f>
        <v/>
      </c>
      <c r="Z23" s="253" t="str">
        <f aca="false">IF(ISERROR(MATCH(A23,'liste reference'!$A$7:$A$892,0)),IF(ISERROR(MATCH(A23,'liste reference'!$B$7:$B$892,0)),"",(MATCH(A23,'liste reference'!$B$7:$B$892,0))),(MATCH(A23,'liste reference'!$A$7:$A$892,0)))</f>
        <v/>
      </c>
      <c r="AA23" s="463"/>
      <c r="AB23" s="464"/>
      <c r="AC23" s="464"/>
      <c r="BC23" s="253" t="str">
        <f aca="false">IF(A23="","",1)</f>
        <v/>
      </c>
    </row>
    <row r="24" customFormat="false" ht="12.75" hidden="false" customHeight="false" outlineLevel="0" collapsed="false">
      <c r="A24" s="465"/>
      <c r="B24" s="466"/>
      <c r="C24" s="467"/>
      <c r="D24" s="468" t="str">
        <f aca="false">IF(ISERROR(VLOOKUP($A24,'liste reference'!$A$7:$D$892,2,0)),IF(ISERROR(VLOOKUP($A24,'liste reference'!$B$7:$D$892,1,0)),"",VLOOKUP($A24,'liste reference'!$B$7:$D$892,1,0)),VLOOKUP($A24,'liste reference'!$A$7:$D$892,2,0))</f>
        <v/>
      </c>
      <c r="E24" s="468" t="n">
        <f aca="false">IF(D24="",0,VLOOKUP(D24,D$22:D23,1,0))</f>
        <v>0</v>
      </c>
      <c r="F24" s="469" t="n">
        <f aca="false">($B24*$B$7+$C24*$C$7)/100</f>
        <v>0</v>
      </c>
      <c r="G24" s="470" t="str">
        <f aca="false">IF(A24="","",IF(ISERROR(VLOOKUP($A24,'liste reference'!$A$7:$P$892,13,0)),IF(ISERROR(VLOOKUP($A24,'liste reference'!$B$7:$P$892,12,0)),"    -",VLOOKUP($A24,'liste reference'!$B$7:$P$892,12,0)),VLOOKUP($A24,'liste reference'!$A$7:$P$892,13,0)))</f>
        <v/>
      </c>
      <c r="H24" s="452" t="str">
        <f aca="false">IF(A24="","x",IF(ISERROR(VLOOKUP($A24,'liste reference'!$A$7:$P$892,14,0)),IF(ISERROR(VLOOKUP($A24,'liste reference'!$B$7:$P$892,13,0)),"x",VLOOKUP($A24,'liste reference'!$B$7:$P$892,13,0)),VLOOKUP($A24,'liste reference'!$A$7:$P$892,14,0)))</f>
        <v>x</v>
      </c>
      <c r="I24" s="471" t="str">
        <f aca="false">IF(ISNUMBER(H24),IF(ISERROR(VLOOKUP($A24,'liste reference'!$A$7:$P$892,3,0)),IF(ISERROR(VLOOKUP($A24,'liste reference'!$B$7:$P$892,2,0)),"",VLOOKUP($A24,'liste reference'!$B$7:$P$892,2,0)),VLOOKUP($A24,'liste reference'!$A$7:$P$892,3,0)),"")</f>
        <v/>
      </c>
      <c r="J24" s="454" t="str">
        <f aca="false">IF(ISNUMBER(H24),IF(ISERROR(VLOOKUP($A24,'liste reference'!$A$7:$P$892,4,0)),IF(ISERROR(VLOOKUP($A24,'liste reference'!$B$7:$P$892,3,0)),"",VLOOKUP($A24,'liste reference'!$B$7:$P$892,3,0)),VLOOKUP($A24,'liste reference'!$A$7:$P$892,4,0)),"")</f>
        <v/>
      </c>
      <c r="K24" s="455"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72"/>
      <c r="M24" s="472"/>
      <c r="N24" s="472"/>
      <c r="O24" s="457" t="str">
        <f aca="false">IF(AA24="Cf.","Cf.","")</f>
        <v/>
      </c>
      <c r="P24" s="457" t="str">
        <f aca="false">IF($A24="NEWCOD",IF($AC24="","No",$AC24),IF(ISTEXT($E24),"DEJA SAISI !",IF($A24="","",IF(ISERROR(VLOOKUP($A24,'liste reference'!A:S,19,FALSE())),IF(ISERROR(VLOOKUP($A24,'liste reference'!B:S,19,FALSE())),"",VLOOKUP($A24,'liste reference'!B:S,19,FALSE())),VLOOKUP($A24,'liste reference'!A:S,19,FALSE())))))</f>
        <v/>
      </c>
      <c r="Q24" s="458" t="str">
        <f aca="false">IF(ISTEXT(H24),"",(B24*$B$7/100)+(C24*$C$7/100))</f>
        <v/>
      </c>
      <c r="R24" s="459" t="str">
        <f aca="false">IF(OR(ISTEXT(H24),Q24=0),"",IF(Q24&lt;0.1,1,IF(Q24&lt;1,2,IF(Q24&lt;10,3,IF(Q24&lt;50,4,IF(Q24&gt;=50,5,""))))))</f>
        <v/>
      </c>
      <c r="S24" s="459" t="n">
        <f aca="false">IF(ISERROR(R24*I24),0,R24*I24)</f>
        <v>0</v>
      </c>
      <c r="T24" s="459" t="n">
        <f aca="false">IF(ISERROR(R24*I24*J24),0,R24*I24*J24)</f>
        <v>0</v>
      </c>
      <c r="U24" s="473" t="n">
        <f aca="false">IF(ISERROR(R24*J24),0,R24*J24)</f>
        <v>0</v>
      </c>
      <c r="V24" s="460" t="n">
        <v>0</v>
      </c>
      <c r="W24" s="474"/>
      <c r="Y24" s="462" t="str">
        <f aca="false">IF(A24="new.cod","NEWCOD",IF(AND((Z24=""),ISTEXT(A24)),A24,IF(Z24="","",INDEX('liste reference'!$A$7:$A$892,Z24))))</f>
        <v/>
      </c>
      <c r="Z24" s="253" t="str">
        <f aca="false">IF(ISERROR(MATCH(A24,'liste reference'!$A$7:$A$892,0)),IF(ISERROR(MATCH(A24,'liste reference'!$B$7:$B$892,0)),"",(MATCH(A24,'liste reference'!$B$7:$B$892,0))),(MATCH(A24,'liste reference'!$A$7:$A$892,0)))</f>
        <v/>
      </c>
      <c r="AA24" s="463"/>
      <c r="AB24" s="464"/>
      <c r="AC24" s="464"/>
      <c r="BC24" s="253" t="str">
        <f aca="false">IF(A24="","",1)</f>
        <v/>
      </c>
    </row>
    <row r="25" customFormat="false" ht="12.75" hidden="false" customHeight="false" outlineLevel="0" collapsed="false">
      <c r="A25" s="465"/>
      <c r="B25" s="466"/>
      <c r="C25" s="467"/>
      <c r="D25" s="468" t="str">
        <f aca="false">IF(ISERROR(VLOOKUP($A25,'liste reference'!$A$7:$D$892,2,0)),IF(ISERROR(VLOOKUP($A25,'liste reference'!$B$7:$D$892,1,0)),"",VLOOKUP($A25,'liste reference'!$B$7:$D$892,1,0)),VLOOKUP($A25,'liste reference'!$A$7:$D$892,2,0))</f>
        <v/>
      </c>
      <c r="E25" s="468" t="n">
        <f aca="false">IF(D25="",0,VLOOKUP(D25,D$22:D24,1,0))</f>
        <v>0</v>
      </c>
      <c r="F25" s="469" t="n">
        <f aca="false">($B25*$B$7+$C25*$C$7)/100</f>
        <v>0</v>
      </c>
      <c r="G25" s="470" t="str">
        <f aca="false">IF(A25="","",IF(ISERROR(VLOOKUP($A25,'liste reference'!$A$7:$P$892,13,0)),IF(ISERROR(VLOOKUP($A25,'liste reference'!$B$7:$P$892,12,0)),"    -",VLOOKUP($A25,'liste reference'!$B$7:$P$892,12,0)),VLOOKUP($A25,'liste reference'!$A$7:$P$892,13,0)))</f>
        <v/>
      </c>
      <c r="H25" s="452" t="str">
        <f aca="false">IF(A25="","x",IF(ISERROR(VLOOKUP($A25,'liste reference'!$A$7:$P$892,14,0)),IF(ISERROR(VLOOKUP($A25,'liste reference'!$B$7:$P$892,13,0)),"x",VLOOKUP($A25,'liste reference'!$B$7:$P$892,13,0)),VLOOKUP($A25,'liste reference'!$A$7:$P$892,14,0)))</f>
        <v>x</v>
      </c>
      <c r="I25" s="471" t="str">
        <f aca="false">IF(ISNUMBER(H25),IF(ISERROR(VLOOKUP($A25,'liste reference'!$A$7:$P$892,3,0)),IF(ISERROR(VLOOKUP($A25,'liste reference'!$B$7:$P$892,2,0)),"",VLOOKUP($A25,'liste reference'!$B$7:$P$892,2,0)),VLOOKUP($A25,'liste reference'!$A$7:$P$892,3,0)),"")</f>
        <v/>
      </c>
      <c r="J25" s="454" t="str">
        <f aca="false">IF(ISNUMBER(H25),IF(ISERROR(VLOOKUP($A25,'liste reference'!$A$7:$P$892,4,0)),IF(ISERROR(VLOOKUP($A25,'liste reference'!$B$7:$P$892,3,0)),"",VLOOKUP($A25,'liste reference'!$B$7:$P$892,3,0)),VLOOKUP($A25,'liste reference'!$A$7:$P$892,4,0)),"")</f>
        <v/>
      </c>
      <c r="K25" s="455"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72"/>
      <c r="M25" s="472"/>
      <c r="N25" s="472"/>
      <c r="O25" s="457" t="str">
        <f aca="false">IF(AA25="Cf.","Cf.","")</f>
        <v/>
      </c>
      <c r="P25" s="457" t="str">
        <f aca="false">IF($A25="NEWCOD",IF($AC25="","No",$AC25),IF(ISTEXT($E25),"DEJA SAISI !",IF($A25="","",IF(ISERROR(VLOOKUP($A25,'liste reference'!A:S,19,FALSE())),IF(ISERROR(VLOOKUP($A25,'liste reference'!B:S,19,FALSE())),"",VLOOKUP($A25,'liste reference'!B:S,19,FALSE())),VLOOKUP($A25,'liste reference'!A:S,19,FALSE())))))</f>
        <v/>
      </c>
      <c r="Q25" s="458" t="str">
        <f aca="false">IF(ISTEXT(H25),"",(B25*$B$7/100)+(C25*$C$7/100))</f>
        <v/>
      </c>
      <c r="R25" s="459" t="str">
        <f aca="false">IF(OR(ISTEXT(H25),Q25=0),"",IF(Q25&lt;0.1,1,IF(Q25&lt;1,2,IF(Q25&lt;10,3,IF(Q25&lt;50,4,IF(Q25&gt;=50,5,""))))))</f>
        <v/>
      </c>
      <c r="S25" s="459" t="n">
        <f aca="false">IF(ISERROR(R25*I25),0,R25*I25)</f>
        <v>0</v>
      </c>
      <c r="T25" s="459" t="n">
        <f aca="false">IF(ISERROR(R25*I25*J25),0,R25*I25*J25)</f>
        <v>0</v>
      </c>
      <c r="U25" s="473" t="n">
        <f aca="false">IF(ISERROR(R25*J25),0,R25*J25)</f>
        <v>0</v>
      </c>
      <c r="V25" s="460" t="n">
        <v>0</v>
      </c>
      <c r="W25" s="461"/>
      <c r="Y25" s="462" t="str">
        <f aca="false">IF(A25="new.cod","NEWCOD",IF(AND((Z25=""),ISTEXT(A25)),A25,IF(Z25="","",INDEX('liste reference'!$A$7:$A$892,Z25))))</f>
        <v/>
      </c>
      <c r="Z25" s="253" t="str">
        <f aca="false">IF(ISERROR(MATCH(A25,'liste reference'!$A$7:$A$892,0)),IF(ISERROR(MATCH(A25,'liste reference'!$B$7:$B$892,0)),"",(MATCH(A25,'liste reference'!$B$7:$B$892,0))),(MATCH(A25,'liste reference'!$A$7:$A$892,0)))</f>
        <v/>
      </c>
      <c r="AA25" s="463"/>
      <c r="AB25" s="464"/>
      <c r="AC25" s="464"/>
      <c r="BC25" s="253" t="str">
        <f aca="false">IF(A25="","",1)</f>
        <v/>
      </c>
    </row>
    <row r="26" customFormat="false" ht="12.75" hidden="false" customHeight="false" outlineLevel="0" collapsed="false">
      <c r="A26" s="465"/>
      <c r="B26" s="466"/>
      <c r="C26" s="467"/>
      <c r="D26" s="468" t="str">
        <f aca="false">IF(ISERROR(VLOOKUP($A26,'liste reference'!$A$7:$D$892,2,0)),IF(ISERROR(VLOOKUP($A26,'liste reference'!$B$7:$D$892,1,0)),"",VLOOKUP($A26,'liste reference'!$B$7:$D$892,1,0)),VLOOKUP($A26,'liste reference'!$A$7:$D$892,2,0))</f>
        <v/>
      </c>
      <c r="E26" s="468" t="n">
        <f aca="false">IF(D26="",0,VLOOKUP(D26,D$22:D25,1,0))</f>
        <v>0</v>
      </c>
      <c r="F26" s="469" t="n">
        <f aca="false">($B26*$B$7+$C26*$C$7)/100</f>
        <v>0</v>
      </c>
      <c r="G26" s="470" t="str">
        <f aca="false">IF(A26="","",IF(ISERROR(VLOOKUP($A26,'liste reference'!$A$7:$P$892,13,0)),IF(ISERROR(VLOOKUP($A26,'liste reference'!$B$7:$P$892,12,0)),"    -",VLOOKUP($A26,'liste reference'!$B$7:$P$892,12,0)),VLOOKUP($A26,'liste reference'!$A$7:$P$892,13,0)))</f>
        <v/>
      </c>
      <c r="H26" s="452" t="str">
        <f aca="false">IF(A26="","x",IF(ISERROR(VLOOKUP($A26,'liste reference'!$A$7:$P$892,14,0)),IF(ISERROR(VLOOKUP($A26,'liste reference'!$B$7:$P$892,13,0)),"x",VLOOKUP($A26,'liste reference'!$B$7:$P$892,13,0)),VLOOKUP($A26,'liste reference'!$A$7:$P$892,14,0)))</f>
        <v>x</v>
      </c>
      <c r="I26" s="471" t="str">
        <f aca="false">IF(ISNUMBER(H26),IF(ISERROR(VLOOKUP($A26,'liste reference'!$A$7:$P$892,3,0)),IF(ISERROR(VLOOKUP($A26,'liste reference'!$B$7:$P$892,2,0)),"",VLOOKUP($A26,'liste reference'!$B$7:$P$892,2,0)),VLOOKUP($A26,'liste reference'!$A$7:$P$892,3,0)),"")</f>
        <v/>
      </c>
      <c r="J26" s="454" t="str">
        <f aca="false">IF(ISNUMBER(H26),IF(ISERROR(VLOOKUP($A26,'liste reference'!$A$7:$P$892,4,0)),IF(ISERROR(VLOOKUP($A26,'liste reference'!$B$7:$P$892,3,0)),"",VLOOKUP($A26,'liste reference'!$B$7:$P$892,3,0)),VLOOKUP($A26,'liste reference'!$A$7:$P$892,4,0)),"")</f>
        <v/>
      </c>
      <c r="K26" s="455"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72"/>
      <c r="M26" s="472"/>
      <c r="N26" s="472"/>
      <c r="O26" s="457" t="str">
        <f aca="false">IF(AA26="Cf.","Cf.","")</f>
        <v/>
      </c>
      <c r="P26" s="457" t="str">
        <f aca="false">IF($A26="NEWCOD",IF($AC26="","No",$AC26),IF(ISTEXT($E26),"DEJA SAISI !",IF($A26="","",IF(ISERROR(VLOOKUP($A26,'liste reference'!A:S,19,FALSE())),IF(ISERROR(VLOOKUP($A26,'liste reference'!B:S,19,FALSE())),"",VLOOKUP($A26,'liste reference'!B:S,19,FALSE())),VLOOKUP($A26,'liste reference'!A:S,19,FALSE())))))</f>
        <v/>
      </c>
      <c r="Q26" s="458" t="str">
        <f aca="false">IF(ISTEXT(H26),"",(B26*$B$7/100)+(C26*$C$7/100))</f>
        <v/>
      </c>
      <c r="R26" s="459" t="str">
        <f aca="false">IF(OR(ISTEXT(H26),Q26=0),"",IF(Q26&lt;0.1,1,IF(Q26&lt;1,2,IF(Q26&lt;10,3,IF(Q26&lt;50,4,IF(Q26&gt;=50,5,""))))))</f>
        <v/>
      </c>
      <c r="S26" s="459" t="n">
        <f aca="false">IF(ISERROR(R26*I26),0,R26*I26)</f>
        <v>0</v>
      </c>
      <c r="T26" s="459" t="n">
        <f aca="false">IF(ISERROR(R26*I26*J26),0,R26*I26*J26)</f>
        <v>0</v>
      </c>
      <c r="U26" s="473" t="n">
        <f aca="false">IF(ISERROR(R26*J26),0,R26*J26)</f>
        <v>0</v>
      </c>
      <c r="V26" s="460" t="n">
        <v>0</v>
      </c>
      <c r="W26" s="461"/>
      <c r="Y26" s="462" t="str">
        <f aca="false">IF(A26="new.cod","NEWCOD",IF(AND((Z26=""),ISTEXT(A26)),A26,IF(Z26="","",INDEX('liste reference'!$A$7:$A$892,Z26))))</f>
        <v/>
      </c>
      <c r="Z26" s="253" t="str">
        <f aca="false">IF(ISERROR(MATCH(A26,'liste reference'!$A$7:$A$892,0)),IF(ISERROR(MATCH(A26,'liste reference'!$B$7:$B$892,0)),"",(MATCH(A26,'liste reference'!$B$7:$B$892,0))),(MATCH(A26,'liste reference'!$A$7:$A$892,0)))</f>
        <v/>
      </c>
      <c r="AA26" s="463"/>
      <c r="AB26" s="464"/>
      <c r="AC26" s="464"/>
      <c r="BC26" s="253" t="str">
        <f aca="false">IF(A26="","",1)</f>
        <v/>
      </c>
    </row>
    <row r="27" customFormat="false" ht="12.75" hidden="false" customHeight="false" outlineLevel="0" collapsed="false">
      <c r="A27" s="465"/>
      <c r="B27" s="466"/>
      <c r="C27" s="467"/>
      <c r="D27" s="468" t="str">
        <f aca="false">IF(ISERROR(VLOOKUP($A27,'liste reference'!$A$7:$D$892,2,0)),IF(ISERROR(VLOOKUP($A27,'liste reference'!$B$7:$D$892,1,0)),"",VLOOKUP($A27,'liste reference'!$B$7:$D$892,1,0)),VLOOKUP($A27,'liste reference'!$A$7:$D$892,2,0))</f>
        <v/>
      </c>
      <c r="E27" s="468" t="n">
        <f aca="false">IF(D27="",0,VLOOKUP(D27,D$22:D26,1,0))</f>
        <v>0</v>
      </c>
      <c r="F27" s="469" t="n">
        <f aca="false">($B27*$B$7+$C27*$C$7)/100</f>
        <v>0</v>
      </c>
      <c r="G27" s="470" t="str">
        <f aca="false">IF(A27="","",IF(ISERROR(VLOOKUP($A27,'liste reference'!$A$7:$P$892,13,0)),IF(ISERROR(VLOOKUP($A27,'liste reference'!$B$7:$P$892,12,0)),"    -",VLOOKUP($A27,'liste reference'!$B$7:$P$892,12,0)),VLOOKUP($A27,'liste reference'!$A$7:$P$892,13,0)))</f>
        <v/>
      </c>
      <c r="H27" s="452" t="str">
        <f aca="false">IF(A27="","x",IF(ISERROR(VLOOKUP($A27,'liste reference'!$A$7:$P$892,14,0)),IF(ISERROR(VLOOKUP($A27,'liste reference'!$B$7:$P$892,13,0)),"x",VLOOKUP($A27,'liste reference'!$B$7:$P$892,13,0)),VLOOKUP($A27,'liste reference'!$A$7:$P$892,14,0)))</f>
        <v>x</v>
      </c>
      <c r="I27" s="471" t="str">
        <f aca="false">IF(ISNUMBER(H27),IF(ISERROR(VLOOKUP($A27,'liste reference'!$A$7:$P$892,3,0)),IF(ISERROR(VLOOKUP($A27,'liste reference'!$B$7:$P$892,2,0)),"",VLOOKUP($A27,'liste reference'!$B$7:$P$892,2,0)),VLOOKUP($A27,'liste reference'!$A$7:$P$892,3,0)),"")</f>
        <v/>
      </c>
      <c r="J27" s="454" t="str">
        <f aca="false">IF(ISNUMBER(H27),IF(ISERROR(VLOOKUP($A27,'liste reference'!$A$7:$P$892,4,0)),IF(ISERROR(VLOOKUP($A27,'liste reference'!$B$7:$P$892,3,0)),"",VLOOKUP($A27,'liste reference'!$B$7:$P$892,3,0)),VLOOKUP($A27,'liste reference'!$A$7:$P$892,4,0)),"")</f>
        <v/>
      </c>
      <c r="K27" s="455"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72"/>
      <c r="M27" s="472"/>
      <c r="N27" s="472"/>
      <c r="O27" s="457" t="str">
        <f aca="false">IF(AA27="Cf.","Cf.","")</f>
        <v/>
      </c>
      <c r="P27" s="457" t="str">
        <f aca="false">IF($A27="NEWCOD",IF($AC27="","No",$AC27),IF(ISTEXT($E27),"DEJA SAISI !",IF($A27="","",IF(ISERROR(VLOOKUP($A27,'liste reference'!A:S,19,FALSE())),IF(ISERROR(VLOOKUP($A27,'liste reference'!B:S,19,FALSE())),"",VLOOKUP($A27,'liste reference'!B:S,19,FALSE())),VLOOKUP($A27,'liste reference'!A:S,19,FALSE())))))</f>
        <v/>
      </c>
      <c r="Q27" s="458" t="str">
        <f aca="false">IF(ISTEXT(H27),"",(B27*$B$7/100)+(C27*$C$7/100))</f>
        <v/>
      </c>
      <c r="R27" s="459" t="str">
        <f aca="false">IF(OR(ISTEXT(H27),Q27=0),"",IF(Q27&lt;0.1,1,IF(Q27&lt;1,2,IF(Q27&lt;10,3,IF(Q27&lt;50,4,IF(Q27&gt;=50,5,""))))))</f>
        <v/>
      </c>
      <c r="S27" s="459" t="n">
        <f aca="false">IF(ISERROR(R27*I27),0,R27*I27)</f>
        <v>0</v>
      </c>
      <c r="T27" s="459" t="n">
        <f aca="false">IF(ISERROR(R27*I27*J27),0,R27*I27*J27)</f>
        <v>0</v>
      </c>
      <c r="U27" s="473" t="n">
        <f aca="false">IF(ISERROR(R27*J27),0,R27*J27)</f>
        <v>0</v>
      </c>
      <c r="V27" s="460" t="n">
        <v>0</v>
      </c>
      <c r="W27" s="461"/>
      <c r="Y27" s="462" t="str">
        <f aca="false">IF(A27="new.cod","NEWCOD",IF(AND((Z27=""),ISTEXT(A27)),A27,IF(Z27="","",INDEX('liste reference'!$A$7:$A$892,Z27))))</f>
        <v/>
      </c>
      <c r="Z27" s="253" t="str">
        <f aca="false">IF(ISERROR(MATCH(A27,'liste reference'!$A$7:$A$892,0)),IF(ISERROR(MATCH(A27,'liste reference'!$B$7:$B$892,0)),"",(MATCH(A27,'liste reference'!$B$7:$B$892,0))),(MATCH(A27,'liste reference'!$A$7:$A$892,0)))</f>
        <v/>
      </c>
      <c r="AA27" s="463"/>
      <c r="AB27" s="464"/>
      <c r="AC27" s="464"/>
      <c r="BC27" s="253" t="str">
        <f aca="false">IF(A27="","",1)</f>
        <v/>
      </c>
    </row>
    <row r="28" customFormat="false" ht="12.75" hidden="false" customHeight="false" outlineLevel="0" collapsed="false">
      <c r="A28" s="465"/>
      <c r="B28" s="466"/>
      <c r="C28" s="467"/>
      <c r="D28" s="468" t="str">
        <f aca="false">IF(ISERROR(VLOOKUP($A28,'liste reference'!$A$7:$D$892,2,0)),IF(ISERROR(VLOOKUP($A28,'liste reference'!$B$7:$D$892,1,0)),"",VLOOKUP($A28,'liste reference'!$B$7:$D$892,1,0)),VLOOKUP($A28,'liste reference'!$A$7:$D$892,2,0))</f>
        <v/>
      </c>
      <c r="E28" s="468" t="n">
        <f aca="false">IF(D28="",0,VLOOKUP(D28,D$22:D27,1,0))</f>
        <v>0</v>
      </c>
      <c r="F28" s="469" t="n">
        <f aca="false">($B28*$B$7+$C28*$C$7)/100</f>
        <v>0</v>
      </c>
      <c r="G28" s="470" t="str">
        <f aca="false">IF(A28="","",IF(ISERROR(VLOOKUP($A28,'liste reference'!$A$7:$P$892,13,0)),IF(ISERROR(VLOOKUP($A28,'liste reference'!$B$7:$P$892,12,0)),"    -",VLOOKUP($A28,'liste reference'!$B$7:$P$892,12,0)),VLOOKUP($A28,'liste reference'!$A$7:$P$892,13,0)))</f>
        <v/>
      </c>
      <c r="H28" s="452" t="str">
        <f aca="false">IF(A28="","x",IF(ISERROR(VLOOKUP($A28,'liste reference'!$A$7:$P$892,14,0)),IF(ISERROR(VLOOKUP($A28,'liste reference'!$B$7:$P$892,13,0)),"x",VLOOKUP($A28,'liste reference'!$B$7:$P$892,13,0)),VLOOKUP($A28,'liste reference'!$A$7:$P$892,14,0)))</f>
        <v>x</v>
      </c>
      <c r="I28" s="471" t="str">
        <f aca="false">IF(ISNUMBER(H28),IF(ISERROR(VLOOKUP($A28,'liste reference'!$A$7:$P$892,3,0)),IF(ISERROR(VLOOKUP($A28,'liste reference'!$B$7:$P$892,2,0)),"",VLOOKUP($A28,'liste reference'!$B$7:$P$892,2,0)),VLOOKUP($A28,'liste reference'!$A$7:$P$892,3,0)),"")</f>
        <v/>
      </c>
      <c r="J28" s="454" t="str">
        <f aca="false">IF(ISNUMBER(H28),IF(ISERROR(VLOOKUP($A28,'liste reference'!$A$7:$P$892,4,0)),IF(ISERROR(VLOOKUP($A28,'liste reference'!$B$7:$P$892,3,0)),"",VLOOKUP($A28,'liste reference'!$B$7:$P$892,3,0)),VLOOKUP($A28,'liste reference'!$A$7:$P$892,4,0)),"")</f>
        <v/>
      </c>
      <c r="K28" s="455"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72"/>
      <c r="M28" s="472"/>
      <c r="N28" s="472"/>
      <c r="O28" s="457" t="str">
        <f aca="false">IF(AA28="Cf.","Cf.","")</f>
        <v/>
      </c>
      <c r="P28" s="457" t="str">
        <f aca="false">IF($A28="NEWCOD",IF($AC28="","No",$AC28),IF(ISTEXT($E28),"DEJA SAISI !",IF($A28="","",IF(ISERROR(VLOOKUP($A28,'liste reference'!A:S,19,FALSE())),IF(ISERROR(VLOOKUP($A28,'liste reference'!B:S,19,FALSE())),"",VLOOKUP($A28,'liste reference'!B:S,19,FALSE())),VLOOKUP($A28,'liste reference'!A:S,19,FALSE())))))</f>
        <v/>
      </c>
      <c r="Q28" s="458" t="str">
        <f aca="false">IF(ISTEXT(H28),"",(B28*$B$7/100)+(C28*$C$7/100))</f>
        <v/>
      </c>
      <c r="R28" s="459" t="str">
        <f aca="false">IF(OR(ISTEXT(H28),Q28=0),"",IF(Q28&lt;0.1,1,IF(Q28&lt;1,2,IF(Q28&lt;10,3,IF(Q28&lt;50,4,IF(Q28&gt;=50,5,""))))))</f>
        <v/>
      </c>
      <c r="S28" s="459" t="n">
        <f aca="false">IF(ISERROR(R28*I28),0,R28*I28)</f>
        <v>0</v>
      </c>
      <c r="T28" s="459" t="n">
        <f aca="false">IF(ISERROR(R28*I28*J28),0,R28*I28*J28)</f>
        <v>0</v>
      </c>
      <c r="U28" s="473" t="n">
        <f aca="false">IF(ISERROR(R28*J28),0,R28*J28)</f>
        <v>0</v>
      </c>
      <c r="V28" s="460" t="n">
        <v>0</v>
      </c>
      <c r="W28" s="461"/>
      <c r="Y28" s="462" t="str">
        <f aca="false">IF(A28="new.cod","NEWCOD",IF(AND((Z28=""),ISTEXT(A28)),A28,IF(Z28="","",INDEX('liste reference'!$A$7:$A$892,Z28))))</f>
        <v/>
      </c>
      <c r="Z28" s="253" t="str">
        <f aca="false">IF(ISERROR(MATCH(A28,'liste reference'!$A$7:$A$892,0)),IF(ISERROR(MATCH(A28,'liste reference'!$B$7:$B$892,0)),"",(MATCH(A28,'liste reference'!$B$7:$B$892,0))),(MATCH(A28,'liste reference'!$A$7:$A$892,0)))</f>
        <v/>
      </c>
      <c r="AA28" s="463"/>
      <c r="AB28" s="464"/>
      <c r="AC28" s="464"/>
      <c r="BC28" s="253" t="str">
        <f aca="false">IF(A28="","",1)</f>
        <v/>
      </c>
    </row>
    <row r="29" customFormat="false" ht="12.75" hidden="false" customHeight="false" outlineLevel="0" collapsed="false">
      <c r="A29" s="465"/>
      <c r="B29" s="466"/>
      <c r="C29" s="467"/>
      <c r="D29" s="468" t="str">
        <f aca="false">IF(ISERROR(VLOOKUP($A29,'liste reference'!$A$7:$D$892,2,0)),IF(ISERROR(VLOOKUP($A29,'liste reference'!$B$7:$D$892,1,0)),"",VLOOKUP($A29,'liste reference'!$B$7:$D$892,1,0)),VLOOKUP($A29,'liste reference'!$A$7:$D$892,2,0))</f>
        <v/>
      </c>
      <c r="E29" s="468" t="n">
        <f aca="false">IF(D29="",0,VLOOKUP(D29,D$22:D28,1,0))</f>
        <v>0</v>
      </c>
      <c r="F29" s="469" t="n">
        <f aca="false">($B29*$B$7+$C29*$C$7)/100</f>
        <v>0</v>
      </c>
      <c r="G29" s="470" t="str">
        <f aca="false">IF(A29="","",IF(ISERROR(VLOOKUP($A29,'liste reference'!$A$7:$P$892,13,0)),IF(ISERROR(VLOOKUP($A29,'liste reference'!$B$7:$P$892,12,0)),"    -",VLOOKUP($A29,'liste reference'!$B$7:$P$892,12,0)),VLOOKUP($A29,'liste reference'!$A$7:$P$892,13,0)))</f>
        <v/>
      </c>
      <c r="H29" s="452" t="str">
        <f aca="false">IF(A29="","x",IF(ISERROR(VLOOKUP($A29,'liste reference'!$A$7:$P$892,14,0)),IF(ISERROR(VLOOKUP($A29,'liste reference'!$B$7:$P$892,13,0)),"x",VLOOKUP($A29,'liste reference'!$B$7:$P$892,13,0)),VLOOKUP($A29,'liste reference'!$A$7:$P$892,14,0)))</f>
        <v>x</v>
      </c>
      <c r="I29" s="471" t="str">
        <f aca="false">IF(ISNUMBER(H29),IF(ISERROR(VLOOKUP($A29,'liste reference'!$A$7:$P$892,3,0)),IF(ISERROR(VLOOKUP($A29,'liste reference'!$B$7:$P$892,2,0)),"",VLOOKUP($A29,'liste reference'!$B$7:$P$892,2,0)),VLOOKUP($A29,'liste reference'!$A$7:$P$892,3,0)),"")</f>
        <v/>
      </c>
      <c r="J29" s="454" t="str">
        <f aca="false">IF(ISNUMBER(H29),IF(ISERROR(VLOOKUP($A29,'liste reference'!$A$7:$P$892,4,0)),IF(ISERROR(VLOOKUP($A29,'liste reference'!$B$7:$P$892,3,0)),"",VLOOKUP($A29,'liste reference'!$B$7:$P$892,3,0)),VLOOKUP($A29,'liste reference'!$A$7:$P$892,4,0)),"")</f>
        <v/>
      </c>
      <c r="K29" s="455"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72"/>
      <c r="M29" s="472"/>
      <c r="N29" s="472"/>
      <c r="O29" s="457" t="str">
        <f aca="false">IF(AA29="Cf.","Cf.","")</f>
        <v/>
      </c>
      <c r="P29" s="457" t="str">
        <f aca="false">IF($A29="NEWCOD",IF($AC29="","No",$AC29),IF(ISTEXT($E29),"DEJA SAISI !",IF($A29="","",IF(ISERROR(VLOOKUP($A29,'liste reference'!A:S,19,FALSE())),IF(ISERROR(VLOOKUP($A29,'liste reference'!B:S,19,FALSE())),"",VLOOKUP($A29,'liste reference'!B:S,19,FALSE())),VLOOKUP($A29,'liste reference'!A:S,19,FALSE())))))</f>
        <v/>
      </c>
      <c r="Q29" s="458" t="str">
        <f aca="false">IF(ISTEXT(H29),"",(B29*$B$7/100)+(C29*$C$7/100))</f>
        <v/>
      </c>
      <c r="R29" s="459" t="str">
        <f aca="false">IF(OR(ISTEXT(H29),Q29=0),"",IF(Q29&lt;0.1,1,IF(Q29&lt;1,2,IF(Q29&lt;10,3,IF(Q29&lt;50,4,IF(Q29&gt;=50,5,""))))))</f>
        <v/>
      </c>
      <c r="S29" s="459" t="n">
        <f aca="false">IF(ISERROR(R29*I29),0,R29*I29)</f>
        <v>0</v>
      </c>
      <c r="T29" s="459" t="n">
        <f aca="false">IF(ISERROR(R29*I29*J29),0,R29*I29*J29)</f>
        <v>0</v>
      </c>
      <c r="U29" s="473" t="n">
        <f aca="false">IF(ISERROR(R29*J29),0,R29*J29)</f>
        <v>0</v>
      </c>
      <c r="V29" s="460" t="n">
        <v>0</v>
      </c>
      <c r="W29" s="461"/>
      <c r="Y29" s="462" t="str">
        <f aca="false">IF(A29="new.cod","NEWCOD",IF(AND((Z29=""),ISTEXT(A29)),A29,IF(Z29="","",INDEX('liste reference'!$A$7:$A$892,Z29))))</f>
        <v/>
      </c>
      <c r="Z29" s="253" t="str">
        <f aca="false">IF(ISERROR(MATCH(A29,'liste reference'!$A$7:$A$892,0)),IF(ISERROR(MATCH(A29,'liste reference'!$B$7:$B$892,0)),"",(MATCH(A29,'liste reference'!$B$7:$B$892,0))),(MATCH(A29,'liste reference'!$A$7:$A$892,0)))</f>
        <v/>
      </c>
      <c r="AA29" s="463"/>
      <c r="AB29" s="464"/>
      <c r="AC29" s="464"/>
      <c r="BC29" s="253" t="str">
        <f aca="false">IF(A29="","",1)</f>
        <v/>
      </c>
    </row>
    <row r="30" customFormat="false" ht="12.75" hidden="false" customHeight="false" outlineLevel="0" collapsed="false">
      <c r="A30" s="465"/>
      <c r="B30" s="466"/>
      <c r="C30" s="467"/>
      <c r="D30" s="468" t="str">
        <f aca="false">IF(ISERROR(VLOOKUP($A30,'liste reference'!$A$7:$D$892,2,0)),IF(ISERROR(VLOOKUP($A30,'liste reference'!$B$7:$D$892,1,0)),"",VLOOKUP($A30,'liste reference'!$B$7:$D$892,1,0)),VLOOKUP($A30,'liste reference'!$A$7:$D$892,2,0))</f>
        <v/>
      </c>
      <c r="E30" s="468" t="n">
        <f aca="false">IF(D30="",0,VLOOKUP(D30,D$22:D29,1,0))</f>
        <v>0</v>
      </c>
      <c r="F30" s="469" t="n">
        <f aca="false">($B30*$B$7+$C30*$C$7)/100</f>
        <v>0</v>
      </c>
      <c r="G30" s="470" t="str">
        <f aca="false">IF(A30="","",IF(ISERROR(VLOOKUP($A30,'liste reference'!$A$7:$P$892,13,0)),IF(ISERROR(VLOOKUP($A30,'liste reference'!$B$7:$P$892,12,0)),"    -",VLOOKUP($A30,'liste reference'!$B$7:$P$892,12,0)),VLOOKUP($A30,'liste reference'!$A$7:$P$892,13,0)))</f>
        <v/>
      </c>
      <c r="H30" s="452" t="str">
        <f aca="false">IF(A30="","x",IF(ISERROR(VLOOKUP($A30,'liste reference'!$A$7:$P$892,14,0)),IF(ISERROR(VLOOKUP($A30,'liste reference'!$B$7:$P$892,13,0)),"x",VLOOKUP($A30,'liste reference'!$B$7:$P$892,13,0)),VLOOKUP($A30,'liste reference'!$A$7:$P$892,14,0)))</f>
        <v>x</v>
      </c>
      <c r="I30" s="471" t="str">
        <f aca="false">IF(ISNUMBER(H30),IF(ISERROR(VLOOKUP($A30,'liste reference'!$A$7:$P$892,3,0)),IF(ISERROR(VLOOKUP($A30,'liste reference'!$B$7:$P$892,2,0)),"",VLOOKUP($A30,'liste reference'!$B$7:$P$892,2,0)),VLOOKUP($A30,'liste reference'!$A$7:$P$892,3,0)),"")</f>
        <v/>
      </c>
      <c r="J30" s="454" t="str">
        <f aca="false">IF(ISNUMBER(H30),IF(ISERROR(VLOOKUP($A30,'liste reference'!$A$7:$P$892,4,0)),IF(ISERROR(VLOOKUP($A30,'liste reference'!$B$7:$P$892,3,0)),"",VLOOKUP($A30,'liste reference'!$B$7:$P$892,3,0)),VLOOKUP($A30,'liste reference'!$A$7:$P$892,4,0)),"")</f>
        <v/>
      </c>
      <c r="K30" s="455"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72"/>
      <c r="M30" s="472"/>
      <c r="N30" s="472"/>
      <c r="O30" s="457" t="str">
        <f aca="false">IF(AA30="Cf.","Cf.","")</f>
        <v/>
      </c>
      <c r="P30" s="457" t="str">
        <f aca="false">IF($A30="NEWCOD",IF($AC30="","No",$AC30),IF(ISTEXT($E30),"DEJA SAISI !",IF($A30="","",IF(ISERROR(VLOOKUP($A30,'liste reference'!A:S,19,FALSE())),IF(ISERROR(VLOOKUP($A30,'liste reference'!B:S,19,FALSE())),"",VLOOKUP($A30,'liste reference'!B:S,19,FALSE())),VLOOKUP($A30,'liste reference'!A:S,19,FALSE())))))</f>
        <v/>
      </c>
      <c r="Q30" s="458" t="str">
        <f aca="false">IF(ISTEXT(H30),"",(B30*$B$7/100)+(C30*$C$7/100))</f>
        <v/>
      </c>
      <c r="R30" s="459" t="str">
        <f aca="false">IF(OR(ISTEXT(H30),Q30=0),"",IF(Q30&lt;0.1,1,IF(Q30&lt;1,2,IF(Q30&lt;10,3,IF(Q30&lt;50,4,IF(Q30&gt;=50,5,""))))))</f>
        <v/>
      </c>
      <c r="S30" s="459" t="n">
        <f aca="false">IF(ISERROR(R30*I30),0,R30*I30)</f>
        <v>0</v>
      </c>
      <c r="T30" s="459" t="n">
        <f aca="false">IF(ISERROR(R30*I30*J30),0,R30*I30*J30)</f>
        <v>0</v>
      </c>
      <c r="U30" s="473" t="n">
        <f aca="false">IF(ISERROR(R30*J30),0,R30*J30)</f>
        <v>0</v>
      </c>
      <c r="V30" s="460" t="n">
        <v>0</v>
      </c>
      <c r="W30" s="461"/>
      <c r="Y30" s="462" t="str">
        <f aca="false">IF(A30="new.cod","NEWCOD",IF(AND((Z30=""),ISTEXT(A30)),A30,IF(Z30="","",INDEX('liste reference'!$A$7:$A$892,Z30))))</f>
        <v/>
      </c>
      <c r="Z30" s="253" t="str">
        <f aca="false">IF(ISERROR(MATCH(A30,'liste reference'!$A$7:$A$892,0)),IF(ISERROR(MATCH(A30,'liste reference'!$B$7:$B$892,0)),"",(MATCH(A30,'liste reference'!$B$7:$B$892,0))),(MATCH(A30,'liste reference'!$A$7:$A$892,0)))</f>
        <v/>
      </c>
      <c r="AA30" s="463"/>
      <c r="AB30" s="464"/>
      <c r="AC30" s="464"/>
      <c r="BC30" s="253" t="str">
        <f aca="false">IF(A30="","",1)</f>
        <v/>
      </c>
    </row>
    <row r="31" customFormat="false" ht="12.75" hidden="false" customHeight="false" outlineLevel="0" collapsed="false">
      <c r="A31" s="465"/>
      <c r="B31" s="466"/>
      <c r="C31" s="467"/>
      <c r="D31" s="468" t="str">
        <f aca="false">IF(ISERROR(VLOOKUP($A31,'liste reference'!$A$7:$D$892,2,0)),IF(ISERROR(VLOOKUP($A31,'liste reference'!$B$7:$D$892,1,0)),"",VLOOKUP($A31,'liste reference'!$B$7:$D$892,1,0)),VLOOKUP($A31,'liste reference'!$A$7:$D$892,2,0))</f>
        <v/>
      </c>
      <c r="E31" s="468" t="n">
        <f aca="false">IF(D31="",0,VLOOKUP(D31,D$22:D30,1,0))</f>
        <v>0</v>
      </c>
      <c r="F31" s="469" t="n">
        <f aca="false">($B31*$B$7+$C31*$C$7)/100</f>
        <v>0</v>
      </c>
      <c r="G31" s="470" t="str">
        <f aca="false">IF(A31="","",IF(ISERROR(VLOOKUP($A31,'liste reference'!$A$7:$P$892,13,0)),IF(ISERROR(VLOOKUP($A31,'liste reference'!$B$7:$P$892,12,0)),"    -",VLOOKUP($A31,'liste reference'!$B$7:$P$892,12,0)),VLOOKUP($A31,'liste reference'!$A$7:$P$892,13,0)))</f>
        <v/>
      </c>
      <c r="H31" s="452" t="str">
        <f aca="false">IF(A31="","x",IF(ISERROR(VLOOKUP($A31,'liste reference'!$A$7:$P$892,14,0)),IF(ISERROR(VLOOKUP($A31,'liste reference'!$B$7:$P$892,13,0)),"x",VLOOKUP($A31,'liste reference'!$B$7:$P$892,13,0)),VLOOKUP($A31,'liste reference'!$A$7:$P$892,14,0)))</f>
        <v>x</v>
      </c>
      <c r="I31" s="471" t="str">
        <f aca="false">IF(ISNUMBER(H31),IF(ISERROR(VLOOKUP($A31,'liste reference'!$A$7:$P$892,3,0)),IF(ISERROR(VLOOKUP($A31,'liste reference'!$B$7:$P$892,2,0)),"",VLOOKUP($A31,'liste reference'!$B$7:$P$892,2,0)),VLOOKUP($A31,'liste reference'!$A$7:$P$892,3,0)),"")</f>
        <v/>
      </c>
      <c r="J31" s="454" t="str">
        <f aca="false">IF(ISNUMBER(H31),IF(ISERROR(VLOOKUP($A31,'liste reference'!$A$7:$P$892,4,0)),IF(ISERROR(VLOOKUP($A31,'liste reference'!$B$7:$P$892,3,0)),"",VLOOKUP($A31,'liste reference'!$B$7:$P$892,3,0)),VLOOKUP($A31,'liste reference'!$A$7:$P$892,4,0)),"")</f>
        <v/>
      </c>
      <c r="K31" s="455"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72"/>
      <c r="M31" s="472"/>
      <c r="N31" s="472"/>
      <c r="O31" s="457" t="str">
        <f aca="false">IF(AA31="Cf.","Cf.","")</f>
        <v/>
      </c>
      <c r="P31" s="457" t="str">
        <f aca="false">IF($A31="NEWCOD",IF($AC31="","No",$AC31),IF(ISTEXT($E31),"DEJA SAISI !",IF($A31="","",IF(ISERROR(VLOOKUP($A31,'liste reference'!A:S,19,FALSE())),IF(ISERROR(VLOOKUP($A31,'liste reference'!B:S,19,FALSE())),"",VLOOKUP($A31,'liste reference'!B:S,19,FALSE())),VLOOKUP($A31,'liste reference'!A:S,19,FALSE())))))</f>
        <v/>
      </c>
      <c r="Q31" s="458" t="str">
        <f aca="false">IF(ISTEXT(H31),"",(B31*$B$7/100)+(C31*$C$7/100))</f>
        <v/>
      </c>
      <c r="R31" s="459" t="str">
        <f aca="false">IF(OR(ISTEXT(H31),Q31=0),"",IF(Q31&lt;0.1,1,IF(Q31&lt;1,2,IF(Q31&lt;10,3,IF(Q31&lt;50,4,IF(Q31&gt;=50,5,""))))))</f>
        <v/>
      </c>
      <c r="S31" s="459" t="n">
        <f aca="false">IF(ISERROR(R31*I31),0,R31*I31)</f>
        <v>0</v>
      </c>
      <c r="T31" s="459" t="n">
        <f aca="false">IF(ISERROR(R31*I31*J31),0,R31*I31*J31)</f>
        <v>0</v>
      </c>
      <c r="U31" s="473" t="n">
        <f aca="false">IF(ISERROR(R31*J31),0,R31*J31)</f>
        <v>0</v>
      </c>
      <c r="V31" s="460" t="n">
        <v>0</v>
      </c>
      <c r="W31" s="461"/>
      <c r="Y31" s="462" t="str">
        <f aca="false">IF(A31="new.cod","NEWCOD",IF(AND((Z31=""),ISTEXT(A31)),A31,IF(Z31="","",INDEX('liste reference'!$A$7:$A$892,Z31))))</f>
        <v/>
      </c>
      <c r="Z31" s="253" t="str">
        <f aca="false">IF(ISERROR(MATCH(A31,'liste reference'!$A$7:$A$892,0)),IF(ISERROR(MATCH(A31,'liste reference'!$B$7:$B$892,0)),"",(MATCH(A31,'liste reference'!$B$7:$B$892,0))),(MATCH(A31,'liste reference'!$A$7:$A$892,0)))</f>
        <v/>
      </c>
      <c r="AA31" s="463"/>
      <c r="AB31" s="464"/>
      <c r="AC31" s="464"/>
      <c r="BC31" s="253" t="str">
        <f aca="false">IF(A31="","",1)</f>
        <v/>
      </c>
    </row>
    <row r="32" customFormat="false" ht="12.75" hidden="false" customHeight="false" outlineLevel="0" collapsed="false">
      <c r="A32" s="465"/>
      <c r="B32" s="466"/>
      <c r="C32" s="467"/>
      <c r="D32" s="468" t="str">
        <f aca="false">IF(ISERROR(VLOOKUP($A32,'liste reference'!$A$7:$D$892,2,0)),IF(ISERROR(VLOOKUP($A32,'liste reference'!$B$7:$D$892,1,0)),"",VLOOKUP($A32,'liste reference'!$B$7:$D$892,1,0)),VLOOKUP($A32,'liste reference'!$A$7:$D$892,2,0))</f>
        <v/>
      </c>
      <c r="E32" s="468" t="n">
        <f aca="false">IF(D32="",0,VLOOKUP(D32,D$22:D31,1,0))</f>
        <v>0</v>
      </c>
      <c r="F32" s="469" t="n">
        <f aca="false">($B32*$B$7+$C32*$C$7)/100</f>
        <v>0</v>
      </c>
      <c r="G32" s="470" t="str">
        <f aca="false">IF(A32="","",IF(ISERROR(VLOOKUP($A32,'liste reference'!$A$7:$P$892,13,0)),IF(ISERROR(VLOOKUP($A32,'liste reference'!$B$7:$P$892,12,0)),"    -",VLOOKUP($A32,'liste reference'!$B$7:$P$892,12,0)),VLOOKUP($A32,'liste reference'!$A$7:$P$892,13,0)))</f>
        <v/>
      </c>
      <c r="H32" s="452" t="str">
        <f aca="false">IF(A32="","x",IF(ISERROR(VLOOKUP($A32,'liste reference'!$A$7:$P$892,14,0)),IF(ISERROR(VLOOKUP($A32,'liste reference'!$B$7:$P$892,13,0)),"x",VLOOKUP($A32,'liste reference'!$B$7:$P$892,13,0)),VLOOKUP($A32,'liste reference'!$A$7:$P$892,14,0)))</f>
        <v>x</v>
      </c>
      <c r="I32" s="471" t="str">
        <f aca="false">IF(ISNUMBER(H32),IF(ISERROR(VLOOKUP($A32,'liste reference'!$A$7:$P$892,3,0)),IF(ISERROR(VLOOKUP($A32,'liste reference'!$B$7:$P$892,2,0)),"",VLOOKUP($A32,'liste reference'!$B$7:$P$892,2,0)),VLOOKUP($A32,'liste reference'!$A$7:$P$892,3,0)),"")</f>
        <v/>
      </c>
      <c r="J32" s="454" t="str">
        <f aca="false">IF(ISNUMBER(H32),IF(ISERROR(VLOOKUP($A32,'liste reference'!$A$7:$P$892,4,0)),IF(ISERROR(VLOOKUP($A32,'liste reference'!$B$7:$P$892,3,0)),"",VLOOKUP($A32,'liste reference'!$B$7:$P$892,3,0)),VLOOKUP($A32,'liste reference'!$A$7:$P$892,4,0)),"")</f>
        <v/>
      </c>
      <c r="K32" s="455"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72"/>
      <c r="M32" s="472"/>
      <c r="N32" s="472"/>
      <c r="O32" s="457" t="str">
        <f aca="false">IF(AA32="Cf.","Cf.","")</f>
        <v/>
      </c>
      <c r="P32" s="457" t="str">
        <f aca="false">IF($A32="NEWCOD",IF($AC32="","No",$AC32),IF(ISTEXT($E32),"DEJA SAISI !",IF($A32="","",IF(ISERROR(VLOOKUP($A32,'liste reference'!A:S,19,FALSE())),IF(ISERROR(VLOOKUP($A32,'liste reference'!B:S,19,FALSE())),"",VLOOKUP($A32,'liste reference'!B:S,19,FALSE())),VLOOKUP($A32,'liste reference'!A:S,19,FALSE())))))</f>
        <v/>
      </c>
      <c r="Q32" s="458" t="str">
        <f aca="false">IF(ISTEXT(H32),"",(B32*$B$7/100)+(C32*$C$7/100))</f>
        <v/>
      </c>
      <c r="R32" s="459" t="str">
        <f aca="false">IF(OR(ISTEXT(H32),Q32=0),"",IF(Q32&lt;0.1,1,IF(Q32&lt;1,2,IF(Q32&lt;10,3,IF(Q32&lt;50,4,IF(Q32&gt;=50,5,""))))))</f>
        <v/>
      </c>
      <c r="S32" s="459" t="n">
        <f aca="false">IF(ISERROR(R32*I32),0,R32*I32)</f>
        <v>0</v>
      </c>
      <c r="T32" s="459" t="n">
        <f aca="false">IF(ISERROR(R32*I32*J32),0,R32*I32*J32)</f>
        <v>0</v>
      </c>
      <c r="U32" s="473" t="n">
        <f aca="false">IF(ISERROR(R32*J32),0,R32*J32)</f>
        <v>0</v>
      </c>
      <c r="V32" s="460" t="n">
        <v>0</v>
      </c>
      <c r="W32" s="461"/>
      <c r="Y32" s="462" t="str">
        <f aca="false">IF(A32="new.cod","NEWCOD",IF(AND((Z32=""),ISTEXT(A32)),A32,IF(Z32="","",INDEX('liste reference'!$A$7:$A$892,Z32))))</f>
        <v/>
      </c>
      <c r="Z32" s="253" t="str">
        <f aca="false">IF(ISERROR(MATCH(A32,'liste reference'!$A$7:$A$892,0)),IF(ISERROR(MATCH(A32,'liste reference'!$B$7:$B$892,0)),"",(MATCH(A32,'liste reference'!$B$7:$B$892,0))),(MATCH(A32,'liste reference'!$A$7:$A$892,0)))</f>
        <v/>
      </c>
      <c r="AA32" s="463"/>
      <c r="AB32" s="464"/>
      <c r="AC32" s="464"/>
      <c r="BC32" s="253" t="str">
        <f aca="false">IF(A32="","",1)</f>
        <v/>
      </c>
    </row>
    <row r="33" customFormat="false" ht="12.75" hidden="false" customHeight="false" outlineLevel="0" collapsed="false">
      <c r="A33" s="465"/>
      <c r="B33" s="466"/>
      <c r="C33" s="467"/>
      <c r="D33" s="468" t="str">
        <f aca="false">IF(ISERROR(VLOOKUP($A33,'liste reference'!$A$7:$D$892,2,0)),IF(ISERROR(VLOOKUP($A33,'liste reference'!$B$7:$D$892,1,0)),"",VLOOKUP($A33,'liste reference'!$B$7:$D$892,1,0)),VLOOKUP($A33,'liste reference'!$A$7:$D$892,2,0))</f>
        <v/>
      </c>
      <c r="E33" s="468" t="n">
        <f aca="false">IF(D33="",0,VLOOKUP(D33,D$22:D32,1,0))</f>
        <v>0</v>
      </c>
      <c r="F33" s="469" t="n">
        <f aca="false">($B33*$B$7+$C33*$C$7)/100</f>
        <v>0</v>
      </c>
      <c r="G33" s="470" t="str">
        <f aca="false">IF(A33="","",IF(ISERROR(VLOOKUP($A33,'liste reference'!$A$7:$P$892,13,0)),IF(ISERROR(VLOOKUP($A33,'liste reference'!$B$7:$P$892,12,0)),"    -",VLOOKUP($A33,'liste reference'!$B$7:$P$892,12,0)),VLOOKUP($A33,'liste reference'!$A$7:$P$892,13,0)))</f>
        <v/>
      </c>
      <c r="H33" s="452" t="str">
        <f aca="false">IF(A33="","x",IF(ISERROR(VLOOKUP($A33,'liste reference'!$A$7:$P$892,14,0)),IF(ISERROR(VLOOKUP($A33,'liste reference'!$B$7:$P$892,13,0)),"x",VLOOKUP($A33,'liste reference'!$B$7:$P$892,13,0)),VLOOKUP($A33,'liste reference'!$A$7:$P$892,14,0)))</f>
        <v>x</v>
      </c>
      <c r="I33" s="471" t="str">
        <f aca="false">IF(ISNUMBER(H33),IF(ISERROR(VLOOKUP($A33,'liste reference'!$A$7:$P$892,3,0)),IF(ISERROR(VLOOKUP($A33,'liste reference'!$B$7:$P$892,2,0)),"",VLOOKUP($A33,'liste reference'!$B$7:$P$892,2,0)),VLOOKUP($A33,'liste reference'!$A$7:$P$892,3,0)),"")</f>
        <v/>
      </c>
      <c r="J33" s="454" t="str">
        <f aca="false">IF(ISNUMBER(H33),IF(ISERROR(VLOOKUP($A33,'liste reference'!$A$7:$P$892,4,0)),IF(ISERROR(VLOOKUP($A33,'liste reference'!$B$7:$P$892,3,0)),"",VLOOKUP($A33,'liste reference'!$B$7:$P$892,3,0)),VLOOKUP($A33,'liste reference'!$A$7:$P$892,4,0)),"")</f>
        <v/>
      </c>
      <c r="K33" s="455"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72"/>
      <c r="M33" s="472"/>
      <c r="N33" s="472"/>
      <c r="O33" s="457" t="str">
        <f aca="false">IF(AA33="Cf.","Cf.","")</f>
        <v/>
      </c>
      <c r="P33" s="457" t="str">
        <f aca="false">IF($A33="NEWCOD",IF($AC33="","No",$AC33),IF(ISTEXT($E33),"DEJA SAISI !",IF($A33="","",IF(ISERROR(VLOOKUP($A33,'liste reference'!A:S,19,FALSE())),IF(ISERROR(VLOOKUP($A33,'liste reference'!B:S,19,FALSE())),"",VLOOKUP($A33,'liste reference'!B:S,19,FALSE())),VLOOKUP($A33,'liste reference'!A:S,19,FALSE())))))</f>
        <v/>
      </c>
      <c r="Q33" s="458" t="str">
        <f aca="false">IF(ISTEXT(H33),"",(B33*$B$7/100)+(C33*$C$7/100))</f>
        <v/>
      </c>
      <c r="R33" s="459" t="str">
        <f aca="false">IF(OR(ISTEXT(H33),Q33=0),"",IF(Q33&lt;0.1,1,IF(Q33&lt;1,2,IF(Q33&lt;10,3,IF(Q33&lt;50,4,IF(Q33&gt;=50,5,""))))))</f>
        <v/>
      </c>
      <c r="S33" s="459" t="n">
        <f aca="false">IF(ISERROR(R33*I33),0,R33*I33)</f>
        <v>0</v>
      </c>
      <c r="T33" s="459" t="n">
        <f aca="false">IF(ISERROR(R33*I33*J33),0,R33*I33*J33)</f>
        <v>0</v>
      </c>
      <c r="U33" s="473" t="n">
        <f aca="false">IF(ISERROR(R33*J33),0,R33*J33)</f>
        <v>0</v>
      </c>
      <c r="V33" s="460" t="n">
        <v>0</v>
      </c>
      <c r="W33" s="461"/>
      <c r="Y33" s="462" t="str">
        <f aca="false">IF(A33="new.cod","NEWCOD",IF(AND((Z33=""),ISTEXT(A33)),A33,IF(Z33="","",INDEX('liste reference'!$A$7:$A$892,Z33))))</f>
        <v/>
      </c>
      <c r="Z33" s="253" t="str">
        <f aca="false">IF(ISERROR(MATCH(A33,'liste reference'!$A$7:$A$892,0)),IF(ISERROR(MATCH(A33,'liste reference'!$B$7:$B$892,0)),"",(MATCH(A33,'liste reference'!$B$7:$B$892,0))),(MATCH(A33,'liste reference'!$A$7:$A$892,0)))</f>
        <v/>
      </c>
      <c r="AA33" s="463"/>
      <c r="AB33" s="464"/>
      <c r="AC33" s="464"/>
      <c r="BC33" s="253" t="str">
        <f aca="false">IF(A33="","",1)</f>
        <v/>
      </c>
    </row>
    <row r="34" customFormat="false" ht="12.75" hidden="false" customHeight="false" outlineLevel="0" collapsed="false">
      <c r="A34" s="465"/>
      <c r="B34" s="466"/>
      <c r="C34" s="467"/>
      <c r="D34" s="468" t="str">
        <f aca="false">IF(ISERROR(VLOOKUP($A34,'liste reference'!$A$7:$D$892,2,0)),IF(ISERROR(VLOOKUP($A34,'liste reference'!$B$7:$D$892,1,0)),"",VLOOKUP($A34,'liste reference'!$B$7:$D$892,1,0)),VLOOKUP($A34,'liste reference'!$A$7:$D$892,2,0))</f>
        <v/>
      </c>
      <c r="E34" s="468" t="n">
        <f aca="false">IF(D34="",0,VLOOKUP(D34,D$22:D33,1,0))</f>
        <v>0</v>
      </c>
      <c r="F34" s="475" t="n">
        <f aca="false">($B34*$B$7+$C34*$C$7)/100</f>
        <v>0</v>
      </c>
      <c r="G34" s="470" t="str">
        <f aca="false">IF(A34="","",IF(ISERROR(VLOOKUP($A34,'liste reference'!$A$7:$P$892,13,0)),IF(ISERROR(VLOOKUP($A34,'liste reference'!$B$7:$P$892,12,0)),"    -",VLOOKUP($A34,'liste reference'!$B$7:$P$892,12,0)),VLOOKUP($A34,'liste reference'!$A$7:$P$892,13,0)))</f>
        <v/>
      </c>
      <c r="H34" s="452" t="str">
        <f aca="false">IF(A34="","x",IF(ISERROR(VLOOKUP($A34,'liste reference'!$A$7:$P$892,14,0)),IF(ISERROR(VLOOKUP($A34,'liste reference'!$B$7:$P$892,13,0)),"x",VLOOKUP($A34,'liste reference'!$B$7:$P$892,13,0)),VLOOKUP($A34,'liste reference'!$A$7:$P$892,14,0)))</f>
        <v>x</v>
      </c>
      <c r="I34" s="471" t="str">
        <f aca="false">IF(ISNUMBER(H34),IF(ISERROR(VLOOKUP($A34,'liste reference'!$A$7:$P$892,3,0)),IF(ISERROR(VLOOKUP($A34,'liste reference'!$B$7:$P$892,2,0)),"",VLOOKUP($A34,'liste reference'!$B$7:$P$892,2,0)),VLOOKUP($A34,'liste reference'!$A$7:$P$892,3,0)),"")</f>
        <v/>
      </c>
      <c r="J34" s="454" t="str">
        <f aca="false">IF(ISNUMBER(H34),IF(ISERROR(VLOOKUP($A34,'liste reference'!$A$7:$P$892,4,0)),IF(ISERROR(VLOOKUP($A34,'liste reference'!$B$7:$P$892,3,0)),"",VLOOKUP($A34,'liste reference'!$B$7:$P$892,3,0)),VLOOKUP($A34,'liste reference'!$A$7:$P$892,4,0)),"")</f>
        <v/>
      </c>
      <c r="K34" s="455"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72"/>
      <c r="M34" s="472"/>
      <c r="N34" s="472"/>
      <c r="O34" s="457" t="str">
        <f aca="false">IF(AA34="Cf.","Cf.","")</f>
        <v/>
      </c>
      <c r="P34" s="457" t="str">
        <f aca="false">IF($A34="NEWCOD",IF($AC34="","No",$AC34),IF(ISTEXT($E34),"DEJA SAISI !",IF($A34="","",IF(ISERROR(VLOOKUP($A34,'liste reference'!A:S,19,FALSE())),IF(ISERROR(VLOOKUP($A34,'liste reference'!B:S,19,FALSE())),"",VLOOKUP($A34,'liste reference'!B:S,19,FALSE())),VLOOKUP($A34,'liste reference'!A:S,19,FALSE())))))</f>
        <v/>
      </c>
      <c r="Q34" s="458" t="str">
        <f aca="false">IF(ISTEXT(H34),"",(B34*$B$7/100)+(C34*$C$7/100))</f>
        <v/>
      </c>
      <c r="R34" s="459" t="str">
        <f aca="false">IF(OR(ISTEXT(H34),Q34=0),"",IF(Q34&lt;0.1,1,IF(Q34&lt;1,2,IF(Q34&lt;10,3,IF(Q34&lt;50,4,IF(Q34&gt;=50,5,""))))))</f>
        <v/>
      </c>
      <c r="S34" s="459" t="n">
        <f aca="false">IF(ISERROR(R34*I34),0,R34*I34)</f>
        <v>0</v>
      </c>
      <c r="T34" s="459" t="n">
        <f aca="false">IF(ISERROR(R34*I34*J34),0,R34*I34*J34)</f>
        <v>0</v>
      </c>
      <c r="U34" s="473" t="n">
        <f aca="false">IF(ISERROR(R34*J34),0,R34*J34)</f>
        <v>0</v>
      </c>
      <c r="V34" s="460" t="n">
        <v>0</v>
      </c>
      <c r="W34" s="461"/>
      <c r="Y34" s="462" t="str">
        <f aca="false">IF(A34="new.cod","NEWCOD",IF(AND((Z34=""),ISTEXT(A34)),A34,IF(Z34="","",INDEX('liste reference'!$A$7:$A$892,Z34))))</f>
        <v/>
      </c>
      <c r="Z34" s="253" t="str">
        <f aca="false">IF(ISERROR(MATCH(A34,'liste reference'!$A$7:$A$892,0)),IF(ISERROR(MATCH(A34,'liste reference'!$B$7:$B$892,0)),"",(MATCH(A34,'liste reference'!$B$7:$B$892,0))),(MATCH(A34,'liste reference'!$A$7:$A$892,0)))</f>
        <v/>
      </c>
      <c r="AA34" s="463"/>
      <c r="AB34" s="464"/>
      <c r="AC34" s="464"/>
      <c r="BC34" s="253" t="str">
        <f aca="false">IF(A34="","",1)</f>
        <v/>
      </c>
    </row>
    <row r="35" customFormat="false" ht="12.75" hidden="false" customHeight="false" outlineLevel="0" collapsed="false">
      <c r="A35" s="465"/>
      <c r="B35" s="466"/>
      <c r="C35" s="467"/>
      <c r="D35" s="468" t="str">
        <f aca="false">IF(ISERROR(VLOOKUP($A35,'liste reference'!$A$7:$D$892,2,0)),IF(ISERROR(VLOOKUP($A35,'liste reference'!$B$7:$D$892,1,0)),"",VLOOKUP($A35,'liste reference'!$B$7:$D$892,1,0)),VLOOKUP($A35,'liste reference'!$A$7:$D$892,2,0))</f>
        <v/>
      </c>
      <c r="E35" s="468" t="n">
        <f aca="false">IF(D35="",0,VLOOKUP(D35,D$22:D34,1,0))</f>
        <v>0</v>
      </c>
      <c r="F35" s="475" t="n">
        <f aca="false">($B35*$B$7+$C35*$C$7)/100</f>
        <v>0</v>
      </c>
      <c r="G35" s="470" t="str">
        <f aca="false">IF(A35="","",IF(ISERROR(VLOOKUP($A35,'liste reference'!$A$7:$P$892,13,0)),IF(ISERROR(VLOOKUP($A35,'liste reference'!$B$7:$P$892,12,0)),"    -",VLOOKUP($A35,'liste reference'!$B$7:$P$892,12,0)),VLOOKUP($A35,'liste reference'!$A$7:$P$892,13,0)))</f>
        <v/>
      </c>
      <c r="H35" s="452" t="str">
        <f aca="false">IF(A35="","x",IF(ISERROR(VLOOKUP($A35,'liste reference'!$A$7:$P$892,14,0)),IF(ISERROR(VLOOKUP($A35,'liste reference'!$B$7:$P$892,13,0)),"x",VLOOKUP($A35,'liste reference'!$B$7:$P$892,13,0)),VLOOKUP($A35,'liste reference'!$A$7:$P$892,14,0)))</f>
        <v>x</v>
      </c>
      <c r="I35" s="471" t="str">
        <f aca="false">IF(ISNUMBER(H35),IF(ISERROR(VLOOKUP($A35,'liste reference'!$A$7:$P$892,3,0)),IF(ISERROR(VLOOKUP($A35,'liste reference'!$B$7:$P$892,2,0)),"",VLOOKUP($A35,'liste reference'!$B$7:$P$892,2,0)),VLOOKUP($A35,'liste reference'!$A$7:$P$892,3,0)),"")</f>
        <v/>
      </c>
      <c r="J35" s="454" t="str">
        <f aca="false">IF(ISNUMBER(H35),IF(ISERROR(VLOOKUP($A35,'liste reference'!$A$7:$P$892,4,0)),IF(ISERROR(VLOOKUP($A35,'liste reference'!$B$7:$P$892,3,0)),"",VLOOKUP($A35,'liste reference'!$B$7:$P$892,3,0)),VLOOKUP($A35,'liste reference'!$A$7:$P$892,4,0)),"")</f>
        <v/>
      </c>
      <c r="K35" s="455"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72"/>
      <c r="M35" s="472"/>
      <c r="N35" s="472"/>
      <c r="O35" s="457" t="str">
        <f aca="false">IF(AA35="Cf.","Cf.","")</f>
        <v/>
      </c>
      <c r="P35" s="457" t="str">
        <f aca="false">IF($A35="NEWCOD",IF($AC35="","No",$AC35),IF(ISTEXT($E35),"DEJA SAISI !",IF($A35="","",IF(ISERROR(VLOOKUP($A35,'liste reference'!A:S,19,FALSE())),IF(ISERROR(VLOOKUP($A35,'liste reference'!B:S,19,FALSE())),"",VLOOKUP($A35,'liste reference'!B:S,19,FALSE())),VLOOKUP($A35,'liste reference'!A:S,19,FALSE())))))</f>
        <v/>
      </c>
      <c r="Q35" s="458" t="str">
        <f aca="false">IF(ISTEXT(H35),"",(B35*$B$7/100)+(C35*$C$7/100))</f>
        <v/>
      </c>
      <c r="R35" s="459" t="str">
        <f aca="false">IF(OR(ISTEXT(H35),Q35=0),"",IF(Q35&lt;0.1,1,IF(Q35&lt;1,2,IF(Q35&lt;10,3,IF(Q35&lt;50,4,IF(Q35&gt;=50,5,""))))))</f>
        <v/>
      </c>
      <c r="S35" s="459" t="n">
        <f aca="false">IF(ISERROR(R35*I35),0,R35*I35)</f>
        <v>0</v>
      </c>
      <c r="T35" s="459" t="n">
        <f aca="false">IF(ISERROR(R35*I35*J35),0,R35*I35*J35)</f>
        <v>0</v>
      </c>
      <c r="U35" s="473" t="n">
        <f aca="false">IF(ISERROR(R35*J35),0,R35*J35)</f>
        <v>0</v>
      </c>
      <c r="V35" s="460" t="n">
        <v>0</v>
      </c>
      <c r="W35" s="461"/>
      <c r="Y35" s="462" t="str">
        <f aca="false">IF(A35="new.cod","NEWCOD",IF(AND((Z35=""),ISTEXT(A35)),A35,IF(Z35="","",INDEX('liste reference'!$A$7:$A$892,Z35))))</f>
        <v/>
      </c>
      <c r="Z35" s="253" t="str">
        <f aca="false">IF(ISERROR(MATCH(A35,'liste reference'!$A$7:$A$892,0)),IF(ISERROR(MATCH(A35,'liste reference'!$B$7:$B$892,0)),"",(MATCH(A35,'liste reference'!$B$7:$B$892,0))),(MATCH(A35,'liste reference'!$A$7:$A$892,0)))</f>
        <v/>
      </c>
      <c r="AA35" s="463"/>
      <c r="AB35" s="464"/>
      <c r="AC35" s="464"/>
      <c r="BC35" s="253" t="str">
        <f aca="false">IF(A35="","",1)</f>
        <v/>
      </c>
    </row>
    <row r="36" customFormat="false" ht="12.75" hidden="false" customHeight="false" outlineLevel="0" collapsed="false">
      <c r="A36" s="465"/>
      <c r="B36" s="466"/>
      <c r="C36" s="467"/>
      <c r="D36" s="468" t="str">
        <f aca="false">IF(ISERROR(VLOOKUP($A36,'liste reference'!$A$7:$D$892,2,0)),IF(ISERROR(VLOOKUP($A36,'liste reference'!$B$7:$D$892,1,0)),"",VLOOKUP($A36,'liste reference'!$B$7:$D$892,1,0)),VLOOKUP($A36,'liste reference'!$A$7:$D$892,2,0))</f>
        <v/>
      </c>
      <c r="E36" s="468" t="n">
        <f aca="false">IF(D36="",0,VLOOKUP(D36,D$22:D35,1,0))</f>
        <v>0</v>
      </c>
      <c r="F36" s="475" t="n">
        <f aca="false">($B36*$B$7+$C36*$C$7)/100</f>
        <v>0</v>
      </c>
      <c r="G36" s="470" t="str">
        <f aca="false">IF(A36="","",IF(ISERROR(VLOOKUP($A36,'liste reference'!$A$7:$P$892,13,0)),IF(ISERROR(VLOOKUP($A36,'liste reference'!$B$7:$P$892,12,0)),"    -",VLOOKUP($A36,'liste reference'!$B$7:$P$892,12,0)),VLOOKUP($A36,'liste reference'!$A$7:$P$892,13,0)))</f>
        <v/>
      </c>
      <c r="H36" s="452" t="str">
        <f aca="false">IF(A36="","x",IF(ISERROR(VLOOKUP($A36,'liste reference'!$A$7:$P$892,14,0)),IF(ISERROR(VLOOKUP($A36,'liste reference'!$B$7:$P$892,13,0)),"x",VLOOKUP($A36,'liste reference'!$B$7:$P$892,13,0)),VLOOKUP($A36,'liste reference'!$A$7:$P$892,14,0)))</f>
        <v>x</v>
      </c>
      <c r="I36" s="471" t="str">
        <f aca="false">IF(ISNUMBER(H36),IF(ISERROR(VLOOKUP($A36,'liste reference'!$A$7:$P$892,3,0)),IF(ISERROR(VLOOKUP($A36,'liste reference'!$B$7:$P$892,2,0)),"",VLOOKUP($A36,'liste reference'!$B$7:$P$892,2,0)),VLOOKUP($A36,'liste reference'!$A$7:$P$892,3,0)),"")</f>
        <v/>
      </c>
      <c r="J36" s="454" t="str">
        <f aca="false">IF(ISNUMBER(H36),IF(ISERROR(VLOOKUP($A36,'liste reference'!$A$7:$P$892,4,0)),IF(ISERROR(VLOOKUP($A36,'liste reference'!$B$7:$P$892,3,0)),"",VLOOKUP($A36,'liste reference'!$B$7:$P$892,3,0)),VLOOKUP($A36,'liste reference'!$A$7:$P$892,4,0)),"")</f>
        <v/>
      </c>
      <c r="K36" s="455"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72"/>
      <c r="M36" s="472"/>
      <c r="N36" s="472"/>
      <c r="O36" s="457" t="str">
        <f aca="false">IF(AA36="Cf.","Cf.","")</f>
        <v/>
      </c>
      <c r="P36" s="457" t="str">
        <f aca="false">IF($A36="NEWCOD",IF($AC36="","No",$AC36),IF(ISTEXT($E36),"DEJA SAISI !",IF($A36="","",IF(ISERROR(VLOOKUP($A36,'liste reference'!A:S,19,FALSE())),IF(ISERROR(VLOOKUP($A36,'liste reference'!B:S,19,FALSE())),"",VLOOKUP($A36,'liste reference'!B:S,19,FALSE())),VLOOKUP($A36,'liste reference'!A:S,19,FALSE())))))</f>
        <v/>
      </c>
      <c r="Q36" s="458" t="str">
        <f aca="false">IF(ISTEXT(H36),"",(B36*$B$7/100)+(C36*$C$7/100))</f>
        <v/>
      </c>
      <c r="R36" s="459" t="str">
        <f aca="false">IF(OR(ISTEXT(H36),Q36=0),"",IF(Q36&lt;0.1,1,IF(Q36&lt;1,2,IF(Q36&lt;10,3,IF(Q36&lt;50,4,IF(Q36&gt;=50,5,""))))))</f>
        <v/>
      </c>
      <c r="S36" s="459" t="n">
        <f aca="false">IF(ISERROR(R36*I36),0,R36*I36)</f>
        <v>0</v>
      </c>
      <c r="T36" s="459" t="n">
        <f aca="false">IF(ISERROR(R36*I36*J36),0,R36*I36*J36)</f>
        <v>0</v>
      </c>
      <c r="U36" s="473" t="n">
        <f aca="false">IF(ISERROR(R36*J36),0,R36*J36)</f>
        <v>0</v>
      </c>
      <c r="V36" s="460" t="n">
        <v>0</v>
      </c>
      <c r="W36" s="461"/>
      <c r="Y36" s="462" t="str">
        <f aca="false">IF(A36="new.cod","NEWCOD",IF(AND((Z36=""),ISTEXT(A36)),A36,IF(Z36="","",INDEX('liste reference'!$A$7:$A$892,Z36))))</f>
        <v/>
      </c>
      <c r="Z36" s="253" t="str">
        <f aca="false">IF(ISERROR(MATCH(A36,'liste reference'!$A$7:$A$892,0)),IF(ISERROR(MATCH(A36,'liste reference'!$B$7:$B$892,0)),"",(MATCH(A36,'liste reference'!$B$7:$B$892,0))),(MATCH(A36,'liste reference'!$A$7:$A$892,0)))</f>
        <v/>
      </c>
      <c r="AA36" s="463"/>
      <c r="AB36" s="464"/>
      <c r="AC36" s="464"/>
      <c r="BC36" s="253" t="str">
        <f aca="false">IF(A36="","",1)</f>
        <v/>
      </c>
    </row>
    <row r="37" customFormat="false" ht="12.75" hidden="false" customHeight="false" outlineLevel="0" collapsed="false">
      <c r="A37" s="465"/>
      <c r="B37" s="466"/>
      <c r="C37" s="467"/>
      <c r="D37" s="468" t="str">
        <f aca="false">IF(ISERROR(VLOOKUP($A37,'liste reference'!$A$7:$D$892,2,0)),IF(ISERROR(VLOOKUP($A37,'liste reference'!$B$7:$D$892,1,0)),"",VLOOKUP($A37,'liste reference'!$B$7:$D$892,1,0)),VLOOKUP($A37,'liste reference'!$A$7:$D$892,2,0))</f>
        <v/>
      </c>
      <c r="E37" s="468" t="n">
        <f aca="false">IF(D37="",0,VLOOKUP(D37,D$22:D36,1,0))</f>
        <v>0</v>
      </c>
      <c r="F37" s="475" t="n">
        <f aca="false">($B37*$B$7+$C37*$C$7)/100</f>
        <v>0</v>
      </c>
      <c r="G37" s="470" t="str">
        <f aca="false">IF(A37="","",IF(ISERROR(VLOOKUP($A37,'liste reference'!$A$7:$P$892,13,0)),IF(ISERROR(VLOOKUP($A37,'liste reference'!$B$7:$P$892,12,0)),"    -",VLOOKUP($A37,'liste reference'!$B$7:$P$892,12,0)),VLOOKUP($A37,'liste reference'!$A$7:$P$892,13,0)))</f>
        <v/>
      </c>
      <c r="H37" s="452" t="str">
        <f aca="false">IF(A37="","x",IF(ISERROR(VLOOKUP($A37,'liste reference'!$A$7:$P$892,14,0)),IF(ISERROR(VLOOKUP($A37,'liste reference'!$B$7:$P$892,13,0)),"x",VLOOKUP($A37,'liste reference'!$B$7:$P$892,13,0)),VLOOKUP($A37,'liste reference'!$A$7:$P$892,14,0)))</f>
        <v>x</v>
      </c>
      <c r="I37" s="471" t="str">
        <f aca="false">IF(ISNUMBER(H37),IF(ISERROR(VLOOKUP($A37,'liste reference'!$A$7:$P$892,3,0)),IF(ISERROR(VLOOKUP($A37,'liste reference'!$B$7:$P$892,2,0)),"",VLOOKUP($A37,'liste reference'!$B$7:$P$892,2,0)),VLOOKUP($A37,'liste reference'!$A$7:$P$892,3,0)),"")</f>
        <v/>
      </c>
      <c r="J37" s="454" t="str">
        <f aca="false">IF(ISNUMBER(H37),IF(ISERROR(VLOOKUP($A37,'liste reference'!$A$7:$P$892,4,0)),IF(ISERROR(VLOOKUP($A37,'liste reference'!$B$7:$P$892,3,0)),"",VLOOKUP($A37,'liste reference'!$B$7:$P$892,3,0)),VLOOKUP($A37,'liste reference'!$A$7:$P$892,4,0)),"")</f>
        <v/>
      </c>
      <c r="K37" s="455"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72"/>
      <c r="M37" s="472"/>
      <c r="N37" s="472"/>
      <c r="O37" s="457" t="str">
        <f aca="false">IF(AA37="Cf.","Cf.","")</f>
        <v/>
      </c>
      <c r="P37" s="457" t="str">
        <f aca="false">IF($A37="NEWCOD",IF($AC37="","No",$AC37),IF(ISTEXT($E37),"DEJA SAISI !",IF($A37="","",IF(ISERROR(VLOOKUP($A37,'liste reference'!A:S,19,FALSE())),IF(ISERROR(VLOOKUP($A37,'liste reference'!B:S,19,FALSE())),"",VLOOKUP($A37,'liste reference'!B:S,19,FALSE())),VLOOKUP($A37,'liste reference'!A:S,19,FALSE())))))</f>
        <v/>
      </c>
      <c r="Q37" s="458" t="str">
        <f aca="false">IF(ISTEXT(H37),"",(B37*$B$7/100)+(C37*$C$7/100))</f>
        <v/>
      </c>
      <c r="R37" s="459" t="str">
        <f aca="false">IF(OR(ISTEXT(H37),Q37=0),"",IF(Q37&lt;0.1,1,IF(Q37&lt;1,2,IF(Q37&lt;10,3,IF(Q37&lt;50,4,IF(Q37&gt;=50,5,""))))))</f>
        <v/>
      </c>
      <c r="S37" s="459" t="n">
        <f aca="false">IF(ISERROR(R37*I37),0,R37*I37)</f>
        <v>0</v>
      </c>
      <c r="T37" s="459" t="n">
        <f aca="false">IF(ISERROR(R37*I37*J37),0,R37*I37*J37)</f>
        <v>0</v>
      </c>
      <c r="U37" s="473" t="n">
        <f aca="false">IF(ISERROR(R37*J37),0,R37*J37)</f>
        <v>0</v>
      </c>
      <c r="V37" s="460" t="n">
        <v>0</v>
      </c>
      <c r="W37" s="461"/>
      <c r="Y37" s="462" t="str">
        <f aca="false">IF(A37="new.cod","NEWCOD",IF(AND((Z37=""),ISTEXT(A37)),A37,IF(Z37="","",INDEX('liste reference'!$A$7:$A$892,Z37))))</f>
        <v/>
      </c>
      <c r="Z37" s="253" t="str">
        <f aca="false">IF(ISERROR(MATCH(A37,'liste reference'!$A$7:$A$892,0)),IF(ISERROR(MATCH(A37,'liste reference'!$B$7:$B$892,0)),"",(MATCH(A37,'liste reference'!$B$7:$B$892,0))),(MATCH(A37,'liste reference'!$A$7:$A$892,0)))</f>
        <v/>
      </c>
      <c r="AA37" s="463"/>
      <c r="AB37" s="464"/>
      <c r="AC37" s="464"/>
      <c r="BC37" s="253" t="str">
        <f aca="false">IF(A37="","",1)</f>
        <v/>
      </c>
    </row>
    <row r="38" customFormat="false" ht="12.75" hidden="false" customHeight="false" outlineLevel="0" collapsed="false">
      <c r="A38" s="465"/>
      <c r="B38" s="466"/>
      <c r="C38" s="467"/>
      <c r="D38" s="468" t="str">
        <f aca="false">IF(ISERROR(VLOOKUP($A38,'liste reference'!$A$7:$D$892,2,0)),IF(ISERROR(VLOOKUP($A38,'liste reference'!$B$7:$D$892,1,0)),"",VLOOKUP($A38,'liste reference'!$B$7:$D$892,1,0)),VLOOKUP($A38,'liste reference'!$A$7:$D$892,2,0))</f>
        <v/>
      </c>
      <c r="E38" s="468" t="n">
        <f aca="false">IF(D38="",0,VLOOKUP(D38,D$22:D37,1,0))</f>
        <v>0</v>
      </c>
      <c r="F38" s="475" t="n">
        <f aca="false">($B38*$B$7+$C38*$C$7)/100</f>
        <v>0</v>
      </c>
      <c r="G38" s="470" t="str">
        <f aca="false">IF(A38="","",IF(ISERROR(VLOOKUP($A38,'liste reference'!$A$7:$P$892,13,0)),IF(ISERROR(VLOOKUP($A38,'liste reference'!$B$7:$P$892,12,0)),"    -",VLOOKUP($A38,'liste reference'!$B$7:$P$892,12,0)),VLOOKUP($A38,'liste reference'!$A$7:$P$892,13,0)))</f>
        <v/>
      </c>
      <c r="H38" s="452" t="str">
        <f aca="false">IF(A38="","x",IF(ISERROR(VLOOKUP($A38,'liste reference'!$A$7:$P$892,14,0)),IF(ISERROR(VLOOKUP($A38,'liste reference'!$B$7:$P$892,13,0)),"x",VLOOKUP($A38,'liste reference'!$B$7:$P$892,13,0)),VLOOKUP($A38,'liste reference'!$A$7:$P$892,14,0)))</f>
        <v>x</v>
      </c>
      <c r="I38" s="471" t="str">
        <f aca="false">IF(ISNUMBER(H38),IF(ISERROR(VLOOKUP($A38,'liste reference'!$A$7:$P$892,3,0)),IF(ISERROR(VLOOKUP($A38,'liste reference'!$B$7:$P$892,2,0)),"",VLOOKUP($A38,'liste reference'!$B$7:$P$892,2,0)),VLOOKUP($A38,'liste reference'!$A$7:$P$892,3,0)),"")</f>
        <v/>
      </c>
      <c r="J38" s="454" t="str">
        <f aca="false">IF(ISNUMBER(H38),IF(ISERROR(VLOOKUP($A38,'liste reference'!$A$7:$P$892,4,0)),IF(ISERROR(VLOOKUP($A38,'liste reference'!$B$7:$P$892,3,0)),"",VLOOKUP($A38,'liste reference'!$B$7:$P$892,3,0)),VLOOKUP($A38,'liste reference'!$A$7:$P$892,4,0)),"")</f>
        <v/>
      </c>
      <c r="K38" s="455"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72"/>
      <c r="M38" s="472"/>
      <c r="N38" s="472"/>
      <c r="O38" s="457" t="str">
        <f aca="false">IF(AA38="Cf.","Cf.","")</f>
        <v/>
      </c>
      <c r="P38" s="457" t="str">
        <f aca="false">IF($A38="NEWCOD",IF($AC38="","No",$AC38),IF(ISTEXT($E38),"DEJA SAISI !",IF($A38="","",IF(ISERROR(VLOOKUP($A38,'liste reference'!A:S,19,FALSE())),IF(ISERROR(VLOOKUP($A38,'liste reference'!B:S,19,FALSE())),"",VLOOKUP($A38,'liste reference'!B:S,19,FALSE())),VLOOKUP($A38,'liste reference'!A:S,19,FALSE())))))</f>
        <v/>
      </c>
      <c r="Q38" s="458" t="str">
        <f aca="false">IF(ISTEXT(H38),"",(B38*$B$7/100)+(C38*$C$7/100))</f>
        <v/>
      </c>
      <c r="R38" s="459" t="str">
        <f aca="false">IF(OR(ISTEXT(H38),Q38=0),"",IF(Q38&lt;0.1,1,IF(Q38&lt;1,2,IF(Q38&lt;10,3,IF(Q38&lt;50,4,IF(Q38&gt;=50,5,""))))))</f>
        <v/>
      </c>
      <c r="S38" s="459" t="n">
        <f aca="false">IF(ISERROR(R38*I38),0,R38*I38)</f>
        <v>0</v>
      </c>
      <c r="T38" s="459" t="n">
        <f aca="false">IF(ISERROR(R38*I38*J38),0,R38*I38*J38)</f>
        <v>0</v>
      </c>
      <c r="U38" s="473" t="n">
        <f aca="false">IF(ISERROR(R38*J38),0,R38*J38)</f>
        <v>0</v>
      </c>
      <c r="V38" s="460" t="n">
        <v>0</v>
      </c>
      <c r="W38" s="461"/>
      <c r="Y38" s="462" t="str">
        <f aca="false">IF(A38="new.cod","NEWCOD",IF(AND((Z38=""),ISTEXT(A38)),A38,IF(Z38="","",INDEX('liste reference'!$A$7:$A$892,Z38))))</f>
        <v/>
      </c>
      <c r="Z38" s="253" t="str">
        <f aca="false">IF(ISERROR(MATCH(A38,'liste reference'!$A$7:$A$892,0)),IF(ISERROR(MATCH(A38,'liste reference'!$B$7:$B$892,0)),"",(MATCH(A38,'liste reference'!$B$7:$B$892,0))),(MATCH(A38,'liste reference'!$A$7:$A$892,0)))</f>
        <v/>
      </c>
      <c r="AA38" s="463"/>
      <c r="AB38" s="464"/>
      <c r="AC38" s="464"/>
      <c r="BC38" s="253" t="str">
        <f aca="false">IF(A38="","",1)</f>
        <v/>
      </c>
    </row>
    <row r="39" customFormat="false" ht="12.75" hidden="false" customHeight="false" outlineLevel="0" collapsed="false">
      <c r="A39" s="465"/>
      <c r="B39" s="466"/>
      <c r="C39" s="467"/>
      <c r="D39" s="468" t="str">
        <f aca="false">IF(ISERROR(VLOOKUP($A39,'liste reference'!$A$7:$D$892,2,0)),IF(ISERROR(VLOOKUP($A39,'liste reference'!$B$7:$D$892,1,0)),"",VLOOKUP($A39,'liste reference'!$B$7:$D$892,1,0)),VLOOKUP($A39,'liste reference'!$A$7:$D$892,2,0))</f>
        <v/>
      </c>
      <c r="E39" s="468" t="n">
        <f aca="false">IF(D39="",0,VLOOKUP(D39,D$22:D38,1,0))</f>
        <v>0</v>
      </c>
      <c r="F39" s="475" t="n">
        <f aca="false">($B39*$B$7+$C39*$C$7)/100</f>
        <v>0</v>
      </c>
      <c r="G39" s="470" t="str">
        <f aca="false">IF(A39="","",IF(ISERROR(VLOOKUP($A39,'liste reference'!$A$7:$P$892,13,0)),IF(ISERROR(VLOOKUP($A39,'liste reference'!$B$7:$P$892,12,0)),"    -",VLOOKUP($A39,'liste reference'!$B$7:$P$892,12,0)),VLOOKUP($A39,'liste reference'!$A$7:$P$892,13,0)))</f>
        <v/>
      </c>
      <c r="H39" s="452" t="str">
        <f aca="false">IF(A39="","x",IF(ISERROR(VLOOKUP($A39,'liste reference'!$A$7:$P$892,14,0)),IF(ISERROR(VLOOKUP($A39,'liste reference'!$B$7:$P$892,13,0)),"x",VLOOKUP($A39,'liste reference'!$B$7:$P$892,13,0)),VLOOKUP($A39,'liste reference'!$A$7:$P$892,14,0)))</f>
        <v>x</v>
      </c>
      <c r="I39" s="471" t="str">
        <f aca="false">IF(ISNUMBER(H39),IF(ISERROR(VLOOKUP($A39,'liste reference'!$A$7:$P$892,3,0)),IF(ISERROR(VLOOKUP($A39,'liste reference'!$B$7:$P$892,2,0)),"",VLOOKUP($A39,'liste reference'!$B$7:$P$892,2,0)),VLOOKUP($A39,'liste reference'!$A$7:$P$892,3,0)),"")</f>
        <v/>
      </c>
      <c r="J39" s="454" t="str">
        <f aca="false">IF(ISNUMBER(H39),IF(ISERROR(VLOOKUP($A39,'liste reference'!$A$7:$P$892,4,0)),IF(ISERROR(VLOOKUP($A39,'liste reference'!$B$7:$P$892,3,0)),"",VLOOKUP($A39,'liste reference'!$B$7:$P$892,3,0)),VLOOKUP($A39,'liste reference'!$A$7:$P$892,4,0)),"")</f>
        <v/>
      </c>
      <c r="K39" s="455"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72"/>
      <c r="M39" s="472"/>
      <c r="N39" s="472"/>
      <c r="O39" s="457" t="str">
        <f aca="false">IF(AA39="Cf.","Cf.","")</f>
        <v/>
      </c>
      <c r="P39" s="457" t="str">
        <f aca="false">IF($A39="NEWCOD",IF($AC39="","No",$AC39),IF(ISTEXT($E39),"DEJA SAISI !",IF($A39="","",IF(ISERROR(VLOOKUP($A39,'liste reference'!A:S,19,FALSE())),IF(ISERROR(VLOOKUP($A39,'liste reference'!B:S,19,FALSE())),"",VLOOKUP($A39,'liste reference'!B:S,19,FALSE())),VLOOKUP($A39,'liste reference'!A:S,19,FALSE())))))</f>
        <v/>
      </c>
      <c r="Q39" s="458" t="str">
        <f aca="false">IF(ISTEXT(H39),"",(B39*$B$7/100)+(C39*$C$7/100))</f>
        <v/>
      </c>
      <c r="R39" s="459" t="str">
        <f aca="false">IF(OR(ISTEXT(H39),Q39=0),"",IF(Q39&lt;0.1,1,IF(Q39&lt;1,2,IF(Q39&lt;10,3,IF(Q39&lt;50,4,IF(Q39&gt;=50,5,""))))))</f>
        <v/>
      </c>
      <c r="S39" s="459" t="n">
        <f aca="false">IF(ISERROR(R39*I39),0,R39*I39)</f>
        <v>0</v>
      </c>
      <c r="T39" s="459" t="n">
        <f aca="false">IF(ISERROR(R39*I39*J39),0,R39*I39*J39)</f>
        <v>0</v>
      </c>
      <c r="U39" s="473" t="n">
        <f aca="false">IF(ISERROR(R39*J39),0,R39*J39)</f>
        <v>0</v>
      </c>
      <c r="V39" s="460" t="n">
        <v>0</v>
      </c>
      <c r="W39" s="461"/>
      <c r="Y39" s="462" t="str">
        <f aca="false">IF(A39="new.cod","NEWCOD",IF(AND((Z39=""),ISTEXT(A39)),A39,IF(Z39="","",INDEX('liste reference'!$A$7:$A$892,Z39))))</f>
        <v/>
      </c>
      <c r="Z39" s="253" t="str">
        <f aca="false">IF(ISERROR(MATCH(A39,'liste reference'!$A$7:$A$892,0)),IF(ISERROR(MATCH(A39,'liste reference'!$B$7:$B$892,0)),"",(MATCH(A39,'liste reference'!$B$7:$B$892,0))),(MATCH(A39,'liste reference'!$A$7:$A$892,0)))</f>
        <v/>
      </c>
      <c r="AA39" s="463"/>
      <c r="AB39" s="464"/>
      <c r="AC39" s="464"/>
      <c r="BC39" s="253" t="str">
        <f aca="false">IF(A39="","",1)</f>
        <v/>
      </c>
    </row>
    <row r="40" customFormat="false" ht="12.75" hidden="false" customHeight="false" outlineLevel="0" collapsed="false">
      <c r="A40" s="465"/>
      <c r="B40" s="466"/>
      <c r="C40" s="467"/>
      <c r="D40" s="468" t="str">
        <f aca="false">IF(ISERROR(VLOOKUP($A40,'liste reference'!$A$7:$D$892,2,0)),IF(ISERROR(VLOOKUP($A40,'liste reference'!$B$7:$D$892,1,0)),"",VLOOKUP($A40,'liste reference'!$B$7:$D$892,1,0)),VLOOKUP($A40,'liste reference'!$A$7:$D$892,2,0))</f>
        <v/>
      </c>
      <c r="E40" s="468" t="n">
        <f aca="false">IF(D40="",0,VLOOKUP(D40,D$22:D39,1,0))</f>
        <v>0</v>
      </c>
      <c r="F40" s="475" t="n">
        <f aca="false">($B40*$B$7+$C40*$C$7)/100</f>
        <v>0</v>
      </c>
      <c r="G40" s="470" t="str">
        <f aca="false">IF(A40="","",IF(ISERROR(VLOOKUP($A40,'liste reference'!$A$7:$P$892,13,0)),IF(ISERROR(VLOOKUP($A40,'liste reference'!$B$7:$P$892,12,0)),"    -",VLOOKUP($A40,'liste reference'!$B$7:$P$892,12,0)),VLOOKUP($A40,'liste reference'!$A$7:$P$892,13,0)))</f>
        <v/>
      </c>
      <c r="H40" s="452" t="str">
        <f aca="false">IF(A40="","x",IF(ISERROR(VLOOKUP($A40,'liste reference'!$A$7:$P$892,14,0)),IF(ISERROR(VLOOKUP($A40,'liste reference'!$B$7:$P$892,13,0)),"x",VLOOKUP($A40,'liste reference'!$B$7:$P$892,13,0)),VLOOKUP($A40,'liste reference'!$A$7:$P$892,14,0)))</f>
        <v>x</v>
      </c>
      <c r="I40" s="471" t="str">
        <f aca="false">IF(ISNUMBER(H40),IF(ISERROR(VLOOKUP($A40,'liste reference'!$A$7:$P$892,3,0)),IF(ISERROR(VLOOKUP($A40,'liste reference'!$B$7:$P$892,2,0)),"",VLOOKUP($A40,'liste reference'!$B$7:$P$892,2,0)),VLOOKUP($A40,'liste reference'!$A$7:$P$892,3,0)),"")</f>
        <v/>
      </c>
      <c r="J40" s="454" t="str">
        <f aca="false">IF(ISNUMBER(H40),IF(ISERROR(VLOOKUP($A40,'liste reference'!$A$7:$P$892,4,0)),IF(ISERROR(VLOOKUP($A40,'liste reference'!$B$7:$P$892,3,0)),"",VLOOKUP($A40,'liste reference'!$B$7:$P$892,3,0)),VLOOKUP($A40,'liste reference'!$A$7:$P$892,4,0)),"")</f>
        <v/>
      </c>
      <c r="K40" s="455"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72"/>
      <c r="M40" s="472"/>
      <c r="N40" s="472"/>
      <c r="O40" s="457" t="str">
        <f aca="false">IF(AA40="Cf.","Cf.","")</f>
        <v/>
      </c>
      <c r="P40" s="457" t="str">
        <f aca="false">IF($A40="NEWCOD",IF($AC40="","No",$AC40),IF(ISTEXT($E40),"DEJA SAISI !",IF($A40="","",IF(ISERROR(VLOOKUP($A40,'liste reference'!A:S,19,FALSE())),IF(ISERROR(VLOOKUP($A40,'liste reference'!B:S,19,FALSE())),"",VLOOKUP($A40,'liste reference'!B:S,19,FALSE())),VLOOKUP($A40,'liste reference'!A:S,19,FALSE())))))</f>
        <v/>
      </c>
      <c r="Q40" s="458" t="str">
        <f aca="false">IF(ISTEXT(H40),"",(B40*$B$7/100)+(C40*$C$7/100))</f>
        <v/>
      </c>
      <c r="R40" s="459" t="str">
        <f aca="false">IF(OR(ISTEXT(H40),Q40=0),"",IF(Q40&lt;0.1,1,IF(Q40&lt;1,2,IF(Q40&lt;10,3,IF(Q40&lt;50,4,IF(Q40&gt;=50,5,""))))))</f>
        <v/>
      </c>
      <c r="S40" s="459" t="n">
        <f aca="false">IF(ISERROR(R40*I40),0,R40*I40)</f>
        <v>0</v>
      </c>
      <c r="T40" s="459" t="n">
        <f aca="false">IF(ISERROR(R40*I40*J40),0,R40*I40*J40)</f>
        <v>0</v>
      </c>
      <c r="U40" s="473" t="n">
        <f aca="false">IF(ISERROR(R40*J40),0,R40*J40)</f>
        <v>0</v>
      </c>
      <c r="V40" s="460" t="n">
        <v>0</v>
      </c>
      <c r="W40" s="461"/>
      <c r="Y40" s="462" t="str">
        <f aca="false">IF(A40="new.cod","NEWCOD",IF(AND((Z40=""),ISTEXT(A40)),A40,IF(Z40="","",INDEX('liste reference'!$A$7:$A$892,Z40))))</f>
        <v/>
      </c>
      <c r="Z40" s="253" t="str">
        <f aca="false">IF(ISERROR(MATCH(A40,'liste reference'!$A$7:$A$892,0)),IF(ISERROR(MATCH(A40,'liste reference'!$B$7:$B$892,0)),"",(MATCH(A40,'liste reference'!$B$7:$B$892,0))),(MATCH(A40,'liste reference'!$A$7:$A$892,0)))</f>
        <v/>
      </c>
      <c r="AA40" s="463"/>
      <c r="AB40" s="464"/>
      <c r="AC40" s="464"/>
      <c r="BC40" s="253" t="str">
        <f aca="false">IF(A40="","",1)</f>
        <v/>
      </c>
    </row>
    <row r="41" customFormat="false" ht="12.75" hidden="false" customHeight="false" outlineLevel="0" collapsed="false">
      <c r="A41" s="465"/>
      <c r="B41" s="466"/>
      <c r="C41" s="467"/>
      <c r="D41" s="468" t="str">
        <f aca="false">IF(ISERROR(VLOOKUP($A41,'liste reference'!$A$7:$D$892,2,0)),IF(ISERROR(VLOOKUP($A41,'liste reference'!$B$7:$D$892,1,0)),"",VLOOKUP($A41,'liste reference'!$B$7:$D$892,1,0)),VLOOKUP($A41,'liste reference'!$A$7:$D$892,2,0))</f>
        <v/>
      </c>
      <c r="E41" s="468" t="n">
        <f aca="false">IF(D41="",0,VLOOKUP(D41,D$22:D40,1,0))</f>
        <v>0</v>
      </c>
      <c r="F41" s="475" t="n">
        <f aca="false">($B41*$B$7+$C41*$C$7)/100</f>
        <v>0</v>
      </c>
      <c r="G41" s="470" t="str">
        <f aca="false">IF(A41="","",IF(ISERROR(VLOOKUP($A41,'liste reference'!$A$7:$P$892,13,0)),IF(ISERROR(VLOOKUP($A41,'liste reference'!$B$7:$P$892,12,0)),"    -",VLOOKUP($A41,'liste reference'!$B$7:$P$892,12,0)),VLOOKUP($A41,'liste reference'!$A$7:$P$892,13,0)))</f>
        <v/>
      </c>
      <c r="H41" s="452" t="str">
        <f aca="false">IF(A41="","x",IF(ISERROR(VLOOKUP($A41,'liste reference'!$A$7:$P$892,14,0)),IF(ISERROR(VLOOKUP($A41,'liste reference'!$B$7:$P$892,13,0)),"x",VLOOKUP($A41,'liste reference'!$B$7:$P$892,13,0)),VLOOKUP($A41,'liste reference'!$A$7:$P$892,14,0)))</f>
        <v>x</v>
      </c>
      <c r="I41" s="471" t="str">
        <f aca="false">IF(ISNUMBER(H41),IF(ISERROR(VLOOKUP($A41,'liste reference'!$A$7:$P$892,3,0)),IF(ISERROR(VLOOKUP($A41,'liste reference'!$B$7:$P$892,2,0)),"",VLOOKUP($A41,'liste reference'!$B$7:$P$892,2,0)),VLOOKUP($A41,'liste reference'!$A$7:$P$892,3,0)),"")</f>
        <v/>
      </c>
      <c r="J41" s="454" t="str">
        <f aca="false">IF(ISNUMBER(H41),IF(ISERROR(VLOOKUP($A41,'liste reference'!$A$7:$P$892,4,0)),IF(ISERROR(VLOOKUP($A41,'liste reference'!$B$7:$P$892,3,0)),"",VLOOKUP($A41,'liste reference'!$B$7:$P$892,3,0)),VLOOKUP($A41,'liste reference'!$A$7:$P$892,4,0)),"")</f>
        <v/>
      </c>
      <c r="K41" s="455"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72"/>
      <c r="M41" s="472"/>
      <c r="N41" s="472"/>
      <c r="O41" s="457" t="str">
        <f aca="false">IF(AA41="Cf.","Cf.","")</f>
        <v/>
      </c>
      <c r="P41" s="457" t="str">
        <f aca="false">IF($A41="NEWCOD",IF($AC41="","No",$AC41),IF(ISTEXT($E41),"DEJA SAISI !",IF($A41="","",IF(ISERROR(VLOOKUP($A41,'liste reference'!A:S,19,FALSE())),IF(ISERROR(VLOOKUP($A41,'liste reference'!B:S,19,FALSE())),"",VLOOKUP($A41,'liste reference'!B:S,19,FALSE())),VLOOKUP($A41,'liste reference'!A:S,19,FALSE())))))</f>
        <v/>
      </c>
      <c r="Q41" s="458" t="str">
        <f aca="false">IF(ISTEXT(H41),"",(B41*$B$7/100)+(C41*$C$7/100))</f>
        <v/>
      </c>
      <c r="R41" s="459" t="str">
        <f aca="false">IF(OR(ISTEXT(H41),Q41=0),"",IF(Q41&lt;0.1,1,IF(Q41&lt;1,2,IF(Q41&lt;10,3,IF(Q41&lt;50,4,IF(Q41&gt;=50,5,""))))))</f>
        <v/>
      </c>
      <c r="S41" s="459" t="n">
        <f aca="false">IF(ISERROR(R41*I41),0,R41*I41)</f>
        <v>0</v>
      </c>
      <c r="T41" s="459" t="n">
        <f aca="false">IF(ISERROR(R41*I41*J41),0,R41*I41*J41)</f>
        <v>0</v>
      </c>
      <c r="U41" s="473" t="n">
        <f aca="false">IF(ISERROR(R41*J41),0,R41*J41)</f>
        <v>0</v>
      </c>
      <c r="V41" s="460" t="n">
        <v>0</v>
      </c>
      <c r="W41" s="461"/>
      <c r="Y41" s="462" t="str">
        <f aca="false">IF(A41="new.cod","NEWCOD",IF(AND((Z41=""),ISTEXT(A41)),A41,IF(Z41="","",INDEX('liste reference'!$A$7:$A$892,Z41))))</f>
        <v/>
      </c>
      <c r="Z41" s="253" t="str">
        <f aca="false">IF(ISERROR(MATCH(A41,'liste reference'!$A$7:$A$892,0)),IF(ISERROR(MATCH(A41,'liste reference'!$B$7:$B$892,0)),"",(MATCH(A41,'liste reference'!$B$7:$B$892,0))),(MATCH(A41,'liste reference'!$A$7:$A$892,0)))</f>
        <v/>
      </c>
      <c r="AA41" s="463"/>
      <c r="AB41" s="464"/>
      <c r="AC41" s="464"/>
      <c r="BC41" s="253" t="str">
        <f aca="false">IF(A41="","",1)</f>
        <v/>
      </c>
    </row>
    <row r="42" customFormat="false" ht="12.75" hidden="false" customHeight="false" outlineLevel="0" collapsed="false">
      <c r="A42" s="465"/>
      <c r="B42" s="466"/>
      <c r="C42" s="467"/>
      <c r="D42" s="468" t="str">
        <f aca="false">IF(ISERROR(VLOOKUP($A42,'liste reference'!$A$7:$D$892,2,0)),IF(ISERROR(VLOOKUP($A42,'liste reference'!$B$7:$D$892,1,0)),"",VLOOKUP($A42,'liste reference'!$B$7:$D$892,1,0)),VLOOKUP($A42,'liste reference'!$A$7:$D$892,2,0))</f>
        <v/>
      </c>
      <c r="E42" s="468" t="n">
        <f aca="false">IF(D42="",0,VLOOKUP(D42,D$22:D41,1,0))</f>
        <v>0</v>
      </c>
      <c r="F42" s="475" t="n">
        <f aca="false">($B42*$B$7+$C42*$C$7)/100</f>
        <v>0</v>
      </c>
      <c r="G42" s="470" t="str">
        <f aca="false">IF(A42="","",IF(ISERROR(VLOOKUP($A42,'liste reference'!$A$7:$P$892,13,0)),IF(ISERROR(VLOOKUP($A42,'liste reference'!$B$7:$P$892,12,0)),"    -",VLOOKUP($A42,'liste reference'!$B$7:$P$892,12,0)),VLOOKUP($A42,'liste reference'!$A$7:$P$892,13,0)))</f>
        <v/>
      </c>
      <c r="H42" s="452" t="str">
        <f aca="false">IF(A42="","x",IF(ISERROR(VLOOKUP($A42,'liste reference'!$A$7:$P$892,14,0)),IF(ISERROR(VLOOKUP($A42,'liste reference'!$B$7:$P$892,13,0)),"x",VLOOKUP($A42,'liste reference'!$B$7:$P$892,13,0)),VLOOKUP($A42,'liste reference'!$A$7:$P$892,14,0)))</f>
        <v>x</v>
      </c>
      <c r="I42" s="471" t="str">
        <f aca="false">IF(ISNUMBER(H42),IF(ISERROR(VLOOKUP($A42,'liste reference'!$A$7:$P$892,3,0)),IF(ISERROR(VLOOKUP($A42,'liste reference'!$B$7:$P$892,2,0)),"",VLOOKUP($A42,'liste reference'!$B$7:$P$892,2,0)),VLOOKUP($A42,'liste reference'!$A$7:$P$892,3,0)),"")</f>
        <v/>
      </c>
      <c r="J42" s="454" t="str">
        <f aca="false">IF(ISNUMBER(H42),IF(ISERROR(VLOOKUP($A42,'liste reference'!$A$7:$P$892,4,0)),IF(ISERROR(VLOOKUP($A42,'liste reference'!$B$7:$P$892,3,0)),"",VLOOKUP($A42,'liste reference'!$B$7:$P$892,3,0)),VLOOKUP($A42,'liste reference'!$A$7:$P$892,4,0)),"")</f>
        <v/>
      </c>
      <c r="K42" s="455"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72"/>
      <c r="M42" s="472"/>
      <c r="N42" s="472"/>
      <c r="O42" s="457" t="str">
        <f aca="false">IF(AA42="Cf.","Cf.","")</f>
        <v/>
      </c>
      <c r="P42" s="457" t="str">
        <f aca="false">IF($A42="NEWCOD",IF($AC42="","No",$AC42),IF(ISTEXT($E42),"DEJA SAISI !",IF($A42="","",IF(ISERROR(VLOOKUP($A42,'liste reference'!A:S,19,FALSE())),IF(ISERROR(VLOOKUP($A42,'liste reference'!B:S,19,FALSE())),"",VLOOKUP($A42,'liste reference'!B:S,19,FALSE())),VLOOKUP($A42,'liste reference'!A:S,19,FALSE())))))</f>
        <v/>
      </c>
      <c r="Q42" s="458" t="str">
        <f aca="false">IF(ISTEXT(H42),"",(B42*$B$7/100)+(C42*$C$7/100))</f>
        <v/>
      </c>
      <c r="R42" s="459" t="str">
        <f aca="false">IF(OR(ISTEXT(H42),Q42=0),"",IF(Q42&lt;0.1,1,IF(Q42&lt;1,2,IF(Q42&lt;10,3,IF(Q42&lt;50,4,IF(Q42&gt;=50,5,""))))))</f>
        <v/>
      </c>
      <c r="S42" s="459" t="n">
        <f aca="false">IF(ISERROR(R42*I42),0,R42*I42)</f>
        <v>0</v>
      </c>
      <c r="T42" s="459" t="n">
        <f aca="false">IF(ISERROR(R42*I42*J42),0,R42*I42*J42)</f>
        <v>0</v>
      </c>
      <c r="U42" s="473" t="n">
        <f aca="false">IF(ISERROR(R42*J42),0,R42*J42)</f>
        <v>0</v>
      </c>
      <c r="V42" s="460" t="n">
        <v>0</v>
      </c>
      <c r="W42" s="461"/>
      <c r="Y42" s="462" t="str">
        <f aca="false">IF(A42="new.cod","NEWCOD",IF(AND((Z42=""),ISTEXT(A42)),A42,IF(Z42="","",INDEX('liste reference'!$A$7:$A$892,Z42))))</f>
        <v/>
      </c>
      <c r="Z42" s="253" t="str">
        <f aca="false">IF(ISERROR(MATCH(A42,'liste reference'!$A$7:$A$892,0)),IF(ISERROR(MATCH(A42,'liste reference'!$B$7:$B$892,0)),"",(MATCH(A42,'liste reference'!$B$7:$B$892,0))),(MATCH(A42,'liste reference'!$A$7:$A$892,0)))</f>
        <v/>
      </c>
      <c r="AA42" s="463"/>
      <c r="AB42" s="464"/>
      <c r="AC42" s="464"/>
      <c r="BC42" s="253" t="str">
        <f aca="false">IF(A42="","",1)</f>
        <v/>
      </c>
    </row>
    <row r="43" customFormat="false" ht="12.75" hidden="false" customHeight="false" outlineLevel="0" collapsed="false">
      <c r="A43" s="465"/>
      <c r="B43" s="466"/>
      <c r="C43" s="467"/>
      <c r="D43" s="468" t="str">
        <f aca="false">IF(ISERROR(VLOOKUP($A43,'liste reference'!$A$7:$D$892,2,0)),IF(ISERROR(VLOOKUP($A43,'liste reference'!$B$7:$D$892,1,0)),"",VLOOKUP($A43,'liste reference'!$B$7:$D$892,1,0)),VLOOKUP($A43,'liste reference'!$A$7:$D$892,2,0))</f>
        <v/>
      </c>
      <c r="E43" s="468" t="n">
        <f aca="false">IF(D43="",0,VLOOKUP(D43,D$22:D42,1,0))</f>
        <v>0</v>
      </c>
      <c r="F43" s="475" t="n">
        <f aca="false">($B43*$B$7+$C43*$C$7)/100</f>
        <v>0</v>
      </c>
      <c r="G43" s="470" t="str">
        <f aca="false">IF(A43="","",IF(ISERROR(VLOOKUP($A43,'liste reference'!$A$7:$P$892,13,0)),IF(ISERROR(VLOOKUP($A43,'liste reference'!$B$7:$P$892,12,0)),"    -",VLOOKUP($A43,'liste reference'!$B$7:$P$892,12,0)),VLOOKUP($A43,'liste reference'!$A$7:$P$892,13,0)))</f>
        <v/>
      </c>
      <c r="H43" s="452" t="str">
        <f aca="false">IF(A43="","x",IF(ISERROR(VLOOKUP($A43,'liste reference'!$A$7:$P$892,14,0)),IF(ISERROR(VLOOKUP($A43,'liste reference'!$B$7:$P$892,13,0)),"x",VLOOKUP($A43,'liste reference'!$B$7:$P$892,13,0)),VLOOKUP($A43,'liste reference'!$A$7:$P$892,14,0)))</f>
        <v>x</v>
      </c>
      <c r="I43" s="471" t="str">
        <f aca="false">IF(ISNUMBER(H43),IF(ISERROR(VLOOKUP($A43,'liste reference'!$A$7:$P$892,3,0)),IF(ISERROR(VLOOKUP($A43,'liste reference'!$B$7:$P$892,2,0)),"",VLOOKUP($A43,'liste reference'!$B$7:$P$892,2,0)),VLOOKUP($A43,'liste reference'!$A$7:$P$892,3,0)),"")</f>
        <v/>
      </c>
      <c r="J43" s="454" t="str">
        <f aca="false">IF(ISNUMBER(H43),IF(ISERROR(VLOOKUP($A43,'liste reference'!$A$7:$P$892,4,0)),IF(ISERROR(VLOOKUP($A43,'liste reference'!$B$7:$P$892,3,0)),"",VLOOKUP($A43,'liste reference'!$B$7:$P$892,3,0)),VLOOKUP($A43,'liste reference'!$A$7:$P$892,4,0)),"")</f>
        <v/>
      </c>
      <c r="K43" s="455"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72"/>
      <c r="M43" s="472"/>
      <c r="N43" s="472"/>
      <c r="O43" s="457" t="str">
        <f aca="false">IF(AA43="Cf.","Cf.","")</f>
        <v/>
      </c>
      <c r="P43" s="457" t="str">
        <f aca="false">IF($A43="NEWCOD",IF($AC43="","No",$AC43),IF(ISTEXT($E43),"DEJA SAISI !",IF($A43="","",IF(ISERROR(VLOOKUP($A43,'liste reference'!A:S,19,FALSE())),IF(ISERROR(VLOOKUP($A43,'liste reference'!B:S,19,FALSE())),"",VLOOKUP($A43,'liste reference'!B:S,19,FALSE())),VLOOKUP($A43,'liste reference'!A:S,19,FALSE())))))</f>
        <v/>
      </c>
      <c r="Q43" s="458" t="str">
        <f aca="false">IF(ISTEXT(H43),"",(B43*$B$7/100)+(C43*$C$7/100))</f>
        <v/>
      </c>
      <c r="R43" s="459" t="str">
        <f aca="false">IF(OR(ISTEXT(H43),Q43=0),"",IF(Q43&lt;0.1,1,IF(Q43&lt;1,2,IF(Q43&lt;10,3,IF(Q43&lt;50,4,IF(Q43&gt;=50,5,""))))))</f>
        <v/>
      </c>
      <c r="S43" s="459" t="n">
        <f aca="false">IF(ISERROR(R43*I43),0,R43*I43)</f>
        <v>0</v>
      </c>
      <c r="T43" s="459" t="n">
        <f aca="false">IF(ISERROR(R43*I43*J43),0,R43*I43*J43)</f>
        <v>0</v>
      </c>
      <c r="U43" s="473" t="n">
        <f aca="false">IF(ISERROR(R43*J43),0,R43*J43)</f>
        <v>0</v>
      </c>
      <c r="V43" s="460" t="n">
        <v>0</v>
      </c>
      <c r="W43" s="461"/>
      <c r="Y43" s="462" t="str">
        <f aca="false">IF(A43="new.cod","NEWCOD",IF(AND((Z43=""),ISTEXT(A43)),A43,IF(Z43="","",INDEX('liste reference'!$A$7:$A$892,Z43))))</f>
        <v/>
      </c>
      <c r="Z43" s="253" t="str">
        <f aca="false">IF(ISERROR(MATCH(A43,'liste reference'!$A$7:$A$892,0)),IF(ISERROR(MATCH(A43,'liste reference'!$B$7:$B$892,0)),"",(MATCH(A43,'liste reference'!$B$7:$B$892,0))),(MATCH(A43,'liste reference'!$A$7:$A$892,0)))</f>
        <v/>
      </c>
      <c r="AA43" s="463"/>
      <c r="AB43" s="464"/>
      <c r="AC43" s="464"/>
      <c r="BC43" s="253" t="str">
        <f aca="false">IF(A43="","",1)</f>
        <v/>
      </c>
    </row>
    <row r="44" customFormat="false" ht="12.75" hidden="false" customHeight="false" outlineLevel="0" collapsed="false">
      <c r="A44" s="465"/>
      <c r="B44" s="466"/>
      <c r="C44" s="467"/>
      <c r="D44" s="468" t="str">
        <f aca="false">IF(ISERROR(VLOOKUP($A44,'liste reference'!$A$7:$D$892,2,0)),IF(ISERROR(VLOOKUP($A44,'liste reference'!$B$7:$D$892,1,0)),"",VLOOKUP($A44,'liste reference'!$B$7:$D$892,1,0)),VLOOKUP($A44,'liste reference'!$A$7:$D$892,2,0))</f>
        <v/>
      </c>
      <c r="E44" s="468" t="n">
        <f aca="false">IF(D44="",0,VLOOKUP(D44,D$22:D43,1,0))</f>
        <v>0</v>
      </c>
      <c r="F44" s="475" t="n">
        <f aca="false">($B44*$B$7+$C44*$C$7)/100</f>
        <v>0</v>
      </c>
      <c r="G44" s="470" t="str">
        <f aca="false">IF(A44="","",IF(ISERROR(VLOOKUP($A44,'liste reference'!$A$7:$P$892,13,0)),IF(ISERROR(VLOOKUP($A44,'liste reference'!$B$7:$P$892,12,0)),"    -",VLOOKUP($A44,'liste reference'!$B$7:$P$892,12,0)),VLOOKUP($A44,'liste reference'!$A$7:$P$892,13,0)))</f>
        <v/>
      </c>
      <c r="H44" s="452" t="str">
        <f aca="false">IF(A44="","x",IF(ISERROR(VLOOKUP($A44,'liste reference'!$A$7:$P$892,14,0)),IF(ISERROR(VLOOKUP($A44,'liste reference'!$B$7:$P$892,13,0)),"x",VLOOKUP($A44,'liste reference'!$B$7:$P$892,13,0)),VLOOKUP($A44,'liste reference'!$A$7:$P$892,14,0)))</f>
        <v>x</v>
      </c>
      <c r="I44" s="471" t="str">
        <f aca="false">IF(ISNUMBER(H44),IF(ISERROR(VLOOKUP($A44,'liste reference'!$A$7:$P$892,3,0)),IF(ISERROR(VLOOKUP($A44,'liste reference'!$B$7:$P$892,2,0)),"",VLOOKUP($A44,'liste reference'!$B$7:$P$892,2,0)),VLOOKUP($A44,'liste reference'!$A$7:$P$892,3,0)),"")</f>
        <v/>
      </c>
      <c r="J44" s="454" t="str">
        <f aca="false">IF(ISNUMBER(H44),IF(ISERROR(VLOOKUP($A44,'liste reference'!$A$7:$P$892,4,0)),IF(ISERROR(VLOOKUP($A44,'liste reference'!$B$7:$P$892,3,0)),"",VLOOKUP($A44,'liste reference'!$B$7:$P$892,3,0)),VLOOKUP($A44,'liste reference'!$A$7:$P$892,4,0)),"")</f>
        <v/>
      </c>
      <c r="K44" s="455"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72"/>
      <c r="M44" s="472"/>
      <c r="N44" s="472"/>
      <c r="O44" s="457" t="str">
        <f aca="false">IF(AA44="Cf.","Cf.","")</f>
        <v/>
      </c>
      <c r="P44" s="457" t="str">
        <f aca="false">IF($A44="NEWCOD",IF($AC44="","No",$AC44),IF(ISTEXT($E44),"DEJA SAISI !",IF($A44="","",IF(ISERROR(VLOOKUP($A44,'liste reference'!A:S,19,FALSE())),IF(ISERROR(VLOOKUP($A44,'liste reference'!B:S,19,FALSE())),"",VLOOKUP($A44,'liste reference'!B:S,19,FALSE())),VLOOKUP($A44,'liste reference'!A:S,19,FALSE())))))</f>
        <v/>
      </c>
      <c r="Q44" s="458" t="str">
        <f aca="false">IF(ISTEXT(H44),"",(B44*$B$7/100)+(C44*$C$7/100))</f>
        <v/>
      </c>
      <c r="R44" s="459" t="str">
        <f aca="false">IF(OR(ISTEXT(H44),Q44=0),"",IF(Q44&lt;0.1,1,IF(Q44&lt;1,2,IF(Q44&lt;10,3,IF(Q44&lt;50,4,IF(Q44&gt;=50,5,""))))))</f>
        <v/>
      </c>
      <c r="S44" s="459" t="n">
        <f aca="false">IF(ISERROR(R44*I44),0,R44*I44)</f>
        <v>0</v>
      </c>
      <c r="T44" s="459" t="n">
        <f aca="false">IF(ISERROR(R44*I44*J44),0,R44*I44*J44)</f>
        <v>0</v>
      </c>
      <c r="U44" s="473" t="n">
        <f aca="false">IF(ISERROR(R44*J44),0,R44*J44)</f>
        <v>0</v>
      </c>
      <c r="V44" s="460" t="n">
        <v>0</v>
      </c>
      <c r="W44" s="461"/>
      <c r="Y44" s="462" t="str">
        <f aca="false">IF(A44="new.cod","NEWCOD",IF(AND((Z44=""),ISTEXT(A44)),A44,IF(Z44="","",INDEX('liste reference'!$A$7:$A$892,Z44))))</f>
        <v/>
      </c>
      <c r="Z44" s="253" t="str">
        <f aca="false">IF(ISERROR(MATCH(A44,'liste reference'!$A$7:$A$892,0)),IF(ISERROR(MATCH(A44,'liste reference'!$B$7:$B$892,0)),"",(MATCH(A44,'liste reference'!$B$7:$B$892,0))),(MATCH(A44,'liste reference'!$A$7:$A$892,0)))</f>
        <v/>
      </c>
      <c r="AA44" s="463"/>
      <c r="AB44" s="464"/>
      <c r="AC44" s="464"/>
      <c r="BC44" s="253" t="str">
        <f aca="false">IF(A44="","",1)</f>
        <v/>
      </c>
    </row>
    <row r="45" customFormat="false" ht="12.75" hidden="false" customHeight="false" outlineLevel="0" collapsed="false">
      <c r="A45" s="465"/>
      <c r="B45" s="466"/>
      <c r="C45" s="467"/>
      <c r="D45" s="468" t="str">
        <f aca="false">IF(ISERROR(VLOOKUP($A45,'liste reference'!$A$7:$D$892,2,0)),IF(ISERROR(VLOOKUP($A45,'liste reference'!$B$7:$D$892,1,0)),"",VLOOKUP($A45,'liste reference'!$B$7:$D$892,1,0)),VLOOKUP($A45,'liste reference'!$A$7:$D$892,2,0))</f>
        <v/>
      </c>
      <c r="E45" s="468" t="n">
        <f aca="false">IF(D45="",0,VLOOKUP(D45,D$22:D44,1,0))</f>
        <v>0</v>
      </c>
      <c r="F45" s="475" t="n">
        <f aca="false">($B45*$B$7+$C45*$C$7)/100</f>
        <v>0</v>
      </c>
      <c r="G45" s="470" t="str">
        <f aca="false">IF(A45="","",IF(ISERROR(VLOOKUP($A45,'liste reference'!$A$7:$P$892,13,0)),IF(ISERROR(VLOOKUP($A45,'liste reference'!$B$7:$P$892,12,0)),"    -",VLOOKUP($A45,'liste reference'!$B$7:$P$892,12,0)),VLOOKUP($A45,'liste reference'!$A$7:$P$892,13,0)))</f>
        <v/>
      </c>
      <c r="H45" s="452" t="str">
        <f aca="false">IF(A45="","x",IF(ISERROR(VLOOKUP($A45,'liste reference'!$A$7:$P$892,14,0)),IF(ISERROR(VLOOKUP($A45,'liste reference'!$B$7:$P$892,13,0)),"x",VLOOKUP($A45,'liste reference'!$B$7:$P$892,13,0)),VLOOKUP($A45,'liste reference'!$A$7:$P$892,14,0)))</f>
        <v>x</v>
      </c>
      <c r="I45" s="471" t="str">
        <f aca="false">IF(ISNUMBER(H45),IF(ISERROR(VLOOKUP($A45,'liste reference'!$A$7:$P$892,3,0)),IF(ISERROR(VLOOKUP($A45,'liste reference'!$B$7:$P$892,2,0)),"",VLOOKUP($A45,'liste reference'!$B$7:$P$892,2,0)),VLOOKUP($A45,'liste reference'!$A$7:$P$892,3,0)),"")</f>
        <v/>
      </c>
      <c r="J45" s="454" t="str">
        <f aca="false">IF(ISNUMBER(H45),IF(ISERROR(VLOOKUP($A45,'liste reference'!$A$7:$P$892,4,0)),IF(ISERROR(VLOOKUP($A45,'liste reference'!$B$7:$P$892,3,0)),"",VLOOKUP($A45,'liste reference'!$B$7:$P$892,3,0)),VLOOKUP($A45,'liste reference'!$A$7:$P$892,4,0)),"")</f>
        <v/>
      </c>
      <c r="K45" s="455"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72"/>
      <c r="M45" s="472"/>
      <c r="N45" s="472"/>
      <c r="O45" s="457" t="str">
        <f aca="false">IF(AA45="Cf.","Cf.","")</f>
        <v/>
      </c>
      <c r="P45" s="457" t="str">
        <f aca="false">IF($A45="NEWCOD",IF($AC45="","No",$AC45),IF(ISTEXT($E45),"DEJA SAISI !",IF($A45="","",IF(ISERROR(VLOOKUP($A45,'liste reference'!A:S,19,FALSE())),IF(ISERROR(VLOOKUP($A45,'liste reference'!B:S,19,FALSE())),"",VLOOKUP($A45,'liste reference'!B:S,19,FALSE())),VLOOKUP($A45,'liste reference'!A:S,19,FALSE())))))</f>
        <v/>
      </c>
      <c r="Q45" s="458" t="str">
        <f aca="false">IF(ISTEXT(H45),"",(B45*$B$7/100)+(C45*$C$7/100))</f>
        <v/>
      </c>
      <c r="R45" s="459" t="str">
        <f aca="false">IF(OR(ISTEXT(H45),Q45=0),"",IF(Q45&lt;0.1,1,IF(Q45&lt;1,2,IF(Q45&lt;10,3,IF(Q45&lt;50,4,IF(Q45&gt;=50,5,""))))))</f>
        <v/>
      </c>
      <c r="S45" s="459" t="n">
        <f aca="false">IF(ISERROR(R45*I45),0,R45*I45)</f>
        <v>0</v>
      </c>
      <c r="T45" s="459" t="n">
        <f aca="false">IF(ISERROR(R45*I45*J45),0,R45*I45*J45)</f>
        <v>0</v>
      </c>
      <c r="U45" s="473" t="n">
        <f aca="false">IF(ISERROR(R45*J45),0,R45*J45)</f>
        <v>0</v>
      </c>
      <c r="V45" s="460" t="n">
        <v>0</v>
      </c>
      <c r="W45" s="461"/>
      <c r="Y45" s="462" t="str">
        <f aca="false">IF(A45="new.cod","NEWCOD",IF(AND((Z45=""),ISTEXT(A45)),A45,IF(Z45="","",INDEX('liste reference'!$A$7:$A$892,Z45))))</f>
        <v/>
      </c>
      <c r="Z45" s="253" t="str">
        <f aca="false">IF(ISERROR(MATCH(A45,'liste reference'!$A$7:$A$892,0)),IF(ISERROR(MATCH(A45,'liste reference'!$B$7:$B$892,0)),"",(MATCH(A45,'liste reference'!$B$7:$B$892,0))),(MATCH(A45,'liste reference'!$A$7:$A$892,0)))</f>
        <v/>
      </c>
      <c r="AA45" s="463"/>
      <c r="AB45" s="464"/>
      <c r="AC45" s="464"/>
      <c r="BC45" s="253" t="str">
        <f aca="false">IF(A45="","",1)</f>
        <v/>
      </c>
    </row>
    <row r="46" customFormat="false" ht="12.75" hidden="false" customHeight="false" outlineLevel="0" collapsed="false">
      <c r="A46" s="465"/>
      <c r="B46" s="466"/>
      <c r="C46" s="467"/>
      <c r="D46" s="468" t="str">
        <f aca="false">IF(ISERROR(VLOOKUP($A46,'liste reference'!$A$7:$D$892,2,0)),IF(ISERROR(VLOOKUP($A46,'liste reference'!$B$7:$D$892,1,0)),"",VLOOKUP($A46,'liste reference'!$B$7:$D$892,1,0)),VLOOKUP($A46,'liste reference'!$A$7:$D$892,2,0))</f>
        <v/>
      </c>
      <c r="E46" s="468" t="n">
        <f aca="false">IF(D46="",0,VLOOKUP(D46,D$22:D39,1,0))</f>
        <v>0</v>
      </c>
      <c r="F46" s="475" t="n">
        <f aca="false">($B46*$B$7+$C46*$C$7)/100</f>
        <v>0</v>
      </c>
      <c r="G46" s="470" t="str">
        <f aca="false">IF(A46="","",IF(ISERROR(VLOOKUP($A46,'liste reference'!$A$7:$P$892,13,0)),IF(ISERROR(VLOOKUP($A46,'liste reference'!$B$7:$P$892,12,0)),"    -",VLOOKUP($A46,'liste reference'!$B$7:$P$892,12,0)),VLOOKUP($A46,'liste reference'!$A$7:$P$892,13,0)))</f>
        <v/>
      </c>
      <c r="H46" s="452" t="str">
        <f aca="false">IF(A46="","x",IF(ISERROR(VLOOKUP($A46,'liste reference'!$A$7:$P$892,14,0)),IF(ISERROR(VLOOKUP($A46,'liste reference'!$B$7:$P$892,13,0)),"x",VLOOKUP($A46,'liste reference'!$B$7:$P$892,13,0)),VLOOKUP($A46,'liste reference'!$A$7:$P$892,14,0)))</f>
        <v>x</v>
      </c>
      <c r="I46" s="471" t="str">
        <f aca="false">IF(ISNUMBER(H46),IF(ISERROR(VLOOKUP($A46,'liste reference'!$A$7:$P$892,3,0)),IF(ISERROR(VLOOKUP($A46,'liste reference'!$B$7:$P$892,2,0)),"",VLOOKUP($A46,'liste reference'!$B$7:$P$892,2,0)),VLOOKUP($A46,'liste reference'!$A$7:$P$892,3,0)),"")</f>
        <v/>
      </c>
      <c r="J46" s="454" t="str">
        <f aca="false">IF(ISNUMBER(H46),IF(ISERROR(VLOOKUP($A46,'liste reference'!$A$7:$P$892,4,0)),IF(ISERROR(VLOOKUP($A46,'liste reference'!$B$7:$P$892,3,0)),"",VLOOKUP($A46,'liste reference'!$B$7:$P$892,3,0)),VLOOKUP($A46,'liste reference'!$A$7:$P$892,4,0)),"")</f>
        <v/>
      </c>
      <c r="K46" s="455"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72"/>
      <c r="M46" s="472"/>
      <c r="N46" s="472"/>
      <c r="O46" s="457" t="str">
        <f aca="false">IF(AA46="Cf.","Cf.","")</f>
        <v/>
      </c>
      <c r="P46" s="457" t="str">
        <f aca="false">IF($A46="NEWCOD",IF($AC46="","No",$AC46),IF(ISTEXT($E46),"DEJA SAISI !",IF($A46="","",IF(ISERROR(VLOOKUP($A46,'liste reference'!A:S,19,FALSE())),IF(ISERROR(VLOOKUP($A46,'liste reference'!B:S,19,FALSE())),"",VLOOKUP($A46,'liste reference'!B:S,19,FALSE())),VLOOKUP($A46,'liste reference'!A:S,19,FALSE())))))</f>
        <v/>
      </c>
      <c r="Q46" s="458" t="str">
        <f aca="false">IF(ISTEXT(H46),"",(B46*$B$7/100)+(C46*$C$7/100))</f>
        <v/>
      </c>
      <c r="R46" s="459" t="str">
        <f aca="false">IF(OR(ISTEXT(H46),Q46=0),"",IF(Q46&lt;0.1,1,IF(Q46&lt;1,2,IF(Q46&lt;10,3,IF(Q46&lt;50,4,IF(Q46&gt;=50,5,""))))))</f>
        <v/>
      </c>
      <c r="S46" s="459" t="n">
        <f aca="false">IF(ISERROR(R46*I46),0,R46*I46)</f>
        <v>0</v>
      </c>
      <c r="T46" s="459" t="n">
        <f aca="false">IF(ISERROR(R46*I46*J46),0,R46*I46*J46)</f>
        <v>0</v>
      </c>
      <c r="U46" s="473" t="n">
        <f aca="false">IF(ISERROR(R46*J46),0,R46*J46)</f>
        <v>0</v>
      </c>
      <c r="V46" s="460" t="n">
        <v>0</v>
      </c>
      <c r="W46" s="461"/>
      <c r="Y46" s="462" t="str">
        <f aca="false">IF(A46="new.cod","NEWCOD",IF(AND((Z46=""),ISTEXT(A46)),A46,IF(Z46="","",INDEX('liste reference'!$A$7:$A$892,Z46))))</f>
        <v/>
      </c>
      <c r="Z46" s="253" t="str">
        <f aca="false">IF(ISERROR(MATCH(A46,'liste reference'!$A$7:$A$892,0)),IF(ISERROR(MATCH(A46,'liste reference'!$B$7:$B$892,0)),"",(MATCH(A46,'liste reference'!$B$7:$B$892,0))),(MATCH(A46,'liste reference'!$A$7:$A$892,0)))</f>
        <v/>
      </c>
      <c r="AA46" s="463"/>
      <c r="AB46" s="464"/>
      <c r="AC46" s="464"/>
      <c r="BC46" s="253" t="str">
        <f aca="false">IF(A46="","",1)</f>
        <v/>
      </c>
    </row>
    <row r="47" customFormat="false" ht="12.75" hidden="false" customHeight="false" outlineLevel="0" collapsed="false">
      <c r="A47" s="465"/>
      <c r="B47" s="466"/>
      <c r="C47" s="467"/>
      <c r="D47" s="468" t="str">
        <f aca="false">IF(ISERROR(VLOOKUP($A47,'liste reference'!$A$7:$D$892,2,0)),IF(ISERROR(VLOOKUP($A47,'liste reference'!$B$7:$D$892,1,0)),"",VLOOKUP($A47,'liste reference'!$B$7:$D$892,1,0)),VLOOKUP($A47,'liste reference'!$A$7:$D$892,2,0))</f>
        <v/>
      </c>
      <c r="E47" s="468" t="n">
        <f aca="false">IF(D47="",0,VLOOKUP(D47,D$22:D39,1,0))</f>
        <v>0</v>
      </c>
      <c r="F47" s="475" t="n">
        <f aca="false">($B47*$B$7+$C47*$C$7)/100</f>
        <v>0</v>
      </c>
      <c r="G47" s="470" t="str">
        <f aca="false">IF(A47="","",IF(ISERROR(VLOOKUP($A47,'liste reference'!$A$7:$P$892,13,0)),IF(ISERROR(VLOOKUP($A47,'liste reference'!$B$7:$P$892,12,0)),"    -",VLOOKUP($A47,'liste reference'!$B$7:$P$892,12,0)),VLOOKUP($A47,'liste reference'!$A$7:$P$892,13,0)))</f>
        <v/>
      </c>
      <c r="H47" s="452" t="str">
        <f aca="false">IF(A47="","x",IF(ISERROR(VLOOKUP($A47,'liste reference'!$A$7:$P$892,14,0)),IF(ISERROR(VLOOKUP($A47,'liste reference'!$B$7:$P$892,13,0)),"x",VLOOKUP($A47,'liste reference'!$B$7:$P$892,13,0)),VLOOKUP($A47,'liste reference'!$A$7:$P$892,14,0)))</f>
        <v>x</v>
      </c>
      <c r="I47" s="471" t="str">
        <f aca="false">IF(ISNUMBER(H47),IF(ISERROR(VLOOKUP($A47,'liste reference'!$A$7:$P$892,3,0)),IF(ISERROR(VLOOKUP($A47,'liste reference'!$B$7:$P$892,2,0)),"",VLOOKUP($A47,'liste reference'!$B$7:$P$892,2,0)),VLOOKUP($A47,'liste reference'!$A$7:$P$892,3,0)),"")</f>
        <v/>
      </c>
      <c r="J47" s="454" t="str">
        <f aca="false">IF(ISNUMBER(H47),IF(ISERROR(VLOOKUP($A47,'liste reference'!$A$7:$P$892,4,0)),IF(ISERROR(VLOOKUP($A47,'liste reference'!$B$7:$P$892,3,0)),"",VLOOKUP($A47,'liste reference'!$B$7:$P$892,3,0)),VLOOKUP($A47,'liste reference'!$A$7:$P$892,4,0)),"")</f>
        <v/>
      </c>
      <c r="K47" s="455"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72"/>
      <c r="M47" s="472"/>
      <c r="N47" s="472"/>
      <c r="O47" s="457" t="str">
        <f aca="false">IF(AA47="Cf.","Cf.","")</f>
        <v/>
      </c>
      <c r="P47" s="457" t="str">
        <f aca="false">IF($A47="NEWCOD",IF($AC47="","No",$AC47),IF(ISTEXT($E47),"DEJA SAISI !",IF($A47="","",IF(ISERROR(VLOOKUP($A47,'liste reference'!A:S,19,FALSE())),IF(ISERROR(VLOOKUP($A47,'liste reference'!B:S,19,FALSE())),"",VLOOKUP($A47,'liste reference'!B:S,19,FALSE())),VLOOKUP($A47,'liste reference'!A:S,19,FALSE())))))</f>
        <v/>
      </c>
      <c r="Q47" s="458" t="str">
        <f aca="false">IF(ISTEXT(H47),"",(B47*$B$7/100)+(C47*$C$7/100))</f>
        <v/>
      </c>
      <c r="R47" s="459" t="str">
        <f aca="false">IF(OR(ISTEXT(H47),Q47=0),"",IF(Q47&lt;0.1,1,IF(Q47&lt;1,2,IF(Q47&lt;10,3,IF(Q47&lt;50,4,IF(Q47&gt;=50,5,""))))))</f>
        <v/>
      </c>
      <c r="S47" s="459" t="n">
        <f aca="false">IF(ISERROR(R47*I47),0,R47*I47)</f>
        <v>0</v>
      </c>
      <c r="T47" s="459" t="n">
        <f aca="false">IF(ISERROR(R47*I47*J47),0,R47*I47*J47)</f>
        <v>0</v>
      </c>
      <c r="U47" s="473" t="n">
        <f aca="false">IF(ISERROR(R47*J47),0,R47*J47)</f>
        <v>0</v>
      </c>
      <c r="V47" s="460" t="n">
        <v>0</v>
      </c>
      <c r="W47" s="461"/>
      <c r="Y47" s="462" t="str">
        <f aca="false">IF(A47="new.cod","NEWCOD",IF(AND((Z47=""),ISTEXT(A47)),A47,IF(Z47="","",INDEX('liste reference'!$A$7:$A$892,Z47))))</f>
        <v/>
      </c>
      <c r="Z47" s="253" t="str">
        <f aca="false">IF(ISERROR(MATCH(A47,'liste reference'!$A$7:$A$892,0)),IF(ISERROR(MATCH(A47,'liste reference'!$B$7:$B$892,0)),"",(MATCH(A47,'liste reference'!$B$7:$B$892,0))),(MATCH(A47,'liste reference'!$A$7:$A$892,0)))</f>
        <v/>
      </c>
      <c r="AA47" s="463"/>
      <c r="AB47" s="464"/>
      <c r="AC47" s="464"/>
      <c r="BC47" s="253" t="str">
        <f aca="false">IF(A47="","",1)</f>
        <v/>
      </c>
    </row>
    <row r="48" customFormat="false" ht="12.75" hidden="false" customHeight="false" outlineLevel="0" collapsed="false">
      <c r="A48" s="465"/>
      <c r="B48" s="466"/>
      <c r="C48" s="467"/>
      <c r="D48" s="468" t="str">
        <f aca="false">IF(ISERROR(VLOOKUP($A48,'liste reference'!$A$7:$D$892,2,0)),IF(ISERROR(VLOOKUP($A48,'liste reference'!$B$7:$D$892,1,0)),"",VLOOKUP($A48,'liste reference'!$B$7:$D$892,1,0)),VLOOKUP($A48,'liste reference'!$A$7:$D$892,2,0))</f>
        <v/>
      </c>
      <c r="E48" s="468" t="n">
        <f aca="false">IF(D48="",0,VLOOKUP(D48,D$22:D40,1,0))</f>
        <v>0</v>
      </c>
      <c r="F48" s="475" t="n">
        <f aca="false">($B48*$B$7+$C48*$C$7)/100</f>
        <v>0</v>
      </c>
      <c r="G48" s="470" t="str">
        <f aca="false">IF(A48="","",IF(ISERROR(VLOOKUP($A48,'liste reference'!$A$7:$P$892,13,0)),IF(ISERROR(VLOOKUP($A48,'liste reference'!$B$7:$P$892,12,0)),"    -",VLOOKUP($A48,'liste reference'!$B$7:$P$892,12,0)),VLOOKUP($A48,'liste reference'!$A$7:$P$892,13,0)))</f>
        <v/>
      </c>
      <c r="H48" s="452" t="str">
        <f aca="false">IF(A48="","x",IF(ISERROR(VLOOKUP($A48,'liste reference'!$A$7:$P$892,14,0)),IF(ISERROR(VLOOKUP($A48,'liste reference'!$B$7:$P$892,13,0)),"x",VLOOKUP($A48,'liste reference'!$B$7:$P$892,13,0)),VLOOKUP($A48,'liste reference'!$A$7:$P$892,14,0)))</f>
        <v>x</v>
      </c>
      <c r="I48" s="471" t="str">
        <f aca="false">IF(ISNUMBER(H48),IF(ISERROR(VLOOKUP($A48,'liste reference'!$A$7:$P$892,3,0)),IF(ISERROR(VLOOKUP($A48,'liste reference'!$B$7:$P$892,2,0)),"",VLOOKUP($A48,'liste reference'!$B$7:$P$892,2,0)),VLOOKUP($A48,'liste reference'!$A$7:$P$892,3,0)),"")</f>
        <v/>
      </c>
      <c r="J48" s="454" t="str">
        <f aca="false">IF(ISNUMBER(H48),IF(ISERROR(VLOOKUP($A48,'liste reference'!$A$7:$P$892,4,0)),IF(ISERROR(VLOOKUP($A48,'liste reference'!$B$7:$P$892,3,0)),"",VLOOKUP($A48,'liste reference'!$B$7:$P$892,3,0)),VLOOKUP($A48,'liste reference'!$A$7:$P$892,4,0)),"")</f>
        <v/>
      </c>
      <c r="K48" s="455"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72"/>
      <c r="M48" s="472"/>
      <c r="N48" s="472"/>
      <c r="O48" s="457" t="str">
        <f aca="false">IF(AA48="Cf.","Cf.","")</f>
        <v/>
      </c>
      <c r="P48" s="457" t="str">
        <f aca="false">IF($A48="NEWCOD",IF($AC48="","No",$AC48),IF(ISTEXT($E48),"DEJA SAISI !",IF($A48="","",IF(ISERROR(VLOOKUP($A48,'liste reference'!A:S,19,FALSE())),IF(ISERROR(VLOOKUP($A48,'liste reference'!B:S,19,FALSE())),"",VLOOKUP($A48,'liste reference'!B:S,19,FALSE())),VLOOKUP($A48,'liste reference'!A:S,19,FALSE())))))</f>
        <v/>
      </c>
      <c r="Q48" s="458" t="str">
        <f aca="false">IF(ISTEXT(H48),"",(B48*$B$7/100)+(C48*$C$7/100))</f>
        <v/>
      </c>
      <c r="R48" s="459" t="str">
        <f aca="false">IF(OR(ISTEXT(H48),Q48=0),"",IF(Q48&lt;0.1,1,IF(Q48&lt;1,2,IF(Q48&lt;10,3,IF(Q48&lt;50,4,IF(Q48&gt;=50,5,""))))))</f>
        <v/>
      </c>
      <c r="S48" s="459" t="n">
        <f aca="false">IF(ISERROR(R48*I48),0,R48*I48)</f>
        <v>0</v>
      </c>
      <c r="T48" s="459" t="n">
        <f aca="false">IF(ISERROR(R48*I48*J48),0,R48*I48*J48)</f>
        <v>0</v>
      </c>
      <c r="U48" s="473" t="n">
        <f aca="false">IF(ISERROR(R48*J48),0,R48*J48)</f>
        <v>0</v>
      </c>
      <c r="V48" s="460" t="n">
        <v>0</v>
      </c>
      <c r="W48" s="461"/>
      <c r="Y48" s="462" t="str">
        <f aca="false">IF(A48="new.cod","NEWCOD",IF(AND((Z48=""),ISTEXT(A48)),A48,IF(Z48="","",INDEX('liste reference'!$A$7:$A$892,Z48))))</f>
        <v/>
      </c>
      <c r="Z48" s="253" t="str">
        <f aca="false">IF(ISERROR(MATCH(A48,'liste reference'!$A$7:$A$892,0)),IF(ISERROR(MATCH(A48,'liste reference'!$B$7:$B$892,0)),"",(MATCH(A48,'liste reference'!$B$7:$B$892,0))),(MATCH(A48,'liste reference'!$A$7:$A$892,0)))</f>
        <v/>
      </c>
      <c r="AA48" s="463"/>
      <c r="AB48" s="464"/>
      <c r="AC48" s="464"/>
      <c r="BC48" s="253" t="str">
        <f aca="false">IF(A48="","",1)</f>
        <v/>
      </c>
    </row>
    <row r="49" customFormat="false" ht="12.75" hidden="false" customHeight="false" outlineLevel="0" collapsed="false">
      <c r="A49" s="465"/>
      <c r="B49" s="466"/>
      <c r="C49" s="467"/>
      <c r="D49" s="468" t="str">
        <f aca="false">IF(ISERROR(VLOOKUP($A49,'liste reference'!$A$7:$D$892,2,0)),IF(ISERROR(VLOOKUP($A49,'liste reference'!$B$7:$D$892,1,0)),"",VLOOKUP($A49,'liste reference'!$B$7:$D$892,1,0)),VLOOKUP($A49,'liste reference'!$A$7:$D$892,2,0))</f>
        <v/>
      </c>
      <c r="E49" s="468" t="n">
        <f aca="false">IF(D49="",0,VLOOKUP(D49,D$22:D48,1,0))</f>
        <v>0</v>
      </c>
      <c r="F49" s="475" t="n">
        <f aca="false">($B49*$B$7+$C49*$C$7)/100</f>
        <v>0</v>
      </c>
      <c r="G49" s="470" t="str">
        <f aca="false">IF(A49="","",IF(ISERROR(VLOOKUP($A49,'liste reference'!$A$7:$P$892,13,0)),IF(ISERROR(VLOOKUP($A49,'liste reference'!$B$7:$P$892,12,0)),"    -",VLOOKUP($A49,'liste reference'!$B$7:$P$892,12,0)),VLOOKUP($A49,'liste reference'!$A$7:$P$892,13,0)))</f>
        <v/>
      </c>
      <c r="H49" s="452" t="str">
        <f aca="false">IF(A49="","x",IF(ISERROR(VLOOKUP($A49,'liste reference'!$A$7:$P$892,14,0)),IF(ISERROR(VLOOKUP($A49,'liste reference'!$B$7:$P$892,13,0)),"x",VLOOKUP($A49,'liste reference'!$B$7:$P$892,13,0)),VLOOKUP($A49,'liste reference'!$A$7:$P$892,14,0)))</f>
        <v>x</v>
      </c>
      <c r="I49" s="471" t="str">
        <f aca="false">IF(ISNUMBER(H49),IF(ISERROR(VLOOKUP($A49,'liste reference'!$A$7:$P$892,3,0)),IF(ISERROR(VLOOKUP($A49,'liste reference'!$B$7:$P$892,2,0)),"",VLOOKUP($A49,'liste reference'!$B$7:$P$892,2,0)),VLOOKUP($A49,'liste reference'!$A$7:$P$892,3,0)),"")</f>
        <v/>
      </c>
      <c r="J49" s="454" t="str">
        <f aca="false">IF(ISNUMBER(H49),IF(ISERROR(VLOOKUP($A49,'liste reference'!$A$7:$P$892,4,0)),IF(ISERROR(VLOOKUP($A49,'liste reference'!$B$7:$P$892,3,0)),"",VLOOKUP($A49,'liste reference'!$B$7:$P$892,3,0)),VLOOKUP($A49,'liste reference'!$A$7:$P$892,4,0)),"")</f>
        <v/>
      </c>
      <c r="K49" s="455"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72"/>
      <c r="M49" s="472"/>
      <c r="N49" s="472"/>
      <c r="O49" s="457" t="str">
        <f aca="false">IF(AA49="Cf.","Cf.","")</f>
        <v/>
      </c>
      <c r="P49" s="457" t="str">
        <f aca="false">IF($A49="NEWCOD",IF($AC49="","No",$AC49),IF(ISTEXT($E49),"DEJA SAISI !",IF($A49="","",IF(ISERROR(VLOOKUP($A49,'liste reference'!A:S,19,FALSE())),IF(ISERROR(VLOOKUP($A49,'liste reference'!B:S,19,FALSE())),"",VLOOKUP($A49,'liste reference'!B:S,19,FALSE())),VLOOKUP($A49,'liste reference'!A:S,19,FALSE())))))</f>
        <v/>
      </c>
      <c r="Q49" s="458" t="str">
        <f aca="false">IF(ISTEXT(H49),"",(B49*$B$7/100)+(C49*$C$7/100))</f>
        <v/>
      </c>
      <c r="R49" s="459" t="str">
        <f aca="false">IF(OR(ISTEXT(H49),Q49=0),"",IF(Q49&lt;0.1,1,IF(Q49&lt;1,2,IF(Q49&lt;10,3,IF(Q49&lt;50,4,IF(Q49&gt;=50,5,""))))))</f>
        <v/>
      </c>
      <c r="S49" s="459" t="n">
        <f aca="false">IF(ISERROR(R49*I49),0,R49*I49)</f>
        <v>0</v>
      </c>
      <c r="T49" s="459" t="n">
        <f aca="false">IF(ISERROR(R49*I49*J49),0,R49*I49*J49)</f>
        <v>0</v>
      </c>
      <c r="U49" s="473" t="n">
        <f aca="false">IF(ISERROR(R49*J49),0,R49*J49)</f>
        <v>0</v>
      </c>
      <c r="V49" s="460" t="n">
        <v>0</v>
      </c>
      <c r="W49" s="461"/>
      <c r="Y49" s="462" t="str">
        <f aca="false">IF(A49="new.cod","NEWCOD",IF(AND((Z49=""),ISTEXT(A49)),A49,IF(Z49="","",INDEX('liste reference'!$A$7:$A$892,Z49))))</f>
        <v/>
      </c>
      <c r="Z49" s="253" t="str">
        <f aca="false">IF(ISERROR(MATCH(A49,'liste reference'!$A$7:$A$892,0)),IF(ISERROR(MATCH(A49,'liste reference'!$B$7:$B$892,0)),"",(MATCH(A49,'liste reference'!$B$7:$B$892,0))),(MATCH(A49,'liste reference'!$A$7:$A$892,0)))</f>
        <v/>
      </c>
      <c r="AA49" s="463"/>
      <c r="AB49" s="464"/>
      <c r="AC49" s="464"/>
      <c r="BC49" s="253" t="str">
        <f aca="false">IF(A49="","",1)</f>
        <v/>
      </c>
    </row>
    <row r="50" customFormat="false" ht="12.75" hidden="false" customHeight="false" outlineLevel="0" collapsed="false">
      <c r="A50" s="465"/>
      <c r="B50" s="466"/>
      <c r="C50" s="467"/>
      <c r="D50" s="468" t="str">
        <f aca="false">IF(ISERROR(VLOOKUP($A50,'liste reference'!$A$7:$D$892,2,0)),IF(ISERROR(VLOOKUP($A50,'liste reference'!$B$7:$D$892,1,0)),"",VLOOKUP($A50,'liste reference'!$B$7:$D$892,1,0)),VLOOKUP($A50,'liste reference'!$A$7:$D$892,2,0))</f>
        <v/>
      </c>
      <c r="E50" s="468" t="n">
        <f aca="false">IF(D50="",0,VLOOKUP(D50,D$22:D49,1,0))</f>
        <v>0</v>
      </c>
      <c r="F50" s="475" t="n">
        <f aca="false">($B50*$B$7+$C50*$C$7)/100</f>
        <v>0</v>
      </c>
      <c r="G50" s="470" t="str">
        <f aca="false">IF(A50="","",IF(ISERROR(VLOOKUP($A50,'liste reference'!$A$7:$P$892,13,0)),IF(ISERROR(VLOOKUP($A50,'liste reference'!$B$7:$P$892,12,0)),"    -",VLOOKUP($A50,'liste reference'!$B$7:$P$892,12,0)),VLOOKUP($A50,'liste reference'!$A$7:$P$892,13,0)))</f>
        <v/>
      </c>
      <c r="H50" s="452" t="str">
        <f aca="false">IF(A50="","x",IF(ISERROR(VLOOKUP($A50,'liste reference'!$A$7:$P$892,14,0)),IF(ISERROR(VLOOKUP($A50,'liste reference'!$B$7:$P$892,13,0)),"x",VLOOKUP($A50,'liste reference'!$B$7:$P$892,13,0)),VLOOKUP($A50,'liste reference'!$A$7:$P$892,14,0)))</f>
        <v>x</v>
      </c>
      <c r="I50" s="471" t="str">
        <f aca="false">IF(ISNUMBER(H50),IF(ISERROR(VLOOKUP($A50,'liste reference'!$A$7:$P$892,3,0)),IF(ISERROR(VLOOKUP($A50,'liste reference'!$B$7:$P$892,2,0)),"",VLOOKUP($A50,'liste reference'!$B$7:$P$892,2,0)),VLOOKUP($A50,'liste reference'!$A$7:$P$892,3,0)),"")</f>
        <v/>
      </c>
      <c r="J50" s="454" t="str">
        <f aca="false">IF(ISNUMBER(H50),IF(ISERROR(VLOOKUP($A50,'liste reference'!$A$7:$P$892,4,0)),IF(ISERROR(VLOOKUP($A50,'liste reference'!$B$7:$P$892,3,0)),"",VLOOKUP($A50,'liste reference'!$B$7:$P$892,3,0)),VLOOKUP($A50,'liste reference'!$A$7:$P$892,4,0)),"")</f>
        <v/>
      </c>
      <c r="K50" s="455"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72"/>
      <c r="M50" s="472"/>
      <c r="N50" s="472"/>
      <c r="O50" s="457" t="str">
        <f aca="false">IF(AA50="Cf.","Cf.","")</f>
        <v/>
      </c>
      <c r="P50" s="457" t="str">
        <f aca="false">IF($A50="NEWCOD",IF($AC50="","No",$AC50),IF(ISTEXT($E50),"DEJA SAISI !",IF($A50="","",IF(ISERROR(VLOOKUP($A50,'liste reference'!A:S,19,FALSE())),IF(ISERROR(VLOOKUP($A50,'liste reference'!B:S,19,FALSE())),"",VLOOKUP($A50,'liste reference'!B:S,19,FALSE())),VLOOKUP($A50,'liste reference'!A:S,19,FALSE())))))</f>
        <v/>
      </c>
      <c r="Q50" s="458" t="str">
        <f aca="false">IF(ISTEXT(H50),"",(B50*$B$7/100)+(C50*$C$7/100))</f>
        <v/>
      </c>
      <c r="R50" s="459" t="str">
        <f aca="false">IF(OR(ISTEXT(H50),Q50=0),"",IF(Q50&lt;0.1,1,IF(Q50&lt;1,2,IF(Q50&lt;10,3,IF(Q50&lt;50,4,IF(Q50&gt;=50,5,""))))))</f>
        <v/>
      </c>
      <c r="S50" s="459" t="n">
        <f aca="false">IF(ISERROR(R50*I50),0,R50*I50)</f>
        <v>0</v>
      </c>
      <c r="T50" s="459" t="n">
        <f aca="false">IF(ISERROR(R50*I50*J50),0,R50*I50*J50)</f>
        <v>0</v>
      </c>
      <c r="U50" s="473" t="n">
        <f aca="false">IF(ISERROR(R50*J50),0,R50*J50)</f>
        <v>0</v>
      </c>
      <c r="V50" s="460" t="n">
        <v>0</v>
      </c>
      <c r="W50" s="461"/>
      <c r="Y50" s="462" t="str">
        <f aca="false">IF(A50="new.cod","NEWCOD",IF(AND((Z50=""),ISTEXT(A50)),A50,IF(Z50="","",INDEX('liste reference'!$A$7:$A$892,Z50))))</f>
        <v/>
      </c>
      <c r="Z50" s="253" t="str">
        <f aca="false">IF(ISERROR(MATCH(A50,'liste reference'!$A$7:$A$892,0)),IF(ISERROR(MATCH(A50,'liste reference'!$B$7:$B$892,0)),"",(MATCH(A50,'liste reference'!$B$7:$B$892,0))),(MATCH(A50,'liste reference'!$A$7:$A$892,0)))</f>
        <v/>
      </c>
      <c r="AA50" s="463"/>
      <c r="AB50" s="464"/>
      <c r="AC50" s="464"/>
      <c r="BC50" s="253" t="str">
        <f aca="false">IF(A50="","",1)</f>
        <v/>
      </c>
    </row>
    <row r="51" customFormat="false" ht="12.75" hidden="false" customHeight="false" outlineLevel="0" collapsed="false">
      <c r="A51" s="465"/>
      <c r="B51" s="466"/>
      <c r="C51" s="467"/>
      <c r="D51" s="468" t="str">
        <f aca="false">IF(ISERROR(VLOOKUP($A51,'liste reference'!$A$7:$D$892,2,0)),IF(ISERROR(VLOOKUP($A51,'liste reference'!$B$7:$D$892,1,0)),"",VLOOKUP($A51,'liste reference'!$B$7:$D$892,1,0)),VLOOKUP($A51,'liste reference'!$A$7:$D$892,2,0))</f>
        <v/>
      </c>
      <c r="E51" s="468" t="n">
        <f aca="false">IF(D51="",0,VLOOKUP(D51,D$22:D50,1,0))</f>
        <v>0</v>
      </c>
      <c r="F51" s="475" t="n">
        <f aca="false">($B51*$B$7+$C51*$C$7)/100</f>
        <v>0</v>
      </c>
      <c r="G51" s="470" t="str">
        <f aca="false">IF(A51="","",IF(ISERROR(VLOOKUP($A51,'liste reference'!$A$7:$P$892,13,0)),IF(ISERROR(VLOOKUP($A51,'liste reference'!$B$7:$P$892,12,0)),"    -",VLOOKUP($A51,'liste reference'!$B$7:$P$892,12,0)),VLOOKUP($A51,'liste reference'!$A$7:$P$892,13,0)))</f>
        <v/>
      </c>
      <c r="H51" s="452" t="str">
        <f aca="false">IF(A51="","x",IF(ISERROR(VLOOKUP($A51,'liste reference'!$A$7:$P$892,14,0)),IF(ISERROR(VLOOKUP($A51,'liste reference'!$B$7:$P$892,13,0)),"x",VLOOKUP($A51,'liste reference'!$B$7:$P$892,13,0)),VLOOKUP($A51,'liste reference'!$A$7:$P$892,14,0)))</f>
        <v>x</v>
      </c>
      <c r="I51" s="471" t="str">
        <f aca="false">IF(ISNUMBER(H51),IF(ISERROR(VLOOKUP($A51,'liste reference'!$A$7:$P$892,3,0)),IF(ISERROR(VLOOKUP($A51,'liste reference'!$B$7:$P$892,2,0)),"",VLOOKUP($A51,'liste reference'!$B$7:$P$892,2,0)),VLOOKUP($A51,'liste reference'!$A$7:$P$892,3,0)),"")</f>
        <v/>
      </c>
      <c r="J51" s="454" t="str">
        <f aca="false">IF(ISNUMBER(H51),IF(ISERROR(VLOOKUP($A51,'liste reference'!$A$7:$P$892,4,0)),IF(ISERROR(VLOOKUP($A51,'liste reference'!$B$7:$P$892,3,0)),"",VLOOKUP($A51,'liste reference'!$B$7:$P$892,3,0)),VLOOKUP($A51,'liste reference'!$A$7:$P$892,4,0)),"")</f>
        <v/>
      </c>
      <c r="K51" s="455"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72"/>
      <c r="M51" s="472"/>
      <c r="N51" s="472"/>
      <c r="O51" s="457" t="str">
        <f aca="false">IF(AA51="Cf.","Cf.","")</f>
        <v/>
      </c>
      <c r="P51" s="457" t="str">
        <f aca="false">IF($A51="NEWCOD",IF($AC51="","No",$AC51),IF(ISTEXT($E51),"DEJA SAISI !",IF($A51="","",IF(ISERROR(VLOOKUP($A51,'liste reference'!A:S,19,FALSE())),IF(ISERROR(VLOOKUP($A51,'liste reference'!B:S,19,FALSE())),"",VLOOKUP($A51,'liste reference'!B:S,19,FALSE())),VLOOKUP($A51,'liste reference'!A:S,19,FALSE())))))</f>
        <v/>
      </c>
      <c r="Q51" s="458" t="str">
        <f aca="false">IF(ISTEXT(H51),"",(B51*$B$7/100)+(C51*$C$7/100))</f>
        <v/>
      </c>
      <c r="R51" s="459" t="str">
        <f aca="false">IF(OR(ISTEXT(H51),Q51=0),"",IF(Q51&lt;0.1,1,IF(Q51&lt;1,2,IF(Q51&lt;10,3,IF(Q51&lt;50,4,IF(Q51&gt;=50,5,""))))))</f>
        <v/>
      </c>
      <c r="S51" s="459" t="n">
        <f aca="false">IF(ISERROR(R51*I51),0,R51*I51)</f>
        <v>0</v>
      </c>
      <c r="T51" s="459" t="n">
        <f aca="false">IF(ISERROR(R51*I51*J51),0,R51*I51*J51)</f>
        <v>0</v>
      </c>
      <c r="U51" s="473" t="n">
        <f aca="false">IF(ISERROR(R51*J51),0,R51*J51)</f>
        <v>0</v>
      </c>
      <c r="V51" s="460" t="n">
        <v>0</v>
      </c>
      <c r="W51" s="461"/>
      <c r="Y51" s="462" t="str">
        <f aca="false">IF(A51="new.cod","NEWCOD",IF(AND((Z51=""),ISTEXT(A51)),A51,IF(Z51="","",INDEX('liste reference'!$A$7:$A$892,Z51))))</f>
        <v/>
      </c>
      <c r="Z51" s="253" t="str">
        <f aca="false">IF(ISERROR(MATCH(A51,'liste reference'!$A$7:$A$892,0)),IF(ISERROR(MATCH(A51,'liste reference'!$B$7:$B$892,0)),"",(MATCH(A51,'liste reference'!$B$7:$B$892,0))),(MATCH(A51,'liste reference'!$A$7:$A$892,0)))</f>
        <v/>
      </c>
      <c r="AA51" s="463"/>
      <c r="AB51" s="464"/>
      <c r="AC51" s="464"/>
      <c r="BC51" s="253" t="str">
        <f aca="false">IF(A51="","",1)</f>
        <v/>
      </c>
    </row>
    <row r="52" customFormat="false" ht="12.75" hidden="false" customHeight="false" outlineLevel="0" collapsed="false">
      <c r="A52" s="465"/>
      <c r="B52" s="466"/>
      <c r="C52" s="467"/>
      <c r="D52" s="468" t="str">
        <f aca="false">IF(ISERROR(VLOOKUP($A52,'liste reference'!$A$7:$D$892,2,0)),IF(ISERROR(VLOOKUP($A52,'liste reference'!$B$7:$D$892,1,0)),"",VLOOKUP($A52,'liste reference'!$B$7:$D$892,1,0)),VLOOKUP($A52,'liste reference'!$A$7:$D$892,2,0))</f>
        <v/>
      </c>
      <c r="E52" s="468" t="n">
        <f aca="false">IF(D52="",0,VLOOKUP(D52,D$22:D51,1,0))</f>
        <v>0</v>
      </c>
      <c r="F52" s="475" t="n">
        <f aca="false">($B52*$B$7+$C52*$C$7)/100</f>
        <v>0</v>
      </c>
      <c r="G52" s="470" t="str">
        <f aca="false">IF(A52="","",IF(ISERROR(VLOOKUP($A52,'liste reference'!$A$7:$P$892,13,0)),IF(ISERROR(VLOOKUP($A52,'liste reference'!$B$7:$P$892,12,0)),"    -",VLOOKUP($A52,'liste reference'!$B$7:$P$892,12,0)),VLOOKUP($A52,'liste reference'!$A$7:$P$892,13,0)))</f>
        <v/>
      </c>
      <c r="H52" s="452" t="str">
        <f aca="false">IF(A52="","x",IF(ISERROR(VLOOKUP($A52,'liste reference'!$A$7:$P$892,14,0)),IF(ISERROR(VLOOKUP($A52,'liste reference'!$B$7:$P$892,13,0)),"x",VLOOKUP($A52,'liste reference'!$B$7:$P$892,13,0)),VLOOKUP($A52,'liste reference'!$A$7:$P$892,14,0)))</f>
        <v>x</v>
      </c>
      <c r="I52" s="471" t="str">
        <f aca="false">IF(ISNUMBER(H52),IF(ISERROR(VLOOKUP($A52,'liste reference'!$A$7:$P$892,3,0)),IF(ISERROR(VLOOKUP($A52,'liste reference'!$B$7:$P$892,2,0)),"",VLOOKUP($A52,'liste reference'!$B$7:$P$892,2,0)),VLOOKUP($A52,'liste reference'!$A$7:$P$892,3,0)),"")</f>
        <v/>
      </c>
      <c r="J52" s="454" t="str">
        <f aca="false">IF(ISNUMBER(H52),IF(ISERROR(VLOOKUP($A52,'liste reference'!$A$7:$P$892,4,0)),IF(ISERROR(VLOOKUP($A52,'liste reference'!$B$7:$P$892,3,0)),"",VLOOKUP($A52,'liste reference'!$B$7:$P$892,3,0)),VLOOKUP($A52,'liste reference'!$A$7:$P$892,4,0)),"")</f>
        <v/>
      </c>
      <c r="K52" s="455"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72"/>
      <c r="M52" s="472"/>
      <c r="N52" s="472"/>
      <c r="O52" s="457" t="str">
        <f aca="false">IF(AA52="Cf.","Cf.","")</f>
        <v/>
      </c>
      <c r="P52" s="457" t="str">
        <f aca="false">IF($A52="NEWCOD",IF($AC52="","No",$AC52),IF(ISTEXT($E52),"DEJA SAISI !",IF($A52="","",IF(ISERROR(VLOOKUP($A52,'liste reference'!A:S,19,FALSE())),IF(ISERROR(VLOOKUP($A52,'liste reference'!B:S,19,FALSE())),"",VLOOKUP($A52,'liste reference'!B:S,19,FALSE())),VLOOKUP($A52,'liste reference'!A:S,19,FALSE())))))</f>
        <v/>
      </c>
      <c r="Q52" s="458" t="str">
        <f aca="false">IF(ISTEXT(H52),"",(B52*$B$7/100)+(C52*$C$7/100))</f>
        <v/>
      </c>
      <c r="R52" s="459" t="str">
        <f aca="false">IF(OR(ISTEXT(H52),Q52=0),"",IF(Q52&lt;0.1,1,IF(Q52&lt;1,2,IF(Q52&lt;10,3,IF(Q52&lt;50,4,IF(Q52&gt;=50,5,""))))))</f>
        <v/>
      </c>
      <c r="S52" s="459" t="n">
        <f aca="false">IF(ISERROR(R52*I52),0,R52*I52)</f>
        <v>0</v>
      </c>
      <c r="T52" s="459" t="n">
        <f aca="false">IF(ISERROR(R52*I52*J52),0,R52*I52*J52)</f>
        <v>0</v>
      </c>
      <c r="U52" s="473" t="n">
        <f aca="false">IF(ISERROR(R52*J52),0,R52*J52)</f>
        <v>0</v>
      </c>
      <c r="V52" s="460" t="n">
        <v>0</v>
      </c>
      <c r="W52" s="461"/>
      <c r="Y52" s="462" t="str">
        <f aca="false">IF(A52="new.cod","NEWCOD",IF(AND((Z52=""),ISTEXT(A52)),A52,IF(Z52="","",INDEX('liste reference'!$A$7:$A$892,Z52))))</f>
        <v/>
      </c>
      <c r="Z52" s="253" t="str">
        <f aca="false">IF(ISERROR(MATCH(A52,'liste reference'!$A$7:$A$892,0)),IF(ISERROR(MATCH(A52,'liste reference'!$B$7:$B$892,0)),"",(MATCH(A52,'liste reference'!$B$7:$B$892,0))),(MATCH(A52,'liste reference'!$A$7:$A$892,0)))</f>
        <v/>
      </c>
      <c r="AA52" s="463"/>
      <c r="AB52" s="464"/>
      <c r="AC52" s="464"/>
      <c r="BC52" s="253" t="str">
        <f aca="false">IF(A52="","",1)</f>
        <v/>
      </c>
    </row>
    <row r="53" customFormat="false" ht="12.75" hidden="false" customHeight="false" outlineLevel="0" collapsed="false">
      <c r="A53" s="465"/>
      <c r="B53" s="466"/>
      <c r="C53" s="467"/>
      <c r="D53" s="468" t="str">
        <f aca="false">IF(ISERROR(VLOOKUP($A53,'liste reference'!$A$7:$D$892,2,0)),IF(ISERROR(VLOOKUP($A53,'liste reference'!$B$7:$D$892,1,0)),"",VLOOKUP($A53,'liste reference'!$B$7:$D$892,1,0)),VLOOKUP($A53,'liste reference'!$A$7:$D$892,2,0))</f>
        <v/>
      </c>
      <c r="E53" s="468" t="n">
        <f aca="false">IF(D53="",0,VLOOKUP(D53,D$22:D52,1,0))</f>
        <v>0</v>
      </c>
      <c r="F53" s="475" t="n">
        <f aca="false">($B53*$B$7+$C53*$C$7)/100</f>
        <v>0</v>
      </c>
      <c r="G53" s="470" t="str">
        <f aca="false">IF(A53="","",IF(ISERROR(VLOOKUP($A53,'liste reference'!$A$7:$P$892,13,0)),IF(ISERROR(VLOOKUP($A53,'liste reference'!$B$7:$P$892,12,0)),"    -",VLOOKUP($A53,'liste reference'!$B$7:$P$892,12,0)),VLOOKUP($A53,'liste reference'!$A$7:$P$892,13,0)))</f>
        <v/>
      </c>
      <c r="H53" s="452" t="str">
        <f aca="false">IF(A53="","x",IF(ISERROR(VLOOKUP($A53,'liste reference'!$A$7:$P$892,14,0)),IF(ISERROR(VLOOKUP($A53,'liste reference'!$B$7:$P$892,13,0)),"x",VLOOKUP($A53,'liste reference'!$B$7:$P$892,13,0)),VLOOKUP($A53,'liste reference'!$A$7:$P$892,14,0)))</f>
        <v>x</v>
      </c>
      <c r="I53" s="471" t="str">
        <f aca="false">IF(ISNUMBER(H53),IF(ISERROR(VLOOKUP($A53,'liste reference'!$A$7:$P$892,3,0)),IF(ISERROR(VLOOKUP($A53,'liste reference'!$B$7:$P$892,2,0)),"",VLOOKUP($A53,'liste reference'!$B$7:$P$892,2,0)),VLOOKUP($A53,'liste reference'!$A$7:$P$892,3,0)),"")</f>
        <v/>
      </c>
      <c r="J53" s="454" t="str">
        <f aca="false">IF(ISNUMBER(H53),IF(ISERROR(VLOOKUP($A53,'liste reference'!$A$7:$P$892,4,0)),IF(ISERROR(VLOOKUP($A53,'liste reference'!$B$7:$P$892,3,0)),"",VLOOKUP($A53,'liste reference'!$B$7:$P$892,3,0)),VLOOKUP($A53,'liste reference'!$A$7:$P$892,4,0)),"")</f>
        <v/>
      </c>
      <c r="K53" s="455"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72"/>
      <c r="M53" s="472"/>
      <c r="N53" s="472"/>
      <c r="O53" s="457" t="str">
        <f aca="false">IF(AA53="Cf.","Cf.","")</f>
        <v/>
      </c>
      <c r="P53" s="457" t="str">
        <f aca="false">IF($A53="NEWCOD",IF($AC53="","No",$AC53),IF(ISTEXT($E53),"DEJA SAISI !",IF($A53="","",IF(ISERROR(VLOOKUP($A53,'liste reference'!A:S,19,FALSE())),IF(ISERROR(VLOOKUP($A53,'liste reference'!B:S,19,FALSE())),"",VLOOKUP($A53,'liste reference'!B:S,19,FALSE())),VLOOKUP($A53,'liste reference'!A:S,19,FALSE())))))</f>
        <v/>
      </c>
      <c r="Q53" s="458" t="str">
        <f aca="false">IF(ISTEXT(H53),"",(B53*$B$7/100)+(C53*$C$7/100))</f>
        <v/>
      </c>
      <c r="R53" s="459" t="str">
        <f aca="false">IF(OR(ISTEXT(H53),Q53=0),"",IF(Q53&lt;0.1,1,IF(Q53&lt;1,2,IF(Q53&lt;10,3,IF(Q53&lt;50,4,IF(Q53&gt;=50,5,""))))))</f>
        <v/>
      </c>
      <c r="S53" s="459" t="n">
        <f aca="false">IF(ISERROR(R53*I53),0,R53*I53)</f>
        <v>0</v>
      </c>
      <c r="T53" s="459" t="n">
        <f aca="false">IF(ISERROR(R53*I53*J53),0,R53*I53*J53)</f>
        <v>0</v>
      </c>
      <c r="U53" s="473" t="n">
        <f aca="false">IF(ISERROR(R53*J53),0,R53*J53)</f>
        <v>0</v>
      </c>
      <c r="V53" s="460" t="n">
        <v>0</v>
      </c>
      <c r="W53" s="461"/>
      <c r="Y53" s="462" t="str">
        <f aca="false">IF(A53="new.cod","NEWCOD",IF(AND((Z53=""),ISTEXT(A53)),A53,IF(Z53="","",INDEX('liste reference'!$A$7:$A$892,Z53))))</f>
        <v/>
      </c>
      <c r="Z53" s="253" t="str">
        <f aca="false">IF(ISERROR(MATCH(A53,'liste reference'!$A$7:$A$892,0)),IF(ISERROR(MATCH(A53,'liste reference'!$B$7:$B$892,0)),"",(MATCH(A53,'liste reference'!$B$7:$B$892,0))),(MATCH(A53,'liste reference'!$A$7:$A$892,0)))</f>
        <v/>
      </c>
      <c r="AA53" s="463"/>
      <c r="AB53" s="464"/>
      <c r="AC53" s="464"/>
      <c r="BC53" s="253" t="str">
        <f aca="false">IF(A53="","",1)</f>
        <v/>
      </c>
    </row>
    <row r="54" customFormat="false" ht="12.75" hidden="false" customHeight="false" outlineLevel="0" collapsed="false">
      <c r="A54" s="465"/>
      <c r="B54" s="466"/>
      <c r="C54" s="467"/>
      <c r="D54" s="468" t="str">
        <f aca="false">IF(ISERROR(VLOOKUP($A54,'liste reference'!$A$7:$D$892,2,0)),IF(ISERROR(VLOOKUP($A54,'liste reference'!$B$7:$D$892,1,0)),"",VLOOKUP($A54,'liste reference'!$B$7:$D$892,1,0)),VLOOKUP($A54,'liste reference'!$A$7:$D$892,2,0))</f>
        <v/>
      </c>
      <c r="E54" s="468" t="n">
        <f aca="false">IF(D54="",0,VLOOKUP(D54,D$22:D53,1,0))</f>
        <v>0</v>
      </c>
      <c r="F54" s="475" t="n">
        <f aca="false">($B54*$B$7+$C54*$C$7)/100</f>
        <v>0</v>
      </c>
      <c r="G54" s="470" t="str">
        <f aca="false">IF(A54="","",IF(ISERROR(VLOOKUP($A54,'liste reference'!$A$7:$P$892,13,0)),IF(ISERROR(VLOOKUP($A54,'liste reference'!$B$7:$P$892,12,0)),"    -",VLOOKUP($A54,'liste reference'!$B$7:$P$892,12,0)),VLOOKUP($A54,'liste reference'!$A$7:$P$892,13,0)))</f>
        <v/>
      </c>
      <c r="H54" s="452" t="str">
        <f aca="false">IF(A54="","x",IF(ISERROR(VLOOKUP($A54,'liste reference'!$A$7:$P$892,14,0)),IF(ISERROR(VLOOKUP($A54,'liste reference'!$B$7:$P$892,13,0)),"x",VLOOKUP($A54,'liste reference'!$B$7:$P$892,13,0)),VLOOKUP($A54,'liste reference'!$A$7:$P$892,14,0)))</f>
        <v>x</v>
      </c>
      <c r="I54" s="471" t="str">
        <f aca="false">IF(ISNUMBER(H54),IF(ISERROR(VLOOKUP($A54,'liste reference'!$A$7:$P$892,3,0)),IF(ISERROR(VLOOKUP($A54,'liste reference'!$B$7:$P$892,2,0)),"",VLOOKUP($A54,'liste reference'!$B$7:$P$892,2,0)),VLOOKUP($A54,'liste reference'!$A$7:$P$892,3,0)),"")</f>
        <v/>
      </c>
      <c r="J54" s="454" t="str">
        <f aca="false">IF(ISNUMBER(H54),IF(ISERROR(VLOOKUP($A54,'liste reference'!$A$7:$P$892,4,0)),IF(ISERROR(VLOOKUP($A54,'liste reference'!$B$7:$P$892,3,0)),"",VLOOKUP($A54,'liste reference'!$B$7:$P$892,3,0)),VLOOKUP($A54,'liste reference'!$A$7:$P$892,4,0)),"")</f>
        <v/>
      </c>
      <c r="K54" s="455"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72"/>
      <c r="M54" s="472"/>
      <c r="N54" s="472"/>
      <c r="O54" s="457" t="str">
        <f aca="false">IF(AA54="Cf.","Cf.","")</f>
        <v/>
      </c>
      <c r="P54" s="457" t="str">
        <f aca="false">IF($A54="NEWCOD",IF($AC54="","No",$AC54),IF(ISTEXT($E54),"DEJA SAISI !",IF($A54="","",IF(ISERROR(VLOOKUP($A54,'liste reference'!A:S,19,FALSE())),IF(ISERROR(VLOOKUP($A54,'liste reference'!B:S,19,FALSE())),"",VLOOKUP($A54,'liste reference'!B:S,19,FALSE())),VLOOKUP($A54,'liste reference'!A:S,19,FALSE())))))</f>
        <v/>
      </c>
      <c r="Q54" s="458" t="str">
        <f aca="false">IF(ISTEXT(H54),"",(B54*$B$7/100)+(C54*$C$7/100))</f>
        <v/>
      </c>
      <c r="R54" s="459" t="str">
        <f aca="false">IF(OR(ISTEXT(H54),Q54=0),"",IF(Q54&lt;0.1,1,IF(Q54&lt;1,2,IF(Q54&lt;10,3,IF(Q54&lt;50,4,IF(Q54&gt;=50,5,""))))))</f>
        <v/>
      </c>
      <c r="S54" s="459" t="n">
        <f aca="false">IF(ISERROR(R54*I54),0,R54*I54)</f>
        <v>0</v>
      </c>
      <c r="T54" s="459" t="n">
        <f aca="false">IF(ISERROR(R54*I54*J54),0,R54*I54*J54)</f>
        <v>0</v>
      </c>
      <c r="U54" s="473" t="n">
        <f aca="false">IF(ISERROR(R54*J54),0,R54*J54)</f>
        <v>0</v>
      </c>
      <c r="V54" s="460" t="n">
        <v>0</v>
      </c>
      <c r="W54" s="461"/>
      <c r="Y54" s="462" t="str">
        <f aca="false">IF(A54="new.cod","NEWCOD",IF(AND((Z54=""),ISTEXT(A54)),A54,IF(Z54="","",INDEX('liste reference'!$A$7:$A$892,Z54))))</f>
        <v/>
      </c>
      <c r="Z54" s="253" t="str">
        <f aca="false">IF(ISERROR(MATCH(A54,'liste reference'!$A$7:$A$892,0)),IF(ISERROR(MATCH(A54,'liste reference'!$B$7:$B$892,0)),"",(MATCH(A54,'liste reference'!$B$7:$B$892,0))),(MATCH(A54,'liste reference'!$A$7:$A$892,0)))</f>
        <v/>
      </c>
      <c r="AA54" s="463"/>
      <c r="AB54" s="464"/>
      <c r="AC54" s="464"/>
      <c r="BC54" s="253" t="str">
        <f aca="false">IF(A54="","",1)</f>
        <v/>
      </c>
    </row>
    <row r="55" customFormat="false" ht="12.75" hidden="false" customHeight="false" outlineLevel="0" collapsed="false">
      <c r="A55" s="465"/>
      <c r="B55" s="466"/>
      <c r="C55" s="467"/>
      <c r="D55" s="468" t="str">
        <f aca="false">IF(ISERROR(VLOOKUP($A55,'liste reference'!$A$7:$D$892,2,0)),IF(ISERROR(VLOOKUP($A55,'liste reference'!$B$7:$D$892,1,0)),"",VLOOKUP($A55,'liste reference'!$B$7:$D$892,1,0)),VLOOKUP($A55,'liste reference'!$A$7:$D$892,2,0))</f>
        <v/>
      </c>
      <c r="E55" s="468" t="n">
        <f aca="false">IF(D55="",0,VLOOKUP(D55,D$22:D54,1,0))</f>
        <v>0</v>
      </c>
      <c r="F55" s="475" t="n">
        <f aca="false">($B55*$B$7+$C55*$C$7)/100</f>
        <v>0</v>
      </c>
      <c r="G55" s="470" t="str">
        <f aca="false">IF(A55="","",IF(ISERROR(VLOOKUP($A55,'liste reference'!$A$7:$P$892,13,0)),IF(ISERROR(VLOOKUP($A55,'liste reference'!$B$7:$P$892,12,0)),"    -",VLOOKUP($A55,'liste reference'!$B$7:$P$892,12,0)),VLOOKUP($A55,'liste reference'!$A$7:$P$892,13,0)))</f>
        <v/>
      </c>
      <c r="H55" s="452" t="str">
        <f aca="false">IF(A55="","x",IF(ISERROR(VLOOKUP($A55,'liste reference'!$A$7:$P$892,14,0)),IF(ISERROR(VLOOKUP($A55,'liste reference'!$B$7:$P$892,13,0)),"x",VLOOKUP($A55,'liste reference'!$B$7:$P$892,13,0)),VLOOKUP($A55,'liste reference'!$A$7:$P$892,14,0)))</f>
        <v>x</v>
      </c>
      <c r="I55" s="471" t="str">
        <f aca="false">IF(ISNUMBER(H55),IF(ISERROR(VLOOKUP($A55,'liste reference'!$A$7:$P$892,3,0)),IF(ISERROR(VLOOKUP($A55,'liste reference'!$B$7:$P$892,2,0)),"",VLOOKUP($A55,'liste reference'!$B$7:$P$892,2,0)),VLOOKUP($A55,'liste reference'!$A$7:$P$892,3,0)),"")</f>
        <v/>
      </c>
      <c r="J55" s="454" t="str">
        <f aca="false">IF(ISNUMBER(H55),IF(ISERROR(VLOOKUP($A55,'liste reference'!$A$7:$P$892,4,0)),IF(ISERROR(VLOOKUP($A55,'liste reference'!$B$7:$P$892,3,0)),"",VLOOKUP($A55,'liste reference'!$B$7:$P$892,3,0)),VLOOKUP($A55,'liste reference'!$A$7:$P$892,4,0)),"")</f>
        <v/>
      </c>
      <c r="K55" s="455"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72"/>
      <c r="M55" s="472"/>
      <c r="N55" s="472"/>
      <c r="O55" s="457" t="str">
        <f aca="false">IF(AA55="Cf.","Cf.","")</f>
        <v/>
      </c>
      <c r="P55" s="457" t="str">
        <f aca="false">IF($A55="NEWCOD",IF($AC55="","No",$AC55),IF(ISTEXT($E55),"DEJA SAISI !",IF($A55="","",IF(ISERROR(VLOOKUP($A55,'liste reference'!A:S,19,FALSE())),IF(ISERROR(VLOOKUP($A55,'liste reference'!B:S,19,FALSE())),"",VLOOKUP($A55,'liste reference'!B:S,19,FALSE())),VLOOKUP($A55,'liste reference'!A:S,19,FALSE())))))</f>
        <v/>
      </c>
      <c r="Q55" s="458" t="str">
        <f aca="false">IF(ISTEXT(H55),"",(B55*$B$7/100)+(C55*$C$7/100))</f>
        <v/>
      </c>
      <c r="R55" s="459" t="str">
        <f aca="false">IF(OR(ISTEXT(H55),Q55=0),"",IF(Q55&lt;0.1,1,IF(Q55&lt;1,2,IF(Q55&lt;10,3,IF(Q55&lt;50,4,IF(Q55&gt;=50,5,""))))))</f>
        <v/>
      </c>
      <c r="S55" s="459" t="n">
        <f aca="false">IF(ISERROR(R55*I55),0,R55*I55)</f>
        <v>0</v>
      </c>
      <c r="T55" s="459" t="n">
        <f aca="false">IF(ISERROR(R55*I55*J55),0,R55*I55*J55)</f>
        <v>0</v>
      </c>
      <c r="U55" s="473" t="n">
        <f aca="false">IF(ISERROR(R55*J55),0,R55*J55)</f>
        <v>0</v>
      </c>
      <c r="V55" s="460" t="n">
        <v>0</v>
      </c>
      <c r="W55" s="461"/>
      <c r="Y55" s="462" t="str">
        <f aca="false">IF(A55="new.cod","NEWCOD",IF(AND((Z55=""),ISTEXT(A55)),A55,IF(Z55="","",INDEX('liste reference'!$A$7:$A$892,Z55))))</f>
        <v/>
      </c>
      <c r="Z55" s="253" t="str">
        <f aca="false">IF(ISERROR(MATCH(A55,'liste reference'!$A$7:$A$892,0)),IF(ISERROR(MATCH(A55,'liste reference'!$B$7:$B$892,0)),"",(MATCH(A55,'liste reference'!$B$7:$B$892,0))),(MATCH(A55,'liste reference'!$A$7:$A$892,0)))</f>
        <v/>
      </c>
      <c r="AA55" s="463"/>
      <c r="AB55" s="464"/>
      <c r="AC55" s="464"/>
      <c r="BC55" s="253" t="str">
        <f aca="false">IF(A55="","",1)</f>
        <v/>
      </c>
    </row>
    <row r="56" customFormat="false" ht="12.75" hidden="false" customHeight="false" outlineLevel="0" collapsed="false">
      <c r="A56" s="465"/>
      <c r="B56" s="466"/>
      <c r="C56" s="467"/>
      <c r="D56" s="468" t="str">
        <f aca="false">IF(ISERROR(VLOOKUP($A56,'liste reference'!$A$7:$D$892,2,0)),IF(ISERROR(VLOOKUP($A56,'liste reference'!$B$7:$D$892,1,0)),"",VLOOKUP($A56,'liste reference'!$B$7:$D$892,1,0)),VLOOKUP($A56,'liste reference'!$A$7:$D$892,2,0))</f>
        <v/>
      </c>
      <c r="E56" s="468" t="n">
        <f aca="false">IF(D56="",0,VLOOKUP(D56,D$22:D55,1,0))</f>
        <v>0</v>
      </c>
      <c r="F56" s="475" t="n">
        <f aca="false">($B56*$B$7+$C56*$C$7)/100</f>
        <v>0</v>
      </c>
      <c r="G56" s="470" t="str">
        <f aca="false">IF(A56="","",IF(ISERROR(VLOOKUP($A56,'liste reference'!$A$7:$P$892,13,0)),IF(ISERROR(VLOOKUP($A56,'liste reference'!$B$7:$P$892,12,0)),"    -",VLOOKUP($A56,'liste reference'!$B$7:$P$892,12,0)),VLOOKUP($A56,'liste reference'!$A$7:$P$892,13,0)))</f>
        <v/>
      </c>
      <c r="H56" s="452" t="str">
        <f aca="false">IF(A56="","x",IF(ISERROR(VLOOKUP($A56,'liste reference'!$A$7:$P$892,14,0)),IF(ISERROR(VLOOKUP($A56,'liste reference'!$B$7:$P$892,13,0)),"x",VLOOKUP($A56,'liste reference'!$B$7:$P$892,13,0)),VLOOKUP($A56,'liste reference'!$A$7:$P$892,14,0)))</f>
        <v>x</v>
      </c>
      <c r="I56" s="471" t="str">
        <f aca="false">IF(ISNUMBER(H56),IF(ISERROR(VLOOKUP($A56,'liste reference'!$A$7:$P$892,3,0)),IF(ISERROR(VLOOKUP($A56,'liste reference'!$B$7:$P$892,2,0)),"",VLOOKUP($A56,'liste reference'!$B$7:$P$892,2,0)),VLOOKUP($A56,'liste reference'!$A$7:$P$892,3,0)),"")</f>
        <v/>
      </c>
      <c r="J56" s="454" t="str">
        <f aca="false">IF(ISNUMBER(H56),IF(ISERROR(VLOOKUP($A56,'liste reference'!$A$7:$P$892,4,0)),IF(ISERROR(VLOOKUP($A56,'liste reference'!$B$7:$P$892,3,0)),"",VLOOKUP($A56,'liste reference'!$B$7:$P$892,3,0)),VLOOKUP($A56,'liste reference'!$A$7:$P$892,4,0)),"")</f>
        <v/>
      </c>
      <c r="K56" s="455"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2"/>
      <c r="M56" s="472"/>
      <c r="N56" s="472"/>
      <c r="O56" s="457" t="str">
        <f aca="false">IF(AA56="Cf.","Cf.","")</f>
        <v/>
      </c>
      <c r="P56" s="457" t="str">
        <f aca="false">IF($A56="NEWCOD",IF($AC56="","No",$AC56),IF(ISTEXT($E56),"DEJA SAISI !",IF($A56="","",IF(ISERROR(VLOOKUP($A56,'liste reference'!A:S,19,FALSE())),IF(ISERROR(VLOOKUP($A56,'liste reference'!B:S,19,FALSE())),"",VLOOKUP($A56,'liste reference'!B:S,19,FALSE())),VLOOKUP($A56,'liste reference'!A:S,19,FALSE())))))</f>
        <v/>
      </c>
      <c r="Q56" s="458" t="str">
        <f aca="false">IF(ISTEXT(H56),"",(B56*$B$7/100)+(C56*$C$7/100))</f>
        <v/>
      </c>
      <c r="R56" s="459" t="str">
        <f aca="false">IF(OR(ISTEXT(H56),Q56=0),"",IF(Q56&lt;0.1,1,IF(Q56&lt;1,2,IF(Q56&lt;10,3,IF(Q56&lt;50,4,IF(Q56&gt;=50,5,""))))))</f>
        <v/>
      </c>
      <c r="S56" s="459" t="n">
        <f aca="false">IF(ISERROR(R56*I56),0,R56*I56)</f>
        <v>0</v>
      </c>
      <c r="T56" s="459" t="n">
        <f aca="false">IF(ISERROR(R56*I56*J56),0,R56*I56*J56)</f>
        <v>0</v>
      </c>
      <c r="U56" s="473" t="n">
        <f aca="false">IF(ISERROR(R56*J56),0,R56*J56)</f>
        <v>0</v>
      </c>
      <c r="V56" s="460" t="n">
        <v>0</v>
      </c>
      <c r="W56" s="461"/>
      <c r="Y56" s="462" t="str">
        <f aca="false">IF(A56="new.cod","NEWCOD",IF(AND((Z56=""),ISTEXT(A56)),A56,IF(Z56="","",INDEX('liste reference'!$A$7:$A$892,Z56))))</f>
        <v/>
      </c>
      <c r="Z56" s="253" t="str">
        <f aca="false">IF(ISERROR(MATCH(A56,'liste reference'!$A$7:$A$892,0)),IF(ISERROR(MATCH(A56,'liste reference'!$B$7:$B$892,0)),"",(MATCH(A56,'liste reference'!$B$7:$B$892,0))),(MATCH(A56,'liste reference'!$A$7:$A$892,0)))</f>
        <v/>
      </c>
      <c r="AA56" s="463"/>
      <c r="AB56" s="464"/>
      <c r="AC56" s="464"/>
      <c r="BC56" s="253" t="str">
        <f aca="false">IF(A56="","",1)</f>
        <v/>
      </c>
    </row>
    <row r="57" customFormat="false" ht="12.75" hidden="false" customHeight="false" outlineLevel="0" collapsed="false">
      <c r="A57" s="465"/>
      <c r="B57" s="466"/>
      <c r="C57" s="467"/>
      <c r="D57" s="468" t="str">
        <f aca="false">IF(ISERROR(VLOOKUP($A57,'liste reference'!$A$7:$D$892,2,0)),IF(ISERROR(VLOOKUP($A57,'liste reference'!$B$7:$D$892,1,0)),"",VLOOKUP($A57,'liste reference'!$B$7:$D$892,1,0)),VLOOKUP($A57,'liste reference'!$A$7:$D$892,2,0))</f>
        <v/>
      </c>
      <c r="E57" s="468" t="n">
        <f aca="false">IF(D57="",0,VLOOKUP(D57,D$21:D56,1,0))</f>
        <v>0</v>
      </c>
      <c r="F57" s="475" t="n">
        <f aca="false">($B57*$B$7+$C57*$C$7)/100</f>
        <v>0</v>
      </c>
      <c r="G57" s="470" t="str">
        <f aca="false">IF(A57="","",IF(ISERROR(VLOOKUP($A57,'liste reference'!$A$7:$P$892,13,0)),IF(ISERROR(VLOOKUP($A57,'liste reference'!$B$7:$P$892,12,0)),"    -",VLOOKUP($A57,'liste reference'!$B$7:$P$892,12,0)),VLOOKUP($A57,'liste reference'!$A$7:$P$892,13,0)))</f>
        <v/>
      </c>
      <c r="H57" s="452" t="str">
        <f aca="false">IF(A57="","x",IF(ISERROR(VLOOKUP($A57,'liste reference'!$A$7:$P$892,14,0)),IF(ISERROR(VLOOKUP($A57,'liste reference'!$B$7:$P$892,13,0)),"x",VLOOKUP($A57,'liste reference'!$B$7:$P$892,13,0)),VLOOKUP($A57,'liste reference'!$A$7:$P$892,14,0)))</f>
        <v>x</v>
      </c>
      <c r="I57" s="471" t="str">
        <f aca="false">IF(ISNUMBER(H57),IF(ISERROR(VLOOKUP($A57,'liste reference'!$A$7:$P$892,3,0)),IF(ISERROR(VLOOKUP($A57,'liste reference'!$B$7:$P$892,2,0)),"",VLOOKUP($A57,'liste reference'!$B$7:$P$892,2,0)),VLOOKUP($A57,'liste reference'!$A$7:$P$892,3,0)),"")</f>
        <v/>
      </c>
      <c r="J57" s="454" t="str">
        <f aca="false">IF(ISNUMBER(H57),IF(ISERROR(VLOOKUP($A57,'liste reference'!$A$7:$P$892,4,0)),IF(ISERROR(VLOOKUP($A57,'liste reference'!$B$7:$P$892,3,0)),"",VLOOKUP($A57,'liste reference'!$B$7:$P$892,3,0)),VLOOKUP($A57,'liste reference'!$A$7:$P$892,4,0)),"")</f>
        <v/>
      </c>
      <c r="K57" s="455"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2"/>
      <c r="M57" s="472"/>
      <c r="N57" s="472"/>
      <c r="O57" s="457" t="str">
        <f aca="false">IF(AA57="Cf.","Cf.","")</f>
        <v/>
      </c>
      <c r="P57" s="457" t="str">
        <f aca="false">IF($A57="NEWCOD",IF($AC57="","No",$AC57),IF(ISTEXT($E57),"DEJA SAISI !",IF($A57="","",IF(ISERROR(VLOOKUP($A57,'liste reference'!A:S,19,FALSE())),IF(ISERROR(VLOOKUP($A57,'liste reference'!B:S,19,FALSE())),"",VLOOKUP($A57,'liste reference'!B:S,19,FALSE())),VLOOKUP($A57,'liste reference'!A:S,19,FALSE())))))</f>
        <v/>
      </c>
      <c r="Q57" s="458" t="str">
        <f aca="false">IF(ISTEXT(H57),"",(B57*$B$7/100)+(C57*$C$7/100))</f>
        <v/>
      </c>
      <c r="R57" s="459" t="str">
        <f aca="false">IF(OR(ISTEXT(H57),Q57=0),"",IF(Q57&lt;0.1,1,IF(Q57&lt;1,2,IF(Q57&lt;10,3,IF(Q57&lt;50,4,IF(Q57&gt;=50,5,""))))))</f>
        <v/>
      </c>
      <c r="S57" s="459" t="n">
        <f aca="false">IF(ISERROR(R57*I57),0,R57*I57)</f>
        <v>0</v>
      </c>
      <c r="T57" s="459" t="n">
        <f aca="false">IF(ISERROR(R57*I57*J57),0,R57*I57*J57)</f>
        <v>0</v>
      </c>
      <c r="U57" s="473" t="n">
        <f aca="false">IF(ISERROR(R57*J57),0,R57*J57)</f>
        <v>0</v>
      </c>
      <c r="V57" s="460" t="n">
        <v>0</v>
      </c>
      <c r="W57" s="461"/>
      <c r="X57" s="476"/>
      <c r="Y57" s="462" t="str">
        <f aca="false">IF(A57="new.cod","NEWCOD",IF(AND((Z57=""),ISTEXT(A57)),A57,IF(Z57="","",INDEX('liste reference'!$A$7:$A$892,Z57))))</f>
        <v/>
      </c>
      <c r="Z57" s="253" t="str">
        <f aca="false">IF(ISERROR(MATCH(A57,'liste reference'!$A$7:$A$892,0)),IF(ISERROR(MATCH(A57,'liste reference'!$B$7:$B$892,0)),"",(MATCH(A57,'liste reference'!$B$7:$B$892,0))),(MATCH(A57,'liste reference'!$A$7:$A$892,0)))</f>
        <v/>
      </c>
      <c r="AA57" s="463"/>
      <c r="AB57" s="464"/>
      <c r="AC57" s="464"/>
      <c r="BC57" s="253" t="str">
        <f aca="false">IF(A57="","",1)</f>
        <v/>
      </c>
    </row>
    <row r="58" customFormat="false" ht="12.75" hidden="false" customHeight="false" outlineLevel="0" collapsed="false">
      <c r="A58" s="465"/>
      <c r="B58" s="466"/>
      <c r="C58" s="467"/>
      <c r="D58" s="468" t="str">
        <f aca="false">IF(ISERROR(VLOOKUP($A58,'liste reference'!$A$7:$D$892,2,0)),IF(ISERROR(VLOOKUP($A58,'liste reference'!$B$7:$D$892,1,0)),"",VLOOKUP($A58,'liste reference'!$B$7:$D$892,1,0)),VLOOKUP($A58,'liste reference'!$A$7:$D$892,2,0))</f>
        <v/>
      </c>
      <c r="E58" s="468" t="n">
        <f aca="false">IF(D58="",0,VLOOKUP(D58,D$22:D57,1,0))</f>
        <v>0</v>
      </c>
      <c r="F58" s="475" t="n">
        <f aca="false">($B58*$B$7+$C58*$C$7)/100</f>
        <v>0</v>
      </c>
      <c r="G58" s="470" t="str">
        <f aca="false">IF(A58="","",IF(ISERROR(VLOOKUP($A58,'liste reference'!$A$7:$P$892,13,0)),IF(ISERROR(VLOOKUP($A58,'liste reference'!$B$7:$P$892,12,0)),"    -",VLOOKUP($A58,'liste reference'!$B$7:$P$892,12,0)),VLOOKUP($A58,'liste reference'!$A$7:$P$892,13,0)))</f>
        <v/>
      </c>
      <c r="H58" s="452" t="str">
        <f aca="false">IF(A58="","x",IF(ISERROR(VLOOKUP($A58,'liste reference'!$A$7:$P$892,14,0)),IF(ISERROR(VLOOKUP($A58,'liste reference'!$B$7:$P$892,13,0)),"x",VLOOKUP($A58,'liste reference'!$B$7:$P$892,13,0)),VLOOKUP($A58,'liste reference'!$A$7:$P$892,14,0)))</f>
        <v>x</v>
      </c>
      <c r="I58" s="471" t="str">
        <f aca="false">IF(ISNUMBER(H58),IF(ISERROR(VLOOKUP($A58,'liste reference'!$A$7:$P$892,3,0)),IF(ISERROR(VLOOKUP($A58,'liste reference'!$B$7:$P$892,2,0)),"",VLOOKUP($A58,'liste reference'!$B$7:$P$892,2,0)),VLOOKUP($A58,'liste reference'!$A$7:$P$892,3,0)),"")</f>
        <v/>
      </c>
      <c r="J58" s="454" t="str">
        <f aca="false">IF(ISNUMBER(H58),IF(ISERROR(VLOOKUP($A58,'liste reference'!$A$7:$P$892,4,0)),IF(ISERROR(VLOOKUP($A58,'liste reference'!$B$7:$P$892,3,0)),"",VLOOKUP($A58,'liste reference'!$B$7:$P$892,3,0)),VLOOKUP($A58,'liste reference'!$A$7:$P$892,4,0)),"")</f>
        <v/>
      </c>
      <c r="K58" s="455"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2"/>
      <c r="M58" s="472"/>
      <c r="N58" s="472"/>
      <c r="O58" s="457" t="str">
        <f aca="false">IF(AA58="Cf.","Cf.","")</f>
        <v/>
      </c>
      <c r="P58" s="457" t="str">
        <f aca="false">IF($A58="NEWCOD",IF($AC58="","No",$AC58),IF(ISTEXT($E58),"DEJA SAISI !",IF($A58="","",IF(ISERROR(VLOOKUP($A58,'liste reference'!A:S,19,FALSE())),IF(ISERROR(VLOOKUP($A58,'liste reference'!B:S,19,FALSE())),"",VLOOKUP($A58,'liste reference'!B:S,19,FALSE())),VLOOKUP($A58,'liste reference'!A:S,19,FALSE())))))</f>
        <v/>
      </c>
      <c r="Q58" s="458" t="str">
        <f aca="false">IF(ISTEXT(H58),"",(B58*$B$7/100)+(C58*$C$7/100))</f>
        <v/>
      </c>
      <c r="R58" s="459" t="str">
        <f aca="false">IF(OR(ISTEXT(H58),Q58=0),"",IF(Q58&lt;0.1,1,IF(Q58&lt;1,2,IF(Q58&lt;10,3,IF(Q58&lt;50,4,IF(Q58&gt;=50,5,""))))))</f>
        <v/>
      </c>
      <c r="S58" s="459" t="n">
        <f aca="false">IF(ISERROR(R58*I58),0,R58*I58)</f>
        <v>0</v>
      </c>
      <c r="T58" s="459" t="n">
        <f aca="false">IF(ISERROR(R58*I58*J58),0,R58*I58*J58)</f>
        <v>0</v>
      </c>
      <c r="U58" s="473" t="n">
        <f aca="false">IF(ISERROR(R58*J58),0,R58*J58)</f>
        <v>0</v>
      </c>
      <c r="V58" s="460" t="n">
        <v>8</v>
      </c>
      <c r="W58" s="461"/>
      <c r="Y58" s="462" t="str">
        <f aca="false">IF(A58="new.cod","NEWCOD",IF(AND((Z58=""),ISTEXT(A58)),A58,IF(Z58="","",INDEX('liste reference'!$A$7:$A$892,Z58))))</f>
        <v/>
      </c>
      <c r="Z58" s="253" t="str">
        <f aca="false">IF(ISERROR(MATCH(A58,'liste reference'!$A$7:$A$892,0)),IF(ISERROR(MATCH(A58,'liste reference'!$B$7:$B$892,0)),"",(MATCH(A58,'liste reference'!$B$7:$B$892,0))),(MATCH(A58,'liste reference'!$A$7:$A$892,0)))</f>
        <v/>
      </c>
      <c r="AA58" s="463"/>
      <c r="AB58" s="464"/>
      <c r="AC58" s="464"/>
      <c r="BC58" s="253" t="str">
        <f aca="false">IF(A58="","",1)</f>
        <v/>
      </c>
    </row>
    <row r="59" customFormat="false" ht="12.75" hidden="false" customHeight="false" outlineLevel="0" collapsed="false">
      <c r="A59" s="465"/>
      <c r="B59" s="466"/>
      <c r="C59" s="467"/>
      <c r="D59" s="468" t="str">
        <f aca="false">IF(ISERROR(VLOOKUP($A59,'liste reference'!$A$7:$D$892,2,0)),IF(ISERROR(VLOOKUP($A59,'liste reference'!$B$7:$D$892,1,0)),"",VLOOKUP($A59,'liste reference'!$B$7:$D$892,1,0)),VLOOKUP($A59,'liste reference'!$A$7:$D$892,2,0))</f>
        <v/>
      </c>
      <c r="E59" s="468" t="n">
        <f aca="false">IF(D59="",0,VLOOKUP(D59,D$22:D58,1,0))</f>
        <v>0</v>
      </c>
      <c r="F59" s="475" t="n">
        <f aca="false">($B59*$B$7+$C59*$C$7)/100</f>
        <v>0</v>
      </c>
      <c r="G59" s="470" t="str">
        <f aca="false">IF(A59="","",IF(ISERROR(VLOOKUP($A59,'liste reference'!$A$7:$P$892,13,0)),IF(ISERROR(VLOOKUP($A59,'liste reference'!$B$7:$P$892,12,0)),"    -",VLOOKUP($A59,'liste reference'!$B$7:$P$892,12,0)),VLOOKUP($A59,'liste reference'!$A$7:$P$892,13,0)))</f>
        <v/>
      </c>
      <c r="H59" s="452" t="str">
        <f aca="false">IF(A59="","x",IF(ISERROR(VLOOKUP($A59,'liste reference'!$A$7:$P$892,14,0)),IF(ISERROR(VLOOKUP($A59,'liste reference'!$B$7:$P$892,13,0)),"x",VLOOKUP($A59,'liste reference'!$B$7:$P$892,13,0)),VLOOKUP($A59,'liste reference'!$A$7:$P$892,14,0)))</f>
        <v>x</v>
      </c>
      <c r="I59" s="471" t="str">
        <f aca="false">IF(ISNUMBER(H59),IF(ISERROR(VLOOKUP($A59,'liste reference'!$A$7:$P$892,3,0)),IF(ISERROR(VLOOKUP($A59,'liste reference'!$B$7:$P$892,2,0)),"",VLOOKUP($A59,'liste reference'!$B$7:$P$892,2,0)),VLOOKUP($A59,'liste reference'!$A$7:$P$892,3,0)),"")</f>
        <v/>
      </c>
      <c r="J59" s="454" t="str">
        <f aca="false">IF(ISNUMBER(H59),IF(ISERROR(VLOOKUP($A59,'liste reference'!$A$7:$P$892,4,0)),IF(ISERROR(VLOOKUP($A59,'liste reference'!$B$7:$P$892,3,0)),"",VLOOKUP($A59,'liste reference'!$B$7:$P$892,3,0)),VLOOKUP($A59,'liste reference'!$A$7:$P$892,4,0)),"")</f>
        <v/>
      </c>
      <c r="K59" s="455"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7"/>
      <c r="M59" s="477"/>
      <c r="N59" s="477"/>
      <c r="O59" s="457" t="str">
        <f aca="false">IF(AA59="Cf.","Cf.","")</f>
        <v/>
      </c>
      <c r="P59" s="478" t="str">
        <f aca="false">IF($A59="NEWCOD",IF($AC59="","No",$AC59),IF(ISTEXT($E59),"DEJA SAISI !",IF($A59="","",IF(ISERROR(VLOOKUP($A59,'liste reference'!A:S,19,FALSE())),IF(ISERROR(VLOOKUP($A59,'liste reference'!B:S,19,FALSE())),"",VLOOKUP($A59,'liste reference'!B:S,19,FALSE())),VLOOKUP($A59,'liste reference'!A:S,19,FALSE())))))</f>
        <v/>
      </c>
      <c r="Q59" s="458" t="str">
        <f aca="false">IF(ISTEXT(H59),"",(B59*$B$7/100)+(C59*$C$7/100))</f>
        <v/>
      </c>
      <c r="R59" s="459" t="str">
        <f aca="false">IF(OR(ISTEXT(H59),Q59=0),"",IF(Q59&lt;0.1,1,IF(Q59&lt;1,2,IF(Q59&lt;10,3,IF(Q59&lt;50,4,IF(Q59&gt;=50,5,""))))))</f>
        <v/>
      </c>
      <c r="S59" s="459" t="n">
        <f aca="false">IF(ISERROR(R59*I59),0,R59*I59)</f>
        <v>0</v>
      </c>
      <c r="T59" s="459" t="n">
        <f aca="false">IF(ISERROR(R59*I59*J59),0,R59*I59*J59)</f>
        <v>0</v>
      </c>
      <c r="U59" s="473" t="n">
        <f aca="false">IF(ISERROR(R59*J59),0,R59*J59)</f>
        <v>0</v>
      </c>
      <c r="V59" s="460" t="n">
        <v>3</v>
      </c>
      <c r="W59" s="461"/>
      <c r="Y59" s="462" t="str">
        <f aca="false">IF(A59="new.cod","NEWCOD",IF(AND((Z59=""),ISTEXT(A59)),A59,IF(Z59="","",INDEX('liste reference'!$A$7:$A$892,Z59))))</f>
        <v/>
      </c>
      <c r="Z59" s="253" t="str">
        <f aca="false">IF(ISERROR(MATCH(A59,'liste reference'!$A$7:$A$892,0)),IF(ISERROR(MATCH(A59,'liste reference'!$B$7:$B$892,0)),"",(MATCH(A59,'liste reference'!$B$7:$B$892,0))),(MATCH(A59,'liste reference'!$A$7:$A$892,0)))</f>
        <v/>
      </c>
      <c r="AA59" s="463"/>
      <c r="AB59" s="464"/>
      <c r="AC59" s="464"/>
      <c r="BC59" s="253" t="str">
        <f aca="false">IF(A59="","",1)</f>
        <v/>
      </c>
    </row>
    <row r="60" customFormat="false" ht="12.75" hidden="false" customHeight="false" outlineLevel="0" collapsed="false">
      <c r="A60" s="465"/>
      <c r="B60" s="466"/>
      <c r="C60" s="467"/>
      <c r="D60" s="468" t="str">
        <f aca="false">IF(ISERROR(VLOOKUP($A60,'liste reference'!$A$7:$D$892,2,0)),IF(ISERROR(VLOOKUP($A60,'liste reference'!$B$7:$D$892,1,0)),"",VLOOKUP($A60,'liste reference'!$B$7:$D$892,1,0)),VLOOKUP($A60,'liste reference'!$A$7:$D$892,2,0))</f>
        <v/>
      </c>
      <c r="E60" s="468" t="n">
        <f aca="false">IF(D60="",0,VLOOKUP(D60,D$22:D59,1,0))</f>
        <v>0</v>
      </c>
      <c r="F60" s="475" t="n">
        <f aca="false">($B60*$B$7+$C60*$C$7)/100</f>
        <v>0</v>
      </c>
      <c r="G60" s="470" t="str">
        <f aca="false">IF(A60="","",IF(ISERROR(VLOOKUP($A60,'liste reference'!$A$7:$P$892,13,0)),IF(ISERROR(VLOOKUP($A60,'liste reference'!$B$7:$P$892,12,0)),"    -",VLOOKUP($A60,'liste reference'!$B$7:$P$892,12,0)),VLOOKUP($A60,'liste reference'!$A$7:$P$892,13,0)))</f>
        <v/>
      </c>
      <c r="H60" s="452" t="str">
        <f aca="false">IF(A60="","x",IF(ISERROR(VLOOKUP($A60,'liste reference'!$A$7:$P$892,14,0)),IF(ISERROR(VLOOKUP($A60,'liste reference'!$B$7:$P$892,13,0)),"x",VLOOKUP($A60,'liste reference'!$B$7:$P$892,13,0)),VLOOKUP($A60,'liste reference'!$A$7:$P$892,14,0)))</f>
        <v>x</v>
      </c>
      <c r="I60" s="471" t="str">
        <f aca="false">IF(ISNUMBER(H60),IF(ISERROR(VLOOKUP($A60,'liste reference'!$A$7:$P$892,3,0)),IF(ISERROR(VLOOKUP($A60,'liste reference'!$B$7:$P$892,2,0)),"",VLOOKUP($A60,'liste reference'!$B$7:$P$892,2,0)),VLOOKUP($A60,'liste reference'!$A$7:$P$892,3,0)),"")</f>
        <v/>
      </c>
      <c r="J60" s="454" t="str">
        <f aca="false">IF(ISNUMBER(H60),IF(ISERROR(VLOOKUP($A60,'liste reference'!$A$7:$P$892,4,0)),IF(ISERROR(VLOOKUP($A60,'liste reference'!$B$7:$P$892,3,0)),"",VLOOKUP($A60,'liste reference'!$B$7:$P$892,3,0)),VLOOKUP($A60,'liste reference'!$A$7:$P$892,4,0)),"")</f>
        <v/>
      </c>
      <c r="K60" s="455"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7"/>
      <c r="M60" s="477"/>
      <c r="N60" s="477"/>
      <c r="O60" s="457" t="str">
        <f aca="false">IF(AA60="Cf.","Cf.","")</f>
        <v/>
      </c>
      <c r="P60" s="478" t="str">
        <f aca="false">IF($A60="NEWCOD",IF($AC60="","No",$AC60),IF(ISTEXT($E60),"DEJA SAISI !",IF($A60="","",IF(ISERROR(VLOOKUP($A60,'liste reference'!A:S,19,FALSE())),IF(ISERROR(VLOOKUP($A60,'liste reference'!B:S,19,FALSE())),"",VLOOKUP($A60,'liste reference'!B:S,19,FALSE())),VLOOKUP($A60,'liste reference'!A:S,19,FALSE())))))</f>
        <v/>
      </c>
      <c r="Q60" s="458" t="str">
        <f aca="false">IF(ISTEXT(H60),"",(B60*$B$7/100)+(C60*$C$7/100))</f>
        <v/>
      </c>
      <c r="R60" s="459" t="str">
        <f aca="false">IF(OR(ISTEXT(H60),Q60=0),"",IF(Q60&lt;0.1,1,IF(Q60&lt;1,2,IF(Q60&lt;10,3,IF(Q60&lt;50,4,IF(Q60&gt;=50,5,""))))))</f>
        <v/>
      </c>
      <c r="S60" s="459" t="n">
        <f aca="false">IF(ISERROR(R60*I60),0,R60*I60)</f>
        <v>0</v>
      </c>
      <c r="T60" s="459" t="n">
        <f aca="false">IF(ISERROR(R60*I60*J60),0,R60*I60*J60)</f>
        <v>0</v>
      </c>
      <c r="U60" s="473" t="n">
        <f aca="false">IF(ISERROR(R60*J60),0,R60*J60)</f>
        <v>0</v>
      </c>
      <c r="V60" s="460" t="n">
        <v>4</v>
      </c>
      <c r="W60" s="461"/>
      <c r="Y60" s="462" t="str">
        <f aca="false">IF(A60="new.cod","NEWCOD",IF(AND((Z60=""),ISTEXT(A60)),A60,IF(Z60="","",INDEX('liste reference'!$A$7:$A$892,Z60))))</f>
        <v/>
      </c>
      <c r="Z60" s="253" t="str">
        <f aca="false">IF(ISERROR(MATCH(A60,'liste reference'!$A$7:$A$892,0)),IF(ISERROR(MATCH(A60,'liste reference'!$B$7:$B$892,0)),"",(MATCH(A60,'liste reference'!$B$7:$B$892,0))),(MATCH(A60,'liste reference'!$A$7:$A$892,0)))</f>
        <v/>
      </c>
      <c r="AA60" s="463"/>
      <c r="AB60" s="464"/>
      <c r="AC60" s="464"/>
      <c r="BC60" s="253" t="str">
        <f aca="false">IF(A60="","",1)</f>
        <v/>
      </c>
    </row>
    <row r="61" customFormat="false" ht="12.75" hidden="false" customHeight="false" outlineLevel="0" collapsed="false">
      <c r="A61" s="465"/>
      <c r="B61" s="466"/>
      <c r="C61" s="467"/>
      <c r="D61" s="468" t="str">
        <f aca="false">IF(ISERROR(VLOOKUP($A61,'liste reference'!$A$7:$D$892,2,0)),IF(ISERROR(VLOOKUP($A61,'liste reference'!$B$7:$D$892,1,0)),"",VLOOKUP($A61,'liste reference'!$B$7:$D$892,1,0)),VLOOKUP($A61,'liste reference'!$A$7:$D$892,2,0))</f>
        <v/>
      </c>
      <c r="E61" s="468" t="n">
        <f aca="false">IF(D61="",0,VLOOKUP(D61,D$22:D60,1,0))</f>
        <v>0</v>
      </c>
      <c r="F61" s="475" t="n">
        <f aca="false">($B61*$B$7+$C61*$C$7)/100</f>
        <v>0</v>
      </c>
      <c r="G61" s="470" t="str">
        <f aca="false">IF(A61="","",IF(ISERROR(VLOOKUP($A61,'liste reference'!$A$7:$P$892,13,0)),IF(ISERROR(VLOOKUP($A61,'liste reference'!$B$7:$P$892,12,0)),"    -",VLOOKUP($A61,'liste reference'!$B$7:$P$892,12,0)),VLOOKUP($A61,'liste reference'!$A$7:$P$892,13,0)))</f>
        <v/>
      </c>
      <c r="H61" s="452" t="str">
        <f aca="false">IF(A61="","x",IF(ISERROR(VLOOKUP($A61,'liste reference'!$A$7:$P$892,14,0)),IF(ISERROR(VLOOKUP($A61,'liste reference'!$B$7:$P$892,13,0)),"x",VLOOKUP($A61,'liste reference'!$B$7:$P$892,13,0)),VLOOKUP($A61,'liste reference'!$A$7:$P$892,14,0)))</f>
        <v>x</v>
      </c>
      <c r="I61" s="471" t="str">
        <f aca="false">IF(ISNUMBER(H61),IF(ISERROR(VLOOKUP($A61,'liste reference'!$A$7:$P$892,3,0)),IF(ISERROR(VLOOKUP($A61,'liste reference'!$B$7:$P$892,2,0)),"",VLOOKUP($A61,'liste reference'!$B$7:$P$892,2,0)),VLOOKUP($A61,'liste reference'!$A$7:$P$892,3,0)),"")</f>
        <v/>
      </c>
      <c r="J61" s="454" t="str">
        <f aca="false">IF(ISNUMBER(H61),IF(ISERROR(VLOOKUP($A61,'liste reference'!$A$7:$P$892,4,0)),IF(ISERROR(VLOOKUP($A61,'liste reference'!$B$7:$P$892,3,0)),"",VLOOKUP($A61,'liste reference'!$B$7:$P$892,3,0)),VLOOKUP($A61,'liste reference'!$A$7:$P$892,4,0)),"")</f>
        <v/>
      </c>
      <c r="K61" s="455"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72"/>
      <c r="M61" s="472"/>
      <c r="N61" s="472"/>
      <c r="O61" s="457" t="str">
        <f aca="false">IF(AA61="Cf.","Cf.","")</f>
        <v/>
      </c>
      <c r="P61" s="457" t="str">
        <f aca="false">IF($A61="NEWCOD",IF($AC61="","No",$AC61),IF(ISTEXT($E61),"DEJA SAISI !",IF($A61="","",IF(ISERROR(VLOOKUP($A61,'liste reference'!A:S,19,FALSE())),IF(ISERROR(VLOOKUP($A61,'liste reference'!B:S,19,FALSE())),"",VLOOKUP($A61,'liste reference'!B:S,19,FALSE())),VLOOKUP($A61,'liste reference'!A:S,19,FALSE())))))</f>
        <v/>
      </c>
      <c r="Q61" s="458" t="str">
        <f aca="false">IF(ISTEXT(H61),"",(B61*$B$7/100)+(C61*$C$7/100))</f>
        <v/>
      </c>
      <c r="R61" s="459" t="str">
        <f aca="false">IF(OR(ISTEXT(H61),Q61=0),"",IF(Q61&lt;0.1,1,IF(Q61&lt;1,2,IF(Q61&lt;10,3,IF(Q61&lt;50,4,IF(Q61&gt;=50,5,""))))))</f>
        <v/>
      </c>
      <c r="S61" s="459" t="n">
        <f aca="false">IF(ISERROR(R61*I61),0,R61*I61)</f>
        <v>0</v>
      </c>
      <c r="T61" s="459" t="n">
        <f aca="false">IF(ISERROR(R61*I61*J61),0,R61*I61*J61)</f>
        <v>0</v>
      </c>
      <c r="U61" s="473" t="n">
        <f aca="false">IF(ISERROR(R61*J61),0,R61*J61)</f>
        <v>0</v>
      </c>
      <c r="V61" s="460" t="n">
        <v>0</v>
      </c>
      <c r="W61" s="461"/>
      <c r="Y61" s="462" t="str">
        <f aca="false">IF(A61="new.cod","NEWCOD",IF(AND((Z61=""),ISTEXT(A61)),A61,IF(Z61="","",INDEX('liste reference'!$A$7:$A$892,Z61))))</f>
        <v/>
      </c>
      <c r="Z61" s="253" t="str">
        <f aca="false">IF(ISERROR(MATCH(A61,'liste reference'!$A$7:$A$892,0)),IF(ISERROR(MATCH(A61,'liste reference'!$B$7:$B$892,0)),"",(MATCH(A61,'liste reference'!$B$7:$B$892,0))),(MATCH(A61,'liste reference'!$A$7:$A$892,0)))</f>
        <v/>
      </c>
      <c r="AA61" s="463"/>
      <c r="AB61" s="464"/>
      <c r="AC61" s="464"/>
      <c r="BC61" s="253" t="str">
        <f aca="false">IF(A61="","",1)</f>
        <v/>
      </c>
    </row>
    <row r="62" customFormat="false" ht="12.75" hidden="false" customHeight="false" outlineLevel="0" collapsed="false">
      <c r="A62" s="465"/>
      <c r="B62" s="466"/>
      <c r="C62" s="467"/>
      <c r="D62" s="468" t="str">
        <f aca="false">IF(ISERROR(VLOOKUP($A62,'liste reference'!$A$7:$D$892,2,0)),IF(ISERROR(VLOOKUP($A62,'liste reference'!$B$7:$D$892,1,0)),"",VLOOKUP($A62,'liste reference'!$B$7:$D$892,1,0)),VLOOKUP($A62,'liste reference'!$A$7:$D$892,2,0))</f>
        <v/>
      </c>
      <c r="E62" s="468" t="n">
        <f aca="false">IF(D62="",0,VLOOKUP(D62,D$22:D61,1,0))</f>
        <v>0</v>
      </c>
      <c r="F62" s="475" t="n">
        <f aca="false">($B62*$B$7+$C62*$C$7)/100</f>
        <v>0</v>
      </c>
      <c r="G62" s="470" t="str">
        <f aca="false">IF(A62="","",IF(ISERROR(VLOOKUP($A62,'liste reference'!$A$7:$P$892,13,0)),IF(ISERROR(VLOOKUP($A62,'liste reference'!$B$7:$P$892,12,0)),"    -",VLOOKUP($A62,'liste reference'!$B$7:$P$892,12,0)),VLOOKUP($A62,'liste reference'!$A$7:$P$892,13,0)))</f>
        <v/>
      </c>
      <c r="H62" s="452" t="str">
        <f aca="false">IF(A62="","x",IF(ISERROR(VLOOKUP($A62,'liste reference'!$A$7:$P$892,14,0)),IF(ISERROR(VLOOKUP($A62,'liste reference'!$B$7:$P$892,13,0)),"x",VLOOKUP($A62,'liste reference'!$B$7:$P$892,13,0)),VLOOKUP($A62,'liste reference'!$A$7:$P$892,14,0)))</f>
        <v>x</v>
      </c>
      <c r="I62" s="471" t="str">
        <f aca="false">IF(ISNUMBER(H62),IF(ISERROR(VLOOKUP($A62,'liste reference'!$A$7:$P$892,3,0)),IF(ISERROR(VLOOKUP($A62,'liste reference'!$B$7:$P$892,2,0)),"",VLOOKUP($A62,'liste reference'!$B$7:$P$892,2,0)),VLOOKUP($A62,'liste reference'!$A$7:$P$892,3,0)),"")</f>
        <v/>
      </c>
      <c r="J62" s="454" t="str">
        <f aca="false">IF(ISNUMBER(H62),IF(ISERROR(VLOOKUP($A62,'liste reference'!$A$7:$P$892,4,0)),IF(ISERROR(VLOOKUP($A62,'liste reference'!$B$7:$P$892,3,0)),"",VLOOKUP($A62,'liste reference'!$B$7:$P$892,3,0)),VLOOKUP($A62,'liste reference'!$A$7:$P$892,4,0)),"")</f>
        <v/>
      </c>
      <c r="K62" s="455"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72"/>
      <c r="M62" s="472"/>
      <c r="N62" s="472"/>
      <c r="O62" s="457" t="str">
        <f aca="false">IF(AA62="Cf.","Cf.","")</f>
        <v/>
      </c>
      <c r="P62" s="457" t="str">
        <f aca="false">IF($A62="NEWCOD",IF($AC62="","No",$AC62),IF(ISTEXT($E62),"DEJA SAISI !",IF($A62="","",IF(ISERROR(VLOOKUP($A62,'liste reference'!A:S,19,FALSE())),IF(ISERROR(VLOOKUP($A62,'liste reference'!B:S,19,FALSE())),"",VLOOKUP($A62,'liste reference'!B:S,19,FALSE())),VLOOKUP($A62,'liste reference'!A:S,19,FALSE())))))</f>
        <v/>
      </c>
      <c r="Q62" s="458" t="str">
        <f aca="false">IF(ISTEXT(H62),"",(B62*$B$7/100)+(C62*$C$7/100))</f>
        <v/>
      </c>
      <c r="R62" s="459" t="str">
        <f aca="false">IF(OR(ISTEXT(H62),Q62=0),"",IF(Q62&lt;0.1,1,IF(Q62&lt;1,2,IF(Q62&lt;10,3,IF(Q62&lt;50,4,IF(Q62&gt;=50,5,""))))))</f>
        <v/>
      </c>
      <c r="S62" s="459" t="n">
        <f aca="false">IF(ISERROR(R62*I62),0,R62*I62)</f>
        <v>0</v>
      </c>
      <c r="T62" s="459" t="n">
        <f aca="false">IF(ISERROR(R62*I62*J62),0,R62*I62*J62)</f>
        <v>0</v>
      </c>
      <c r="U62" s="473" t="n">
        <f aca="false">IF(ISERROR(R62*J62),0,R62*J62)</f>
        <v>0</v>
      </c>
      <c r="V62" s="460" t="n">
        <v>0</v>
      </c>
      <c r="W62" s="461"/>
      <c r="X62" s="461"/>
      <c r="Y62" s="462" t="str">
        <f aca="false">IF(A62="new.cod","NEWCOD",IF(AND((Z62=""),ISTEXT(A62)),A62,IF(Z62="","",INDEX('liste reference'!$A$7:$A$892,Z62))))</f>
        <v/>
      </c>
      <c r="Z62" s="253" t="str">
        <f aca="false">IF(ISERROR(MATCH(A62,'liste reference'!$A$7:$A$892,0)),IF(ISERROR(MATCH(A62,'liste reference'!$B$7:$B$892,0)),"",(MATCH(A62,'liste reference'!$B$7:$B$892,0))),(MATCH(A62,'liste reference'!$A$7:$A$892,0)))</f>
        <v/>
      </c>
      <c r="AA62" s="463"/>
      <c r="AB62" s="464"/>
      <c r="AC62" s="464"/>
      <c r="BC62" s="253" t="str">
        <f aca="false">IF(A62="","",1)</f>
        <v/>
      </c>
    </row>
    <row r="63" customFormat="false" ht="12.75" hidden="false" customHeight="false" outlineLevel="0" collapsed="false">
      <c r="A63" s="465"/>
      <c r="B63" s="466"/>
      <c r="C63" s="467"/>
      <c r="D63" s="468" t="str">
        <f aca="false">IF(ISERROR(VLOOKUP($A63,'liste reference'!$A$7:$D$892,2,0)),IF(ISERROR(VLOOKUP($A63,'liste reference'!$B$7:$D$892,1,0)),"",VLOOKUP($A63,'liste reference'!$B$7:$D$892,1,0)),VLOOKUP($A63,'liste reference'!$A$7:$D$892,2,0))</f>
        <v/>
      </c>
      <c r="E63" s="468" t="n">
        <f aca="false">IF(D63="",0,VLOOKUP(D63,D$22:D62,1,0))</f>
        <v>0</v>
      </c>
      <c r="F63" s="475" t="n">
        <f aca="false">($B63*$B$7+$C63*$C$7)/100</f>
        <v>0</v>
      </c>
      <c r="G63" s="470" t="str">
        <f aca="false">IF(A63="","",IF(ISERROR(VLOOKUP($A63,'liste reference'!$A$7:$P$892,13,0)),IF(ISERROR(VLOOKUP($A63,'liste reference'!$B$7:$P$892,12,0)),"    -",VLOOKUP($A63,'liste reference'!$B$7:$P$892,12,0)),VLOOKUP($A63,'liste reference'!$A$7:$P$892,13,0)))</f>
        <v/>
      </c>
      <c r="H63" s="452" t="str">
        <f aca="false">IF(A63="","x",IF(ISERROR(VLOOKUP($A63,'liste reference'!$A$7:$P$892,14,0)),IF(ISERROR(VLOOKUP($A63,'liste reference'!$B$7:$P$892,13,0)),"x",VLOOKUP($A63,'liste reference'!$B$7:$P$892,13,0)),VLOOKUP($A63,'liste reference'!$A$7:$P$892,14,0)))</f>
        <v>x</v>
      </c>
      <c r="I63" s="471" t="str">
        <f aca="false">IF(ISNUMBER(H63),IF(ISERROR(VLOOKUP($A63,'liste reference'!$A$7:$P$892,3,0)),IF(ISERROR(VLOOKUP($A63,'liste reference'!$B$7:$P$892,2,0)),"",VLOOKUP($A63,'liste reference'!$B$7:$P$892,2,0)),VLOOKUP($A63,'liste reference'!$A$7:$P$892,3,0)),"")</f>
        <v/>
      </c>
      <c r="J63" s="454" t="str">
        <f aca="false">IF(ISNUMBER(H63),IF(ISERROR(VLOOKUP($A63,'liste reference'!$A$7:$P$892,4,0)),IF(ISERROR(VLOOKUP($A63,'liste reference'!$B$7:$P$892,3,0)),"",VLOOKUP($A63,'liste reference'!$B$7:$P$892,3,0)),VLOOKUP($A63,'liste reference'!$A$7:$P$892,4,0)),"")</f>
        <v/>
      </c>
      <c r="K63" s="455"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72"/>
      <c r="M63" s="472"/>
      <c r="N63" s="472"/>
      <c r="O63" s="457" t="str">
        <f aca="false">IF(AA63="Cf.","Cf.","")</f>
        <v/>
      </c>
      <c r="P63" s="457" t="str">
        <f aca="false">IF($A63="NEWCOD",IF($AC63="","No",$AC63),IF(ISTEXT($E63),"DEJA SAISI !",IF($A63="","",IF(ISERROR(VLOOKUP($A63,'liste reference'!A:S,19,FALSE())),IF(ISERROR(VLOOKUP($A63,'liste reference'!B:S,19,FALSE())),"",VLOOKUP($A63,'liste reference'!B:S,19,FALSE())),VLOOKUP($A63,'liste reference'!A:S,19,FALSE())))))</f>
        <v/>
      </c>
      <c r="Q63" s="458" t="str">
        <f aca="false">IF(ISTEXT(H63),"",(B63*$B$7/100)+(C63*$C$7/100))</f>
        <v/>
      </c>
      <c r="R63" s="459" t="str">
        <f aca="false">IF(OR(ISTEXT(H63),Q63=0),"",IF(Q63&lt;0.1,1,IF(Q63&lt;1,2,IF(Q63&lt;10,3,IF(Q63&lt;50,4,IF(Q63&gt;=50,5,""))))))</f>
        <v/>
      </c>
      <c r="S63" s="459" t="n">
        <f aca="false">IF(ISERROR(R63*I63),0,R63*I63)</f>
        <v>0</v>
      </c>
      <c r="T63" s="459" t="n">
        <f aca="false">IF(ISERROR(R63*I63*J63),0,R63*I63*J63)</f>
        <v>0</v>
      </c>
      <c r="U63" s="473" t="n">
        <f aca="false">IF(ISERROR(R63*J63),0,R63*J63)</f>
        <v>0</v>
      </c>
      <c r="V63" s="460" t="n">
        <v>0</v>
      </c>
      <c r="W63" s="461"/>
      <c r="Y63" s="462" t="str">
        <f aca="false">IF(A63="new.cod","NEWCOD",IF(AND((Z63=""),ISTEXT(A63)),A63,IF(Z63="","",INDEX('liste reference'!$A$7:$A$892,Z63))))</f>
        <v/>
      </c>
      <c r="Z63" s="253" t="str">
        <f aca="false">IF(ISERROR(MATCH(A63,'liste reference'!$A$7:$A$892,0)),IF(ISERROR(MATCH(A63,'liste reference'!$B$7:$B$892,0)),"",(MATCH(A63,'liste reference'!$B$7:$B$892,0))),(MATCH(A63,'liste reference'!$A$7:$A$892,0)))</f>
        <v/>
      </c>
      <c r="AA63" s="463"/>
      <c r="AB63" s="464"/>
      <c r="AC63" s="464"/>
      <c r="BC63" s="253" t="str">
        <f aca="false">IF(A63="","",1)</f>
        <v/>
      </c>
    </row>
    <row r="64" customFormat="false" ht="12.75" hidden="true" customHeight="true" outlineLevel="0" collapsed="false">
      <c r="A64" s="465"/>
      <c r="B64" s="466"/>
      <c r="C64" s="467"/>
      <c r="D64" s="468" t="str">
        <f aca="false">IF(ISERROR(VLOOKUP($A64,'liste reference'!$A$7:$D$892,2,0)),IF(ISERROR(VLOOKUP($A64,'liste reference'!$B$7:$D$892,1,0)),"",VLOOKUP($A64,'liste reference'!$B$7:$D$892,1,0)),VLOOKUP($A64,'liste reference'!$A$7:$D$892,2,0))</f>
        <v/>
      </c>
      <c r="E64" s="468" t="n">
        <f aca="false">IF(D64="",0,VLOOKUP(D64,D$22:D52,1,0))</f>
        <v>0</v>
      </c>
      <c r="F64" s="475" t="n">
        <f aca="false">($B64*$B$7+$C64*$C$7)/100</f>
        <v>0</v>
      </c>
      <c r="G64" s="470" t="str">
        <f aca="false">IF(A64="","",IF(ISERROR(VLOOKUP($A64,'liste reference'!$A$7:$P$892,13,0)),IF(ISERROR(VLOOKUP($A64,'liste reference'!$B$7:$P$892,12,0)),"    -",VLOOKUP($A64,'liste reference'!$B$7:$P$892,12,0)),VLOOKUP($A64,'liste reference'!$A$7:$P$892,13,0)))</f>
        <v/>
      </c>
      <c r="H64" s="452" t="str">
        <f aca="false">IF(A64="","x",IF(ISERROR(VLOOKUP($A64,'liste reference'!$A$7:$P$892,14,0)),IF(ISERROR(VLOOKUP($A64,'liste reference'!$B$7:$P$892,13,0)),"x",VLOOKUP($A64,'liste reference'!$B$7:$P$892,13,0)),VLOOKUP($A64,'liste reference'!$A$7:$P$892,14,0)))</f>
        <v>x</v>
      </c>
      <c r="I64" s="471" t="str">
        <f aca="false">IF(ISNUMBER(H64),IF(ISERROR(VLOOKUP($A64,'liste reference'!$A$7:$P$892,3,0)),IF(ISERROR(VLOOKUP($A64,'liste reference'!$B$7:$P$892,2,0)),"",VLOOKUP($A64,'liste reference'!$B$7:$P$892,2,0)),VLOOKUP($A64,'liste reference'!$A$7:$P$892,3,0)),"")</f>
        <v/>
      </c>
      <c r="J64" s="454" t="str">
        <f aca="false">IF(ISNUMBER(H64),IF(ISERROR(VLOOKUP($A64,'liste reference'!$A$7:$P$892,4,0)),IF(ISERROR(VLOOKUP($A64,'liste reference'!$B$7:$P$892,3,0)),"",VLOOKUP($A64,'liste reference'!$B$7:$P$892,3,0)),VLOOKUP($A64,'liste reference'!$A$7:$P$892,4,0)),"")</f>
        <v/>
      </c>
      <c r="K64" s="455"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72"/>
      <c r="M64" s="472"/>
      <c r="N64" s="472"/>
      <c r="O64" s="457" t="str">
        <f aca="false">IF(AA64="Cf.","Cf.","")</f>
        <v/>
      </c>
      <c r="P64" s="457" t="str">
        <f aca="false">IF($A64="NEWCOD",IF($AC64="","No",$AC64),IF(ISTEXT($E64),"DEJA SAISI !",IF($A64="","",IF(ISERROR(VLOOKUP($A64,'liste reference'!A:S,19,FALSE())),IF(ISERROR(VLOOKUP($A64,'liste reference'!B:S,19,FALSE())),"",VLOOKUP($A64,'liste reference'!B:S,19,FALSE())),VLOOKUP($A64,'liste reference'!A:S,19,FALSE())))))</f>
        <v/>
      </c>
      <c r="Q64" s="458" t="str">
        <f aca="false">IF(ISTEXT(H64),"",(B64*$B$7/100)+(C64*$C$7/100))</f>
        <v/>
      </c>
      <c r="R64" s="459" t="str">
        <f aca="false">IF(OR(ISTEXT(H64),Q64=0),"",IF(Q64&lt;0.1,1,IF(Q64&lt;1,2,IF(Q64&lt;10,3,IF(Q64&lt;50,4,IF(Q64&gt;=50,5,""))))))</f>
        <v/>
      </c>
      <c r="S64" s="459" t="n">
        <f aca="false">IF(ISERROR(R64*I64),0,R64*I64)</f>
        <v>0</v>
      </c>
      <c r="T64" s="459" t="n">
        <f aca="false">IF(ISERROR(R64*I64*J64),0,R64*I64*J64)</f>
        <v>0</v>
      </c>
      <c r="U64" s="473" t="n">
        <f aca="false">IF(ISERROR(R64*J64),0,R64*J64)</f>
        <v>0</v>
      </c>
      <c r="V64" s="460" t="n">
        <v>0</v>
      </c>
      <c r="W64" s="461"/>
      <c r="Y64" s="462" t="str">
        <f aca="false">IF(A64="new.cod","NEWCOD",IF(AND((Z64=""),ISTEXT(A64)),A64,IF(Z64="","",INDEX('liste reference'!$A$7:$A$892,Z64))))</f>
        <v/>
      </c>
      <c r="Z64" s="253" t="str">
        <f aca="false">IF(ISERROR(MATCH(A64,'liste reference'!$A$7:$A$892,0)),IF(ISERROR(MATCH(A64,'liste reference'!$B$7:$B$892,0)),"",(MATCH(A64,'liste reference'!$B$7:$B$892,0))),(MATCH(A64,'liste reference'!$A$7:$A$892,0)))</f>
        <v/>
      </c>
      <c r="AA64" s="463"/>
      <c r="AB64" s="464"/>
      <c r="AC64" s="464"/>
      <c r="BC64" s="253" t="str">
        <f aca="false">IF(A64="","",1)</f>
        <v/>
      </c>
    </row>
    <row r="65" customFormat="false" ht="12.75" hidden="true" customHeight="false" outlineLevel="0" collapsed="false">
      <c r="A65" s="465"/>
      <c r="B65" s="466"/>
      <c r="C65" s="467"/>
      <c r="D65" s="468" t="str">
        <f aca="false">IF(ISERROR(VLOOKUP($A65,'liste reference'!$A$7:$D$892,2,0)),IF(ISERROR(VLOOKUP($A65,'liste reference'!$B$7:$D$892,1,0)),"",VLOOKUP($A65,'liste reference'!$B$7:$D$892,1,0)),VLOOKUP($A65,'liste reference'!$A$7:$D$892,2,0))</f>
        <v/>
      </c>
      <c r="E65" s="468" t="n">
        <f aca="false">IF(D65="",0,VLOOKUP(D65,D$22:D53,1,0))</f>
        <v>0</v>
      </c>
      <c r="F65" s="475" t="n">
        <f aca="false">($B65*$B$7+$C65*$C$7)/100</f>
        <v>0</v>
      </c>
      <c r="G65" s="470" t="str">
        <f aca="false">IF(A65="","",IF(ISERROR(VLOOKUP($A65,'liste reference'!$A$7:$P$892,13,0)),IF(ISERROR(VLOOKUP($A65,'liste reference'!$B$7:$P$892,12,0)),"    -",VLOOKUP($A65,'liste reference'!$B$7:$P$892,12,0)),VLOOKUP($A65,'liste reference'!$A$7:$P$892,13,0)))</f>
        <v/>
      </c>
      <c r="H65" s="452" t="str">
        <f aca="false">IF(A65="","x",IF(ISERROR(VLOOKUP($A65,'liste reference'!$A$7:$P$892,14,0)),IF(ISERROR(VLOOKUP($A65,'liste reference'!$B$7:$P$892,13,0)),"x",VLOOKUP($A65,'liste reference'!$B$7:$P$892,13,0)),VLOOKUP($A65,'liste reference'!$A$7:$P$892,14,0)))</f>
        <v>x</v>
      </c>
      <c r="I65" s="471" t="str">
        <f aca="false">IF(ISNUMBER(H65),IF(ISERROR(VLOOKUP($A65,'liste reference'!$A$7:$P$892,3,0)),IF(ISERROR(VLOOKUP($A65,'liste reference'!$B$7:$P$892,2,0)),"",VLOOKUP($A65,'liste reference'!$B$7:$P$892,2,0)),VLOOKUP($A65,'liste reference'!$A$7:$P$892,3,0)),"")</f>
        <v/>
      </c>
      <c r="J65" s="454" t="str">
        <f aca="false">IF(ISNUMBER(H65),IF(ISERROR(VLOOKUP($A65,'liste reference'!$A$7:$P$892,4,0)),IF(ISERROR(VLOOKUP($A65,'liste reference'!$B$7:$P$892,3,0)),"",VLOOKUP($A65,'liste reference'!$B$7:$P$892,3,0)),VLOOKUP($A65,'liste reference'!$A$7:$P$892,4,0)),"")</f>
        <v/>
      </c>
      <c r="K65" s="455"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72"/>
      <c r="M65" s="472"/>
      <c r="N65" s="472"/>
      <c r="O65" s="457" t="str">
        <f aca="false">IF(AA65="Cf.","Cf.","")</f>
        <v/>
      </c>
      <c r="P65" s="457" t="str">
        <f aca="false">IF($A65="NEWCOD",IF($AC65="","No",$AC65),IF(ISTEXT($E65),"DEJA SAISI !",IF($A65="","",IF(ISERROR(VLOOKUP($A65,'liste reference'!A:S,19,FALSE())),IF(ISERROR(VLOOKUP($A65,'liste reference'!B:S,19,FALSE())),"",VLOOKUP($A65,'liste reference'!B:S,19,FALSE())),VLOOKUP($A65,'liste reference'!A:S,19,FALSE())))))</f>
        <v/>
      </c>
      <c r="Q65" s="458" t="str">
        <f aca="false">IF(ISTEXT(H65),"",(B65*$B$7/100)+(C65*$C$7/100))</f>
        <v/>
      </c>
      <c r="R65" s="459" t="str">
        <f aca="false">IF(OR(ISTEXT(H65),Q65=0),"",IF(Q65&lt;0.1,1,IF(Q65&lt;1,2,IF(Q65&lt;10,3,IF(Q65&lt;50,4,IF(Q65&gt;=50,5,""))))))</f>
        <v/>
      </c>
      <c r="S65" s="459" t="n">
        <f aca="false">IF(ISERROR(R65*I65),0,R65*I65)</f>
        <v>0</v>
      </c>
      <c r="T65" s="459" t="n">
        <f aca="false">IF(ISERROR(R65*I65*J65),0,R65*I65*J65)</f>
        <v>0</v>
      </c>
      <c r="U65" s="473" t="n">
        <f aca="false">IF(ISERROR(R65*J65),0,R65*J65)</f>
        <v>0</v>
      </c>
      <c r="V65" s="460" t="n">
        <v>0</v>
      </c>
      <c r="W65" s="461"/>
      <c r="Y65" s="462" t="str">
        <f aca="false">IF(A65="new.cod","NEWCOD",IF(AND((Z65=""),ISTEXT(A65)),A65,IF(Z65="","",INDEX('liste reference'!$A$7:$A$892,Z65))))</f>
        <v/>
      </c>
      <c r="Z65" s="253" t="str">
        <f aca="false">IF(ISERROR(MATCH(A65,'liste reference'!$A$7:$A$892,0)),IF(ISERROR(MATCH(A65,'liste reference'!$B$7:$B$892,0)),"",(MATCH(A65,'liste reference'!$B$7:$B$892,0))),(MATCH(A65,'liste reference'!$A$7:$A$892,0)))</f>
        <v/>
      </c>
      <c r="AA65" s="463"/>
      <c r="AB65" s="464"/>
      <c r="AC65" s="464"/>
      <c r="BC65" s="253" t="str">
        <f aca="false">IF(A65="","",1)</f>
        <v/>
      </c>
    </row>
    <row r="66" customFormat="false" ht="12.75" hidden="true" customHeight="false" outlineLevel="0" collapsed="false">
      <c r="A66" s="465"/>
      <c r="B66" s="466"/>
      <c r="C66" s="467"/>
      <c r="D66" s="468" t="str">
        <f aca="false">IF(ISERROR(VLOOKUP($A66,'liste reference'!$A$7:$D$892,2,0)),IF(ISERROR(VLOOKUP($A66,'liste reference'!$B$7:$D$892,1,0)),"",VLOOKUP($A66,'liste reference'!$B$7:$D$892,1,0)),VLOOKUP($A66,'liste reference'!$A$7:$D$892,2,0))</f>
        <v/>
      </c>
      <c r="E66" s="468" t="n">
        <f aca="false">IF(D66="",0,VLOOKUP(D66,D$22:D51,1,0))</f>
        <v>0</v>
      </c>
      <c r="F66" s="475" t="n">
        <f aca="false">($B66*$B$7+$C66*$C$7)/100</f>
        <v>0</v>
      </c>
      <c r="G66" s="470" t="str">
        <f aca="false">IF(A66="","",IF(ISERROR(VLOOKUP($A66,'liste reference'!$A$7:$P$892,13,0)),IF(ISERROR(VLOOKUP($A66,'liste reference'!$B$7:$P$892,12,0)),"    -",VLOOKUP($A66,'liste reference'!$B$7:$P$892,12,0)),VLOOKUP($A66,'liste reference'!$A$7:$P$892,13,0)))</f>
        <v/>
      </c>
      <c r="H66" s="452" t="str">
        <f aca="false">IF(A66="","x",IF(ISERROR(VLOOKUP($A66,'liste reference'!$A$7:$P$892,14,0)),IF(ISERROR(VLOOKUP($A66,'liste reference'!$B$7:$P$892,13,0)),"x",VLOOKUP($A66,'liste reference'!$B$7:$P$892,13,0)),VLOOKUP($A66,'liste reference'!$A$7:$P$892,14,0)))</f>
        <v>x</v>
      </c>
      <c r="I66" s="471" t="str">
        <f aca="false">IF(ISNUMBER(H66),IF(ISERROR(VLOOKUP($A66,'liste reference'!$A$7:$P$892,3,0)),IF(ISERROR(VLOOKUP($A66,'liste reference'!$B$7:$P$892,2,0)),"",VLOOKUP($A66,'liste reference'!$B$7:$P$892,2,0)),VLOOKUP($A66,'liste reference'!$A$7:$P$892,3,0)),"")</f>
        <v/>
      </c>
      <c r="J66" s="454" t="str">
        <f aca="false">IF(ISNUMBER(H66),IF(ISERROR(VLOOKUP($A66,'liste reference'!$A$7:$P$892,4,0)),IF(ISERROR(VLOOKUP($A66,'liste reference'!$B$7:$P$892,3,0)),"",VLOOKUP($A66,'liste reference'!$B$7:$P$892,3,0)),VLOOKUP($A66,'liste reference'!$A$7:$P$892,4,0)),"")</f>
        <v/>
      </c>
      <c r="K66" s="455"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72"/>
      <c r="M66" s="472"/>
      <c r="N66" s="472"/>
      <c r="O66" s="457" t="str">
        <f aca="false">IF(AA66="Cf.","Cf.","")</f>
        <v/>
      </c>
      <c r="P66" s="457" t="str">
        <f aca="false">IF($A66="NEWCOD",IF($AC66="","No",$AC66),IF(ISTEXT($E66),"DEJA SAISI !",IF($A66="","",IF(ISERROR(VLOOKUP($A66,'liste reference'!A:S,19,FALSE())),IF(ISERROR(VLOOKUP($A66,'liste reference'!B:S,19,FALSE())),"",VLOOKUP($A66,'liste reference'!B:S,19,FALSE())),VLOOKUP($A66,'liste reference'!A:S,19,FALSE())))))</f>
        <v/>
      </c>
      <c r="Q66" s="458" t="str">
        <f aca="false">IF(ISTEXT(H66),"",(B66*$B$7/100)+(C66*$C$7/100))</f>
        <v/>
      </c>
      <c r="R66" s="459" t="str">
        <f aca="false">IF(OR(ISTEXT(H66),Q66=0),"",IF(Q66&lt;0.1,1,IF(Q66&lt;1,2,IF(Q66&lt;10,3,IF(Q66&lt;50,4,IF(Q66&gt;=50,5,""))))))</f>
        <v/>
      </c>
      <c r="S66" s="459" t="n">
        <f aca="false">IF(ISERROR(R66*I66),0,R66*I66)</f>
        <v>0</v>
      </c>
      <c r="T66" s="459" t="n">
        <f aca="false">IF(ISERROR(R66*I66*J66),0,R66*I66*J66)</f>
        <v>0</v>
      </c>
      <c r="U66" s="473" t="n">
        <f aca="false">IF(ISERROR(R66*J66),0,R66*J66)</f>
        <v>0</v>
      </c>
      <c r="V66" s="460" t="n">
        <v>0</v>
      </c>
      <c r="W66" s="461"/>
      <c r="Y66" s="462" t="str">
        <f aca="false">IF(A66="new.cod","NEWCOD",IF(AND((Z66=""),ISTEXT(A66)),A66,IF(Z66="","",INDEX('liste reference'!$A$7:$A$892,Z66))))</f>
        <v/>
      </c>
      <c r="Z66" s="253" t="str">
        <f aca="false">IF(ISERROR(MATCH(A66,'liste reference'!$A$7:$A$892,0)),IF(ISERROR(MATCH(A66,'liste reference'!$B$7:$B$892,0)),"",(MATCH(A66,'liste reference'!$B$7:$B$892,0))),(MATCH(A66,'liste reference'!$A$7:$A$892,0)))</f>
        <v/>
      </c>
      <c r="AA66" s="463"/>
      <c r="AB66" s="464"/>
      <c r="AC66" s="464"/>
      <c r="BC66" s="253" t="str">
        <f aca="false">IF(A66="","",1)</f>
        <v/>
      </c>
    </row>
    <row r="67" customFormat="false" ht="12.75" hidden="true" customHeight="false" outlineLevel="0" collapsed="false">
      <c r="A67" s="465"/>
      <c r="B67" s="466"/>
      <c r="C67" s="467"/>
      <c r="D67" s="468" t="str">
        <f aca="false">IF(ISERROR(VLOOKUP($A67,'liste reference'!$A$7:$D$892,2,0)),IF(ISERROR(VLOOKUP($A67,'liste reference'!$B$7:$D$892,1,0)),"",VLOOKUP($A67,'liste reference'!$B$7:$D$892,1,0)),VLOOKUP($A67,'liste reference'!$A$7:$D$892,2,0))</f>
        <v/>
      </c>
      <c r="E67" s="468" t="n">
        <f aca="false">IF(D67="",0,VLOOKUP(D67,D$22:D52,1,0))</f>
        <v>0</v>
      </c>
      <c r="F67" s="475" t="n">
        <f aca="false">($B67*$B$7+$C67*$C$7)/100</f>
        <v>0</v>
      </c>
      <c r="G67" s="470" t="str">
        <f aca="false">IF(A67="","",IF(ISERROR(VLOOKUP($A67,'liste reference'!$A$7:$P$892,13,0)),IF(ISERROR(VLOOKUP($A67,'liste reference'!$B$7:$P$892,12,0)),"    -",VLOOKUP($A67,'liste reference'!$B$7:$P$892,12,0)),VLOOKUP($A67,'liste reference'!$A$7:$P$892,13,0)))</f>
        <v/>
      </c>
      <c r="H67" s="452" t="str">
        <f aca="false">IF(A67="","x",IF(ISERROR(VLOOKUP($A67,'liste reference'!$A$7:$P$892,14,0)),IF(ISERROR(VLOOKUP($A67,'liste reference'!$B$7:$P$892,13,0)),"x",VLOOKUP($A67,'liste reference'!$B$7:$P$892,13,0)),VLOOKUP($A67,'liste reference'!$A$7:$P$892,14,0)))</f>
        <v>x</v>
      </c>
      <c r="I67" s="471" t="str">
        <f aca="false">IF(ISNUMBER(H67),IF(ISERROR(VLOOKUP($A67,'liste reference'!$A$7:$P$892,3,0)),IF(ISERROR(VLOOKUP($A67,'liste reference'!$B$7:$P$892,2,0)),"",VLOOKUP($A67,'liste reference'!$B$7:$P$892,2,0)),VLOOKUP($A67,'liste reference'!$A$7:$P$892,3,0)),"")</f>
        <v/>
      </c>
      <c r="J67" s="454" t="str">
        <f aca="false">IF(ISNUMBER(H67),IF(ISERROR(VLOOKUP($A67,'liste reference'!$A$7:$P$892,4,0)),IF(ISERROR(VLOOKUP($A67,'liste reference'!$B$7:$P$892,3,0)),"",VLOOKUP($A67,'liste reference'!$B$7:$P$892,3,0)),VLOOKUP($A67,'liste reference'!$A$7:$P$892,4,0)),"")</f>
        <v/>
      </c>
      <c r="K67" s="455"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72"/>
      <c r="M67" s="472"/>
      <c r="N67" s="472"/>
      <c r="O67" s="457" t="str">
        <f aca="false">IF(AA67="Cf.","Cf.","")</f>
        <v/>
      </c>
      <c r="P67" s="457" t="str">
        <f aca="false">IF($A67="NEWCOD",IF($AC67="","No",$AC67),IF(ISTEXT($E67),"DEJA SAISI !",IF($A67="","",IF(ISERROR(VLOOKUP($A67,'liste reference'!A:S,19,FALSE())),IF(ISERROR(VLOOKUP($A67,'liste reference'!B:S,19,FALSE())),"",VLOOKUP($A67,'liste reference'!B:S,19,FALSE())),VLOOKUP($A67,'liste reference'!A:S,19,FALSE())))))</f>
        <v/>
      </c>
      <c r="Q67" s="458" t="str">
        <f aca="false">IF(ISTEXT(H67),"",(B67*$B$7/100)+(C67*$C$7/100))</f>
        <v/>
      </c>
      <c r="R67" s="459" t="str">
        <f aca="false">IF(OR(ISTEXT(H67),Q67=0),"",IF(Q67&lt;0.1,1,IF(Q67&lt;1,2,IF(Q67&lt;10,3,IF(Q67&lt;50,4,IF(Q67&gt;=50,5,""))))))</f>
        <v/>
      </c>
      <c r="S67" s="459" t="n">
        <f aca="false">IF(ISERROR(R67*I67),0,R67*I67)</f>
        <v>0</v>
      </c>
      <c r="T67" s="459" t="n">
        <f aca="false">IF(ISERROR(R67*I67*J67),0,R67*I67*J67)</f>
        <v>0</v>
      </c>
      <c r="U67" s="473" t="n">
        <f aca="false">IF(ISERROR(R67*J67),0,R67*J67)</f>
        <v>0</v>
      </c>
      <c r="V67" s="460" t="n">
        <v>0</v>
      </c>
      <c r="W67" s="461"/>
      <c r="Y67" s="462" t="str">
        <f aca="false">IF(A67="new.cod","NEWCOD",IF(AND((Z67=""),ISTEXT(A67)),A67,IF(Z67="","",INDEX('liste reference'!$A$7:$A$892,Z67))))</f>
        <v/>
      </c>
      <c r="Z67" s="253" t="str">
        <f aca="false">IF(ISERROR(MATCH(A67,'liste reference'!$A$7:$A$892,0)),IF(ISERROR(MATCH(A67,'liste reference'!$B$7:$B$892,0)),"",(MATCH(A67,'liste reference'!$B$7:$B$892,0))),(MATCH(A67,'liste reference'!$A$7:$A$892,0)))</f>
        <v/>
      </c>
      <c r="AA67" s="463"/>
      <c r="AB67" s="464"/>
      <c r="AC67" s="464"/>
      <c r="BC67" s="253" t="str">
        <f aca="false">IF(A67="","",1)</f>
        <v/>
      </c>
    </row>
    <row r="68" customFormat="false" ht="12.75" hidden="true" customHeight="false" outlineLevel="0" collapsed="false">
      <c r="A68" s="465"/>
      <c r="B68" s="466"/>
      <c r="C68" s="467"/>
      <c r="D68" s="468" t="str">
        <f aca="false">IF(ISERROR(VLOOKUP($A68,'liste reference'!$A$7:$D$892,2,0)),IF(ISERROR(VLOOKUP($A68,'liste reference'!$B$7:$D$892,1,0)),"",VLOOKUP($A68,'liste reference'!$B$7:$D$892,1,0)),VLOOKUP($A68,'liste reference'!$A$7:$D$892,2,0))</f>
        <v/>
      </c>
      <c r="E68" s="468" t="n">
        <f aca="false">IF(D68="",0,VLOOKUP(D68,D$22:D53,1,0))</f>
        <v>0</v>
      </c>
      <c r="F68" s="475" t="n">
        <f aca="false">($B68*$B$7+$C68*$C$7)/100</f>
        <v>0</v>
      </c>
      <c r="G68" s="470" t="str">
        <f aca="false">IF(A68="","",IF(ISERROR(VLOOKUP($A68,'liste reference'!$A$7:$P$892,13,0)),IF(ISERROR(VLOOKUP($A68,'liste reference'!$B$7:$P$892,12,0)),"    -",VLOOKUP($A68,'liste reference'!$B$7:$P$892,12,0)),VLOOKUP($A68,'liste reference'!$A$7:$P$892,13,0)))</f>
        <v/>
      </c>
      <c r="H68" s="452" t="str">
        <f aca="false">IF(A68="","x",IF(ISERROR(VLOOKUP($A68,'liste reference'!$A$7:$P$892,14,0)),IF(ISERROR(VLOOKUP($A68,'liste reference'!$B$7:$P$892,13,0)),"x",VLOOKUP($A68,'liste reference'!$B$7:$P$892,13,0)),VLOOKUP($A68,'liste reference'!$A$7:$P$892,14,0)))</f>
        <v>x</v>
      </c>
      <c r="I68" s="471" t="str">
        <f aca="false">IF(ISNUMBER(H68),IF(ISERROR(VLOOKUP($A68,'liste reference'!$A$7:$P$892,3,0)),IF(ISERROR(VLOOKUP($A68,'liste reference'!$B$7:$P$892,2,0)),"",VLOOKUP($A68,'liste reference'!$B$7:$P$892,2,0)),VLOOKUP($A68,'liste reference'!$A$7:$P$892,3,0)),"")</f>
        <v/>
      </c>
      <c r="J68" s="454" t="str">
        <f aca="false">IF(ISNUMBER(H68),IF(ISERROR(VLOOKUP($A68,'liste reference'!$A$7:$P$892,4,0)),IF(ISERROR(VLOOKUP($A68,'liste reference'!$B$7:$P$892,3,0)),"",VLOOKUP($A68,'liste reference'!$B$7:$P$892,3,0)),VLOOKUP($A68,'liste reference'!$A$7:$P$892,4,0)),"")</f>
        <v/>
      </c>
      <c r="K68" s="455"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72"/>
      <c r="M68" s="472"/>
      <c r="N68" s="472"/>
      <c r="O68" s="457" t="str">
        <f aca="false">IF(AA68="Cf.","Cf.","")</f>
        <v/>
      </c>
      <c r="P68" s="457" t="str">
        <f aca="false">IF($A68="NEWCOD",IF($AC68="","No",$AC68),IF(ISTEXT($E68),"DEJA SAISI !",IF($A68="","",IF(ISERROR(VLOOKUP($A68,'liste reference'!A:S,19,FALSE())),IF(ISERROR(VLOOKUP($A68,'liste reference'!B:S,19,FALSE())),"",VLOOKUP($A68,'liste reference'!B:S,19,FALSE())),VLOOKUP($A68,'liste reference'!A:S,19,FALSE())))))</f>
        <v/>
      </c>
      <c r="Q68" s="458" t="str">
        <f aca="false">IF(ISTEXT(H68),"",(B68*$B$7/100)+(C68*$C$7/100))</f>
        <v/>
      </c>
      <c r="R68" s="459" t="str">
        <f aca="false">IF(OR(ISTEXT(H68),Q68=0),"",IF(Q68&lt;0.1,1,IF(Q68&lt;1,2,IF(Q68&lt;10,3,IF(Q68&lt;50,4,IF(Q68&gt;=50,5,""))))))</f>
        <v/>
      </c>
      <c r="S68" s="459" t="n">
        <f aca="false">IF(ISERROR(R68*I68),0,R68*I68)</f>
        <v>0</v>
      </c>
      <c r="T68" s="459" t="n">
        <f aca="false">IF(ISERROR(R68*I68*J68),0,R68*I68*J68)</f>
        <v>0</v>
      </c>
      <c r="U68" s="473" t="n">
        <f aca="false">IF(ISERROR(R68*J68),0,R68*J68)</f>
        <v>0</v>
      </c>
      <c r="V68" s="460" t="n">
        <v>0</v>
      </c>
      <c r="W68" s="461"/>
      <c r="Y68" s="462" t="str">
        <f aca="false">IF(A68="new.cod","NEWCOD",IF(AND((Z68=""),ISTEXT(A68)),A68,IF(Z68="","",INDEX('liste reference'!$A$7:$A$892,Z68))))</f>
        <v/>
      </c>
      <c r="Z68" s="253" t="str">
        <f aca="false">IF(ISERROR(MATCH(A68,'liste reference'!$A$7:$A$892,0)),IF(ISERROR(MATCH(A68,'liste reference'!$B$7:$B$892,0)),"",(MATCH(A68,'liste reference'!$B$7:$B$892,0))),(MATCH(A68,'liste reference'!$A$7:$A$892,0)))</f>
        <v/>
      </c>
      <c r="AA68" s="463"/>
      <c r="AB68" s="464"/>
      <c r="AC68" s="464"/>
      <c r="BC68" s="253" t="str">
        <f aca="false">IF(A68="","",1)</f>
        <v/>
      </c>
    </row>
    <row r="69" customFormat="false" ht="12.75" hidden="true" customHeight="false" outlineLevel="0" collapsed="false">
      <c r="A69" s="465"/>
      <c r="B69" s="466"/>
      <c r="C69" s="467"/>
      <c r="D69" s="468" t="str">
        <f aca="false">IF(ISERROR(VLOOKUP($A69,'liste reference'!$A$7:$D$892,2,0)),IF(ISERROR(VLOOKUP($A69,'liste reference'!$B$7:$D$892,1,0)),"",VLOOKUP($A69,'liste reference'!$B$7:$D$892,1,0)),VLOOKUP($A69,'liste reference'!$A$7:$D$892,2,0))</f>
        <v/>
      </c>
      <c r="E69" s="468" t="n">
        <f aca="false">IF(D69="",0,VLOOKUP(D69,D$22:D54,1,0))</f>
        <v>0</v>
      </c>
      <c r="F69" s="475" t="n">
        <f aca="false">($B69*$B$7+$C69*$C$7)/100</f>
        <v>0</v>
      </c>
      <c r="G69" s="470" t="str">
        <f aca="false">IF(A69="","",IF(ISERROR(VLOOKUP($A69,'liste reference'!$A$7:$P$892,13,0)),IF(ISERROR(VLOOKUP($A69,'liste reference'!$B$7:$P$892,12,0)),"    -",VLOOKUP($A69,'liste reference'!$B$7:$P$892,12,0)),VLOOKUP($A69,'liste reference'!$A$7:$P$892,13,0)))</f>
        <v/>
      </c>
      <c r="H69" s="452" t="str">
        <f aca="false">IF(A69="","x",IF(ISERROR(VLOOKUP($A69,'liste reference'!$A$7:$P$892,14,0)),IF(ISERROR(VLOOKUP($A69,'liste reference'!$B$7:$P$892,13,0)),"x",VLOOKUP($A69,'liste reference'!$B$7:$P$892,13,0)),VLOOKUP($A69,'liste reference'!$A$7:$P$892,14,0)))</f>
        <v>x</v>
      </c>
      <c r="I69" s="471" t="str">
        <f aca="false">IF(ISNUMBER(H69),IF(ISERROR(VLOOKUP($A69,'liste reference'!$A$7:$P$892,3,0)),IF(ISERROR(VLOOKUP($A69,'liste reference'!$B$7:$P$892,2,0)),"",VLOOKUP($A69,'liste reference'!$B$7:$P$892,2,0)),VLOOKUP($A69,'liste reference'!$A$7:$P$892,3,0)),"")</f>
        <v/>
      </c>
      <c r="J69" s="454" t="str">
        <f aca="false">IF(ISNUMBER(H69),IF(ISERROR(VLOOKUP($A69,'liste reference'!$A$7:$P$892,4,0)),IF(ISERROR(VLOOKUP($A69,'liste reference'!$B$7:$P$892,3,0)),"",VLOOKUP($A69,'liste reference'!$B$7:$P$892,3,0)),VLOOKUP($A69,'liste reference'!$A$7:$P$892,4,0)),"")</f>
        <v/>
      </c>
      <c r="K69" s="455"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72"/>
      <c r="M69" s="472"/>
      <c r="N69" s="472"/>
      <c r="O69" s="457" t="str">
        <f aca="false">IF(AA69="Cf.","Cf.","")</f>
        <v/>
      </c>
      <c r="P69" s="457" t="str">
        <f aca="false">IF($A69="NEWCOD",IF($AC69="","No",$AC69),IF(ISTEXT($E69),"DEJA SAISI !",IF($A69="","",IF(ISERROR(VLOOKUP($A69,'liste reference'!A:S,19,FALSE())),IF(ISERROR(VLOOKUP($A69,'liste reference'!B:S,19,FALSE())),"",VLOOKUP($A69,'liste reference'!B:S,19,FALSE())),VLOOKUP($A69,'liste reference'!A:S,19,FALSE())))))</f>
        <v/>
      </c>
      <c r="Q69" s="458" t="str">
        <f aca="false">IF(ISTEXT(H69),"",(B69*$B$7/100)+(C69*$C$7/100))</f>
        <v/>
      </c>
      <c r="R69" s="459" t="str">
        <f aca="false">IF(OR(ISTEXT(H69),Q69=0),"",IF(Q69&lt;0.1,1,IF(Q69&lt;1,2,IF(Q69&lt;10,3,IF(Q69&lt;50,4,IF(Q69&gt;=50,5,""))))))</f>
        <v/>
      </c>
      <c r="S69" s="459" t="n">
        <f aca="false">IF(ISERROR(R69*I69),0,R69*I69)</f>
        <v>0</v>
      </c>
      <c r="T69" s="459" t="n">
        <f aca="false">IF(ISERROR(R69*I69*J69),0,R69*I69*J69)</f>
        <v>0</v>
      </c>
      <c r="U69" s="473" t="n">
        <f aca="false">IF(ISERROR(R69*J69),0,R69*J69)</f>
        <v>0</v>
      </c>
      <c r="V69" s="460" t="n">
        <v>0</v>
      </c>
      <c r="W69" s="461"/>
      <c r="Y69" s="462" t="str">
        <f aca="false">IF(A69="new.cod","NEWCOD",IF(AND((Z69=""),ISTEXT(A69)),A69,IF(Z69="","",INDEX('liste reference'!$A$7:$A$892,Z69))))</f>
        <v/>
      </c>
      <c r="Z69" s="253" t="str">
        <f aca="false">IF(ISERROR(MATCH(A69,'liste reference'!$A$7:$A$892,0)),IF(ISERROR(MATCH(A69,'liste reference'!$B$7:$B$892,0)),"",(MATCH(A69,'liste reference'!$B$7:$B$892,0))),(MATCH(A69,'liste reference'!$A$7:$A$892,0)))</f>
        <v/>
      </c>
      <c r="AA69" s="463"/>
      <c r="AB69" s="464"/>
      <c r="AC69" s="464"/>
      <c r="BC69" s="253" t="str">
        <f aca="false">IF(A69="","",1)</f>
        <v/>
      </c>
    </row>
    <row r="70" customFormat="false" ht="12.75" hidden="true" customHeight="false" outlineLevel="0" collapsed="false">
      <c r="A70" s="465"/>
      <c r="B70" s="466"/>
      <c r="C70" s="467"/>
      <c r="D70" s="468" t="str">
        <f aca="false">IF(ISERROR(VLOOKUP($A70,'liste reference'!$A$7:$D$892,2,0)),IF(ISERROR(VLOOKUP($A70,'liste reference'!$B$7:$D$892,1,0)),"",VLOOKUP($A70,'liste reference'!$B$7:$D$892,1,0)),VLOOKUP($A70,'liste reference'!$A$7:$D$892,2,0))</f>
        <v/>
      </c>
      <c r="E70" s="468" t="n">
        <f aca="false">IF(D70="",0,VLOOKUP(D70,D$22:D55,1,0))</f>
        <v>0</v>
      </c>
      <c r="F70" s="475" t="n">
        <f aca="false">($B70*$B$7+$C70*$C$7)/100</f>
        <v>0</v>
      </c>
      <c r="G70" s="470" t="str">
        <f aca="false">IF(A70="","",IF(ISERROR(VLOOKUP($A70,'liste reference'!$A$7:$P$892,13,0)),IF(ISERROR(VLOOKUP($A70,'liste reference'!$B$7:$P$892,12,0)),"    -",VLOOKUP($A70,'liste reference'!$B$7:$P$892,12,0)),VLOOKUP($A70,'liste reference'!$A$7:$P$892,13,0)))</f>
        <v/>
      </c>
      <c r="H70" s="452" t="str">
        <f aca="false">IF(A70="","x",IF(ISERROR(VLOOKUP($A70,'liste reference'!$A$7:$P$892,14,0)),IF(ISERROR(VLOOKUP($A70,'liste reference'!$B$7:$P$892,13,0)),"x",VLOOKUP($A70,'liste reference'!$B$7:$P$892,13,0)),VLOOKUP($A70,'liste reference'!$A$7:$P$892,14,0)))</f>
        <v>x</v>
      </c>
      <c r="I70" s="471" t="str">
        <f aca="false">IF(ISNUMBER(H70),IF(ISERROR(VLOOKUP($A70,'liste reference'!$A$7:$P$892,3,0)),IF(ISERROR(VLOOKUP($A70,'liste reference'!$B$7:$P$892,2,0)),"",VLOOKUP($A70,'liste reference'!$B$7:$P$892,2,0)),VLOOKUP($A70,'liste reference'!$A$7:$P$892,3,0)),"")</f>
        <v/>
      </c>
      <c r="J70" s="454" t="str">
        <f aca="false">IF(ISNUMBER(H70),IF(ISERROR(VLOOKUP($A70,'liste reference'!$A$7:$P$892,4,0)),IF(ISERROR(VLOOKUP($A70,'liste reference'!$B$7:$P$892,3,0)),"",VLOOKUP($A70,'liste reference'!$B$7:$P$892,3,0)),VLOOKUP($A70,'liste reference'!$A$7:$P$892,4,0)),"")</f>
        <v/>
      </c>
      <c r="K70" s="455"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72"/>
      <c r="M70" s="472"/>
      <c r="N70" s="472"/>
      <c r="O70" s="457" t="str">
        <f aca="false">IF(AA70="Cf.","Cf.","")</f>
        <v/>
      </c>
      <c r="P70" s="457" t="str">
        <f aca="false">IF($A70="NEWCOD",IF($AC70="","No",$AC70),IF(ISTEXT($E70),"DEJA SAISI !",IF($A70="","",IF(ISERROR(VLOOKUP($A70,'liste reference'!A:S,19,FALSE())),IF(ISERROR(VLOOKUP($A70,'liste reference'!B:S,19,FALSE())),"",VLOOKUP($A70,'liste reference'!B:S,19,FALSE())),VLOOKUP($A70,'liste reference'!A:S,19,FALSE())))))</f>
        <v/>
      </c>
      <c r="Q70" s="458" t="str">
        <f aca="false">IF(ISTEXT(H70),"",(B70*$B$7/100)+(C70*$C$7/100))</f>
        <v/>
      </c>
      <c r="R70" s="459" t="str">
        <f aca="false">IF(OR(ISTEXT(H70),Q70=0),"",IF(Q70&lt;0.1,1,IF(Q70&lt;1,2,IF(Q70&lt;10,3,IF(Q70&lt;50,4,IF(Q70&gt;=50,5,""))))))</f>
        <v/>
      </c>
      <c r="S70" s="459" t="n">
        <f aca="false">IF(ISERROR(R70*I70),0,R70*I70)</f>
        <v>0</v>
      </c>
      <c r="T70" s="459" t="n">
        <f aca="false">IF(ISERROR(R70*I70*J70),0,R70*I70*J70)</f>
        <v>0</v>
      </c>
      <c r="U70" s="473" t="n">
        <f aca="false">IF(ISERROR(R70*J70),0,R70*J70)</f>
        <v>0</v>
      </c>
      <c r="V70" s="460" t="n">
        <v>0</v>
      </c>
      <c r="W70" s="461"/>
      <c r="Y70" s="462" t="str">
        <f aca="false">IF(A70="new.cod","NEWCOD",IF(AND((Z70=""),ISTEXT(A70)),A70,IF(Z70="","",INDEX('liste reference'!$A$7:$A$892,Z70))))</f>
        <v/>
      </c>
      <c r="Z70" s="253" t="str">
        <f aca="false">IF(ISERROR(MATCH(A70,'liste reference'!$A$7:$A$892,0)),IF(ISERROR(MATCH(A70,'liste reference'!$B$7:$B$892,0)),"",(MATCH(A70,'liste reference'!$B$7:$B$892,0))),(MATCH(A70,'liste reference'!$A$7:$A$892,0)))</f>
        <v/>
      </c>
      <c r="AA70" s="463"/>
      <c r="AB70" s="464"/>
      <c r="AC70" s="464"/>
      <c r="BC70" s="253" t="str">
        <f aca="false">IF(A70="","",1)</f>
        <v/>
      </c>
    </row>
    <row r="71" customFormat="false" ht="12.75" hidden="true" customHeight="false" outlineLevel="0" collapsed="false">
      <c r="A71" s="465"/>
      <c r="B71" s="466"/>
      <c r="C71" s="467"/>
      <c r="D71" s="468" t="str">
        <f aca="false">IF(ISERROR(VLOOKUP($A71,'liste reference'!$A$7:$D$892,2,0)),IF(ISERROR(VLOOKUP($A71,'liste reference'!$B$7:$D$892,1,0)),"",VLOOKUP($A71,'liste reference'!$B$7:$D$892,1,0)),VLOOKUP($A71,'liste reference'!$A$7:$D$892,2,0))</f>
        <v/>
      </c>
      <c r="E71" s="468" t="n">
        <f aca="false">IF(D71="",0,VLOOKUP(D71,D$22:D56,1,0))</f>
        <v>0</v>
      </c>
      <c r="F71" s="475" t="n">
        <f aca="false">($B71*$B$7+$C71*$C$7)/100</f>
        <v>0</v>
      </c>
      <c r="G71" s="470" t="str">
        <f aca="false">IF(A71="","",IF(ISERROR(VLOOKUP($A71,'liste reference'!$A$7:$P$892,13,0)),IF(ISERROR(VLOOKUP($A71,'liste reference'!$B$7:$P$892,12,0)),"    -",VLOOKUP($A71,'liste reference'!$B$7:$P$892,12,0)),VLOOKUP($A71,'liste reference'!$A$7:$P$892,13,0)))</f>
        <v/>
      </c>
      <c r="H71" s="452" t="str">
        <f aca="false">IF(A71="","x",IF(ISERROR(VLOOKUP($A71,'liste reference'!$A$7:$P$892,14,0)),IF(ISERROR(VLOOKUP($A71,'liste reference'!$B$7:$P$892,13,0)),"x",VLOOKUP($A71,'liste reference'!$B$7:$P$892,13,0)),VLOOKUP($A71,'liste reference'!$A$7:$P$892,14,0)))</f>
        <v>x</v>
      </c>
      <c r="I71" s="471" t="str">
        <f aca="false">IF(ISNUMBER(H71),IF(ISERROR(VLOOKUP($A71,'liste reference'!$A$7:$P$892,3,0)),IF(ISERROR(VLOOKUP($A71,'liste reference'!$B$7:$P$892,2,0)),"",VLOOKUP($A71,'liste reference'!$B$7:$P$892,2,0)),VLOOKUP($A71,'liste reference'!$A$7:$P$892,3,0)),"")</f>
        <v/>
      </c>
      <c r="J71" s="454" t="str">
        <f aca="false">IF(ISNUMBER(H71),IF(ISERROR(VLOOKUP($A71,'liste reference'!$A$7:$P$892,4,0)),IF(ISERROR(VLOOKUP($A71,'liste reference'!$B$7:$P$892,3,0)),"",VLOOKUP($A71,'liste reference'!$B$7:$P$892,3,0)),VLOOKUP($A71,'liste reference'!$A$7:$P$892,4,0)),"")</f>
        <v/>
      </c>
      <c r="K71" s="455"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72"/>
      <c r="M71" s="472"/>
      <c r="N71" s="472"/>
      <c r="O71" s="457" t="str">
        <f aca="false">IF(AA71="Cf.","Cf.","")</f>
        <v/>
      </c>
      <c r="P71" s="457" t="str">
        <f aca="false">IF($A71="NEWCOD",IF($AC71="","No",$AC71),IF(ISTEXT($E71),"DEJA SAISI !",IF($A71="","",IF(ISERROR(VLOOKUP($A71,'liste reference'!A:S,19,FALSE())),IF(ISERROR(VLOOKUP($A71,'liste reference'!B:S,19,FALSE())),"",VLOOKUP($A71,'liste reference'!B:S,19,FALSE())),VLOOKUP($A71,'liste reference'!A:S,19,FALSE())))))</f>
        <v/>
      </c>
      <c r="Q71" s="458" t="str">
        <f aca="false">IF(ISTEXT(H71),"",(B71*$B$7/100)+(C71*$C$7/100))</f>
        <v/>
      </c>
      <c r="R71" s="459" t="str">
        <f aca="false">IF(OR(ISTEXT(H71),Q71=0),"",IF(Q71&lt;0.1,1,IF(Q71&lt;1,2,IF(Q71&lt;10,3,IF(Q71&lt;50,4,IF(Q71&gt;=50,5,""))))))</f>
        <v/>
      </c>
      <c r="S71" s="459" t="n">
        <f aca="false">IF(ISERROR(R71*I71),0,R71*I71)</f>
        <v>0</v>
      </c>
      <c r="T71" s="459" t="n">
        <f aca="false">IF(ISERROR(R71*I71*J71),0,R71*I71*J71)</f>
        <v>0</v>
      </c>
      <c r="U71" s="473" t="n">
        <f aca="false">IF(ISERROR(R71*J71),0,R71*J71)</f>
        <v>0</v>
      </c>
      <c r="V71" s="460" t="n">
        <v>0</v>
      </c>
      <c r="W71" s="461"/>
      <c r="Y71" s="462" t="str">
        <f aca="false">IF(A71="new.cod","NEWCOD",IF(AND((Z71=""),ISTEXT(A71)),A71,IF(Z71="","",INDEX('liste reference'!$A$7:$A$892,Z71))))</f>
        <v/>
      </c>
      <c r="Z71" s="253" t="str">
        <f aca="false">IF(ISERROR(MATCH(A71,'liste reference'!$A$7:$A$892,0)),IF(ISERROR(MATCH(A71,'liste reference'!$B$7:$B$892,0)),"",(MATCH(A71,'liste reference'!$B$7:$B$892,0))),(MATCH(A71,'liste reference'!$A$7:$A$892,0)))</f>
        <v/>
      </c>
      <c r="AA71" s="463"/>
      <c r="AB71" s="464"/>
      <c r="AC71" s="464"/>
      <c r="BC71" s="253" t="str">
        <f aca="false">IF(A71="","",1)</f>
        <v/>
      </c>
    </row>
    <row r="72" customFormat="false" ht="12.75" hidden="true" customHeight="false" outlineLevel="0" collapsed="false">
      <c r="A72" s="465"/>
      <c r="B72" s="466"/>
      <c r="C72" s="467"/>
      <c r="D72" s="468" t="str">
        <f aca="false">IF(ISERROR(VLOOKUP($A72,'liste reference'!$A$7:$D$892,2,0)),IF(ISERROR(VLOOKUP($A72,'liste reference'!$B$7:$D$892,1,0)),"",VLOOKUP($A72,'liste reference'!$B$7:$D$892,1,0)),VLOOKUP($A72,'liste reference'!$A$7:$D$892,2,0))</f>
        <v/>
      </c>
      <c r="E72" s="468" t="n">
        <f aca="false">IF(D72="",0,VLOOKUP(D72,D$22:D57,1,0))</f>
        <v>0</v>
      </c>
      <c r="F72" s="475" t="n">
        <f aca="false">($B72*$B$7+$C72*$C$7)/100</f>
        <v>0</v>
      </c>
      <c r="G72" s="470" t="str">
        <f aca="false">IF(A72="","",IF(ISERROR(VLOOKUP($A72,'liste reference'!$A$7:$P$892,13,0)),IF(ISERROR(VLOOKUP($A72,'liste reference'!$B$7:$P$892,12,0)),"    -",VLOOKUP($A72,'liste reference'!$B$7:$P$892,12,0)),VLOOKUP($A72,'liste reference'!$A$7:$P$892,13,0)))</f>
        <v/>
      </c>
      <c r="H72" s="452" t="str">
        <f aca="false">IF(A72="","x",IF(ISERROR(VLOOKUP($A72,'liste reference'!$A$7:$P$892,14,0)),IF(ISERROR(VLOOKUP($A72,'liste reference'!$B$7:$P$892,13,0)),"x",VLOOKUP($A72,'liste reference'!$B$7:$P$892,13,0)),VLOOKUP($A72,'liste reference'!$A$7:$P$892,14,0)))</f>
        <v>x</v>
      </c>
      <c r="I72" s="471" t="str">
        <f aca="false">IF(ISNUMBER(H72),IF(ISERROR(VLOOKUP($A72,'liste reference'!$A$7:$P$892,3,0)),IF(ISERROR(VLOOKUP($A72,'liste reference'!$B$7:$P$892,2,0)),"",VLOOKUP($A72,'liste reference'!$B$7:$P$892,2,0)),VLOOKUP($A72,'liste reference'!$A$7:$P$892,3,0)),"")</f>
        <v/>
      </c>
      <c r="J72" s="454" t="str">
        <f aca="false">IF(ISNUMBER(H72),IF(ISERROR(VLOOKUP($A72,'liste reference'!$A$7:$P$892,4,0)),IF(ISERROR(VLOOKUP($A72,'liste reference'!$B$7:$P$892,3,0)),"",VLOOKUP($A72,'liste reference'!$B$7:$P$892,3,0)),VLOOKUP($A72,'liste reference'!$A$7:$P$892,4,0)),"")</f>
        <v/>
      </c>
      <c r="K72" s="455"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72"/>
      <c r="M72" s="472"/>
      <c r="N72" s="472"/>
      <c r="O72" s="457" t="str">
        <f aca="false">IF(AA72="Cf.","Cf.","")</f>
        <v/>
      </c>
      <c r="P72" s="457" t="str">
        <f aca="false">IF($A72="NEWCOD",IF($AC72="","No",$AC72),IF(ISTEXT($E72),"DEJA SAISI !",IF($A72="","",IF(ISERROR(VLOOKUP($A72,'liste reference'!A:S,19,FALSE())),IF(ISERROR(VLOOKUP($A72,'liste reference'!B:S,19,FALSE())),"",VLOOKUP($A72,'liste reference'!B:S,19,FALSE())),VLOOKUP($A72,'liste reference'!A:S,19,FALSE())))))</f>
        <v/>
      </c>
      <c r="Q72" s="458" t="str">
        <f aca="false">IF(ISTEXT(H72),"",(B72*$B$7/100)+(C72*$C$7/100))</f>
        <v/>
      </c>
      <c r="R72" s="459" t="str">
        <f aca="false">IF(OR(ISTEXT(H72),Q72=0),"",IF(Q72&lt;0.1,1,IF(Q72&lt;1,2,IF(Q72&lt;10,3,IF(Q72&lt;50,4,IF(Q72&gt;=50,5,""))))))</f>
        <v/>
      </c>
      <c r="S72" s="459" t="n">
        <f aca="false">IF(ISERROR(R72*I72),0,R72*I72)</f>
        <v>0</v>
      </c>
      <c r="T72" s="459" t="n">
        <f aca="false">IF(ISERROR(R72*I72*J72),0,R72*I72*J72)</f>
        <v>0</v>
      </c>
      <c r="U72" s="473" t="n">
        <f aca="false">IF(ISERROR(R72*J72),0,R72*J72)</f>
        <v>0</v>
      </c>
      <c r="V72" s="460" t="n">
        <v>0</v>
      </c>
      <c r="W72" s="461"/>
      <c r="Y72" s="462" t="str">
        <f aca="false">IF(A72="new.cod","NEWCOD",IF(AND((Z72=""),ISTEXT(A72)),A72,IF(Z72="","",INDEX('liste reference'!$A$7:$A$892,Z72))))</f>
        <v/>
      </c>
      <c r="Z72" s="253" t="str">
        <f aca="false">IF(ISERROR(MATCH(A72,'liste reference'!$A$7:$A$892,0)),IF(ISERROR(MATCH(A72,'liste reference'!$B$7:$B$892,0)),"",(MATCH(A72,'liste reference'!$B$7:$B$892,0))),(MATCH(A72,'liste reference'!$A$7:$A$892,0)))</f>
        <v/>
      </c>
      <c r="AA72" s="463"/>
      <c r="AB72" s="464"/>
      <c r="AC72" s="464"/>
      <c r="BC72" s="253" t="str">
        <f aca="false">IF(A72="","",1)</f>
        <v/>
      </c>
    </row>
    <row r="73" customFormat="false" ht="12.75" hidden="true" customHeight="false" outlineLevel="0" collapsed="false">
      <c r="A73" s="465"/>
      <c r="B73" s="466"/>
      <c r="C73" s="467"/>
      <c r="D73" s="468" t="str">
        <f aca="false">IF(ISERROR(VLOOKUP($A73,'liste reference'!$A$7:$D$892,2,0)),IF(ISERROR(VLOOKUP($A73,'liste reference'!$B$7:$D$892,1,0)),"",VLOOKUP($A73,'liste reference'!$B$7:$D$892,1,0)),VLOOKUP($A73,'liste reference'!$A$7:$D$892,2,0))</f>
        <v/>
      </c>
      <c r="E73" s="468" t="n">
        <f aca="false">IF(D73="",0,VLOOKUP(D73,D$22:D57,1,0))</f>
        <v>0</v>
      </c>
      <c r="F73" s="475" t="n">
        <f aca="false">($B73*$B$7+$C73*$C$7)/100</f>
        <v>0</v>
      </c>
      <c r="G73" s="470" t="str">
        <f aca="false">IF(A73="","",IF(ISERROR(VLOOKUP($A73,'liste reference'!$A$7:$P$892,13,0)),IF(ISERROR(VLOOKUP($A73,'liste reference'!$B$7:$P$892,12,0)),"    -",VLOOKUP($A73,'liste reference'!$B$7:$P$892,12,0)),VLOOKUP($A73,'liste reference'!$A$7:$P$892,13,0)))</f>
        <v/>
      </c>
      <c r="H73" s="452" t="str">
        <f aca="false">IF(A73="","x",IF(ISERROR(VLOOKUP($A73,'liste reference'!$A$7:$P$892,14,0)),IF(ISERROR(VLOOKUP($A73,'liste reference'!$B$7:$P$892,13,0)),"x",VLOOKUP($A73,'liste reference'!$B$7:$P$892,13,0)),VLOOKUP($A73,'liste reference'!$A$7:$P$892,14,0)))</f>
        <v>x</v>
      </c>
      <c r="I73" s="471" t="str">
        <f aca="false">IF(ISNUMBER(H73),IF(ISERROR(VLOOKUP($A73,'liste reference'!$A$7:$P$892,3,0)),IF(ISERROR(VLOOKUP($A73,'liste reference'!$B$7:$P$892,2,0)),"",VLOOKUP($A73,'liste reference'!$B$7:$P$892,2,0)),VLOOKUP($A73,'liste reference'!$A$7:$P$892,3,0)),"")</f>
        <v/>
      </c>
      <c r="J73" s="454" t="str">
        <f aca="false">IF(ISNUMBER(H73),IF(ISERROR(VLOOKUP($A73,'liste reference'!$A$7:$P$892,4,0)),IF(ISERROR(VLOOKUP($A73,'liste reference'!$B$7:$P$892,3,0)),"",VLOOKUP($A73,'liste reference'!$B$7:$P$892,3,0)),VLOOKUP($A73,'liste reference'!$A$7:$P$892,4,0)),"")</f>
        <v/>
      </c>
      <c r="K73" s="455"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72"/>
      <c r="M73" s="472"/>
      <c r="N73" s="472"/>
      <c r="O73" s="457" t="str">
        <f aca="false">IF(AA73="Cf.","Cf.","")</f>
        <v/>
      </c>
      <c r="P73" s="457" t="str">
        <f aca="false">IF($A73="NEWCOD",IF($AC73="","No",$AC73),IF(ISTEXT($E73),"DEJA SAISI !",IF($A73="","",IF(ISERROR(VLOOKUP($A73,'liste reference'!A:S,19,FALSE())),IF(ISERROR(VLOOKUP($A73,'liste reference'!B:S,19,FALSE())),"",VLOOKUP($A73,'liste reference'!B:S,19,FALSE())),VLOOKUP($A73,'liste reference'!A:S,19,FALSE())))))</f>
        <v/>
      </c>
      <c r="Q73" s="458" t="str">
        <f aca="false">IF(ISTEXT(H73),"",(B73*$B$7/100)+(C73*$C$7/100))</f>
        <v/>
      </c>
      <c r="R73" s="459" t="str">
        <f aca="false">IF(OR(ISTEXT(H73),Q73=0),"",IF(Q73&lt;0.1,1,IF(Q73&lt;1,2,IF(Q73&lt;10,3,IF(Q73&lt;50,4,IF(Q73&gt;=50,5,""))))))</f>
        <v/>
      </c>
      <c r="S73" s="459" t="n">
        <f aca="false">IF(ISERROR(R73*I73),0,R73*I73)</f>
        <v>0</v>
      </c>
      <c r="T73" s="459" t="n">
        <f aca="false">IF(ISERROR(R73*I73*J73),0,R73*I73*J73)</f>
        <v>0</v>
      </c>
      <c r="U73" s="473" t="n">
        <f aca="false">IF(ISERROR(R73*J73),0,R73*J73)</f>
        <v>0</v>
      </c>
      <c r="V73" s="460" t="n">
        <v>0</v>
      </c>
      <c r="W73" s="461"/>
      <c r="Y73" s="462" t="str">
        <f aca="false">IF(A73="new.cod","NEWCOD",IF(AND((Z73=""),ISTEXT(A73)),A73,IF(Z73="","",INDEX('liste reference'!$A$7:$A$892,Z73))))</f>
        <v/>
      </c>
      <c r="Z73" s="253" t="str">
        <f aca="false">IF(ISERROR(MATCH(A73,'liste reference'!$A$7:$A$892,0)),IF(ISERROR(MATCH(A73,'liste reference'!$B$7:$B$892,0)),"",(MATCH(A73,'liste reference'!$B$7:$B$892,0))),(MATCH(A73,'liste reference'!$A$7:$A$892,0)))</f>
        <v/>
      </c>
      <c r="AA73" s="463"/>
      <c r="AB73" s="464"/>
      <c r="AC73" s="464"/>
      <c r="BC73" s="253" t="str">
        <f aca="false">IF(A73="","",1)</f>
        <v/>
      </c>
    </row>
    <row r="74" customFormat="false" ht="12.75" hidden="true" customHeight="false" outlineLevel="0" collapsed="false">
      <c r="A74" s="465"/>
      <c r="B74" s="466"/>
      <c r="C74" s="467"/>
      <c r="D74" s="468" t="str">
        <f aca="false">IF(ISERROR(VLOOKUP($A74,'liste reference'!$A$7:$D$892,2,0)),IF(ISERROR(VLOOKUP($A74,'liste reference'!$B$7:$D$892,1,0)),"",VLOOKUP($A74,'liste reference'!$B$7:$D$892,1,0)),VLOOKUP($A74,'liste reference'!$A$7:$D$892,2,0))</f>
        <v/>
      </c>
      <c r="E74" s="468" t="n">
        <f aca="false">IF(D74="",0,VLOOKUP(D74,D$22:D58,1,0))</f>
        <v>0</v>
      </c>
      <c r="F74" s="475" t="n">
        <f aca="false">($B74*$B$7+$C74*$C$7)/100</f>
        <v>0</v>
      </c>
      <c r="G74" s="470" t="str">
        <f aca="false">IF(A74="","",IF(ISERROR(VLOOKUP($A74,'liste reference'!$A$7:$P$892,13,0)),IF(ISERROR(VLOOKUP($A74,'liste reference'!$B$7:$P$892,12,0)),"    -",VLOOKUP($A74,'liste reference'!$B$7:$P$892,12,0)),VLOOKUP($A74,'liste reference'!$A$7:$P$892,13,0)))</f>
        <v/>
      </c>
      <c r="H74" s="452" t="str">
        <f aca="false">IF(A74="","x",IF(ISERROR(VLOOKUP($A74,'liste reference'!$A$7:$P$892,14,0)),IF(ISERROR(VLOOKUP($A74,'liste reference'!$B$7:$P$892,13,0)),"x",VLOOKUP($A74,'liste reference'!$B$7:$P$892,13,0)),VLOOKUP($A74,'liste reference'!$A$7:$P$892,14,0)))</f>
        <v>x</v>
      </c>
      <c r="I74" s="471" t="str">
        <f aca="false">IF(ISNUMBER(H74),IF(ISERROR(VLOOKUP($A74,'liste reference'!$A$7:$P$892,3,0)),IF(ISERROR(VLOOKUP($A74,'liste reference'!$B$7:$P$892,2,0)),"",VLOOKUP($A74,'liste reference'!$B$7:$P$892,2,0)),VLOOKUP($A74,'liste reference'!$A$7:$P$892,3,0)),"")</f>
        <v/>
      </c>
      <c r="J74" s="454" t="str">
        <f aca="false">IF(ISNUMBER(H74),IF(ISERROR(VLOOKUP($A74,'liste reference'!$A$7:$P$892,4,0)),IF(ISERROR(VLOOKUP($A74,'liste reference'!$B$7:$P$892,3,0)),"",VLOOKUP($A74,'liste reference'!$B$7:$P$892,3,0)),VLOOKUP($A74,'liste reference'!$A$7:$P$892,4,0)),"")</f>
        <v/>
      </c>
      <c r="K74" s="455"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72"/>
      <c r="M74" s="472"/>
      <c r="N74" s="472"/>
      <c r="O74" s="457" t="str">
        <f aca="false">IF(AA74="Cf.","Cf.","")</f>
        <v/>
      </c>
      <c r="P74" s="457" t="str">
        <f aca="false">IF($A74="NEWCOD",IF($AC74="","No",$AC74),IF(ISTEXT($E74),"DEJA SAISI !",IF($A74="","",IF(ISERROR(VLOOKUP($A74,'liste reference'!A:S,19,FALSE())),IF(ISERROR(VLOOKUP($A74,'liste reference'!B:S,19,FALSE())),"",VLOOKUP($A74,'liste reference'!B:S,19,FALSE())),VLOOKUP($A74,'liste reference'!A:S,19,FALSE())))))</f>
        <v/>
      </c>
      <c r="Q74" s="458" t="str">
        <f aca="false">IF(ISTEXT(H74),"",(B74*$B$7/100)+(C74*$C$7/100))</f>
        <v/>
      </c>
      <c r="R74" s="459" t="str">
        <f aca="false">IF(OR(ISTEXT(H74),Q74=0),"",IF(Q74&lt;0.1,1,IF(Q74&lt;1,2,IF(Q74&lt;10,3,IF(Q74&lt;50,4,IF(Q74&gt;=50,5,""))))))</f>
        <v/>
      </c>
      <c r="S74" s="459" t="n">
        <f aca="false">IF(ISERROR(R74*I74),0,R74*I74)</f>
        <v>0</v>
      </c>
      <c r="T74" s="459" t="n">
        <f aca="false">IF(ISERROR(R74*I74*J74),0,R74*I74*J74)</f>
        <v>0</v>
      </c>
      <c r="U74" s="473" t="n">
        <f aca="false">IF(ISERROR(R74*J74),0,R74*J74)</f>
        <v>0</v>
      </c>
      <c r="V74" s="460" t="n">
        <v>0</v>
      </c>
      <c r="W74" s="461"/>
      <c r="Y74" s="462" t="str">
        <f aca="false">IF(A74="new.cod","NEWCOD",IF(AND((Z74=""),ISTEXT(A74)),A74,IF(Z74="","",INDEX('liste reference'!$A$7:$A$892,Z74))))</f>
        <v/>
      </c>
      <c r="Z74" s="253" t="str">
        <f aca="false">IF(ISERROR(MATCH(A74,'liste reference'!$A$7:$A$892,0)),IF(ISERROR(MATCH(A74,'liste reference'!$B$7:$B$892,0)),"",(MATCH(A74,'liste reference'!$B$7:$B$892,0))),(MATCH(A74,'liste reference'!$A$7:$A$892,0)))</f>
        <v/>
      </c>
      <c r="AA74" s="463"/>
      <c r="AB74" s="464"/>
      <c r="AC74" s="464"/>
      <c r="BC74" s="253" t="str">
        <f aca="false">IF(A74="","",1)</f>
        <v/>
      </c>
    </row>
    <row r="75" customFormat="false" ht="12.75" hidden="true" customHeight="false" outlineLevel="0" collapsed="false">
      <c r="A75" s="465"/>
      <c r="B75" s="466"/>
      <c r="C75" s="467"/>
      <c r="D75" s="468" t="str">
        <f aca="false">IF(ISERROR(VLOOKUP($A75,'liste reference'!$A$7:$D$892,2,0)),IF(ISERROR(VLOOKUP($A75,'liste reference'!$B$7:$D$892,1,0)),"",VLOOKUP($A75,'liste reference'!$B$7:$D$892,1,0)),VLOOKUP($A75,'liste reference'!$A$7:$D$892,2,0))</f>
        <v/>
      </c>
      <c r="E75" s="468" t="n">
        <f aca="false">IF(D75="",0,VLOOKUP(D75,D$22:D59,1,0))</f>
        <v>0</v>
      </c>
      <c r="F75" s="475" t="n">
        <f aca="false">($B75*$B$7+$C75*$C$7)/100</f>
        <v>0</v>
      </c>
      <c r="G75" s="470" t="str">
        <f aca="false">IF(A75="","",IF(ISERROR(VLOOKUP($A75,'liste reference'!$A$7:$P$892,13,0)),IF(ISERROR(VLOOKUP($A75,'liste reference'!$B$7:$P$892,12,0)),"    -",VLOOKUP($A75,'liste reference'!$B$7:$P$892,12,0)),VLOOKUP($A75,'liste reference'!$A$7:$P$892,13,0)))</f>
        <v/>
      </c>
      <c r="H75" s="452" t="str">
        <f aca="false">IF(A75="","x",IF(ISERROR(VLOOKUP($A75,'liste reference'!$A$7:$P$892,14,0)),IF(ISERROR(VLOOKUP($A75,'liste reference'!$B$7:$P$892,13,0)),"x",VLOOKUP($A75,'liste reference'!$B$7:$P$892,13,0)),VLOOKUP($A75,'liste reference'!$A$7:$P$892,14,0)))</f>
        <v>x</v>
      </c>
      <c r="I75" s="471" t="str">
        <f aca="false">IF(ISNUMBER(H75),IF(ISERROR(VLOOKUP($A75,'liste reference'!$A$7:$P$892,3,0)),IF(ISERROR(VLOOKUP($A75,'liste reference'!$B$7:$P$892,2,0)),"",VLOOKUP($A75,'liste reference'!$B$7:$P$892,2,0)),VLOOKUP($A75,'liste reference'!$A$7:$P$892,3,0)),"")</f>
        <v/>
      </c>
      <c r="J75" s="454" t="str">
        <f aca="false">IF(ISNUMBER(H75),IF(ISERROR(VLOOKUP($A75,'liste reference'!$A$7:$P$892,4,0)),IF(ISERROR(VLOOKUP($A75,'liste reference'!$B$7:$P$892,3,0)),"",VLOOKUP($A75,'liste reference'!$B$7:$P$892,3,0)),VLOOKUP($A75,'liste reference'!$A$7:$P$892,4,0)),"")</f>
        <v/>
      </c>
      <c r="K75" s="455"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72"/>
      <c r="M75" s="472"/>
      <c r="N75" s="472"/>
      <c r="O75" s="457" t="str">
        <f aca="false">IF(AA75="Cf.","Cf.","")</f>
        <v/>
      </c>
      <c r="P75" s="457" t="str">
        <f aca="false">IF($A75="NEWCOD",IF($AC75="","No",$AC75),IF(ISTEXT($E75),"DEJA SAISI !",IF($A75="","",IF(ISERROR(VLOOKUP($A75,'liste reference'!A:S,19,FALSE())),IF(ISERROR(VLOOKUP($A75,'liste reference'!B:S,19,FALSE())),"",VLOOKUP($A75,'liste reference'!B:S,19,FALSE())),VLOOKUP($A75,'liste reference'!A:S,19,FALSE())))))</f>
        <v/>
      </c>
      <c r="Q75" s="458" t="str">
        <f aca="false">IF(ISTEXT(H75),"",(B75*$B$7/100)+(C75*$C$7/100))</f>
        <v/>
      </c>
      <c r="R75" s="459" t="str">
        <f aca="false">IF(OR(ISTEXT(H75),Q75=0),"",IF(Q75&lt;0.1,1,IF(Q75&lt;1,2,IF(Q75&lt;10,3,IF(Q75&lt;50,4,IF(Q75&gt;=50,5,""))))))</f>
        <v/>
      </c>
      <c r="S75" s="459" t="n">
        <f aca="false">IF(ISERROR(R75*I75),0,R75*I75)</f>
        <v>0</v>
      </c>
      <c r="T75" s="459" t="n">
        <f aca="false">IF(ISERROR(R75*I75*J75),0,R75*I75*J75)</f>
        <v>0</v>
      </c>
      <c r="U75" s="473" t="n">
        <f aca="false">IF(ISERROR(R75*J75),0,R75*J75)</f>
        <v>0</v>
      </c>
      <c r="V75" s="460" t="n">
        <v>0</v>
      </c>
      <c r="W75" s="461"/>
      <c r="Y75" s="462" t="str">
        <f aca="false">IF(A75="new.cod","NEWCOD",IF(AND((Z75=""),ISTEXT(A75)),A75,IF(Z75="","",INDEX('liste reference'!$A$7:$A$892,Z75))))</f>
        <v/>
      </c>
      <c r="Z75" s="253" t="str">
        <f aca="false">IF(ISERROR(MATCH(A75,'liste reference'!$A$7:$A$892,0)),IF(ISERROR(MATCH(A75,'liste reference'!$B$7:$B$892,0)),"",(MATCH(A75,'liste reference'!$B$7:$B$892,0))),(MATCH(A75,'liste reference'!$A$7:$A$892,0)))</f>
        <v/>
      </c>
      <c r="AA75" s="463"/>
      <c r="AB75" s="464"/>
      <c r="AC75" s="464"/>
      <c r="BC75" s="253" t="str">
        <f aca="false">IF(A75="","",1)</f>
        <v/>
      </c>
    </row>
    <row r="76" customFormat="false" ht="12.75" hidden="true" customHeight="false" outlineLevel="0" collapsed="false">
      <c r="A76" s="465"/>
      <c r="B76" s="466"/>
      <c r="C76" s="467"/>
      <c r="D76" s="468" t="str">
        <f aca="false">IF(ISERROR(VLOOKUP($A76,'liste reference'!$A$7:$D$892,2,0)),IF(ISERROR(VLOOKUP($A76,'liste reference'!$B$7:$D$892,1,0)),"",VLOOKUP($A76,'liste reference'!$B$7:$D$892,1,0)),VLOOKUP($A76,'liste reference'!$A$7:$D$892,2,0))</f>
        <v/>
      </c>
      <c r="E76" s="468" t="n">
        <f aca="false">IF(D76="",0,VLOOKUP(D76,D$22:D59,1,0))</f>
        <v>0</v>
      </c>
      <c r="F76" s="475" t="n">
        <f aca="false">($B76*$B$7+$C76*$C$7)/100</f>
        <v>0</v>
      </c>
      <c r="G76" s="470" t="str">
        <f aca="false">IF(A76="","",IF(ISERROR(VLOOKUP($A76,'liste reference'!$A$7:$P$892,13,0)),IF(ISERROR(VLOOKUP($A76,'liste reference'!$B$7:$P$892,12,0)),"    -",VLOOKUP($A76,'liste reference'!$B$7:$P$892,12,0)),VLOOKUP($A76,'liste reference'!$A$7:$P$892,13,0)))</f>
        <v/>
      </c>
      <c r="H76" s="452" t="str">
        <f aca="false">IF(A76="","x",IF(ISERROR(VLOOKUP($A76,'liste reference'!$A$7:$P$892,14,0)),IF(ISERROR(VLOOKUP($A76,'liste reference'!$B$7:$P$892,13,0)),"x",VLOOKUP($A76,'liste reference'!$B$7:$P$892,13,0)),VLOOKUP($A76,'liste reference'!$A$7:$P$892,14,0)))</f>
        <v>x</v>
      </c>
      <c r="I76" s="471" t="str">
        <f aca="false">IF(ISNUMBER(H76),IF(ISERROR(VLOOKUP($A76,'liste reference'!$A$7:$P$892,3,0)),IF(ISERROR(VLOOKUP($A76,'liste reference'!$B$7:$P$892,2,0)),"",VLOOKUP($A76,'liste reference'!$B$7:$P$892,2,0)),VLOOKUP($A76,'liste reference'!$A$7:$P$892,3,0)),"")</f>
        <v/>
      </c>
      <c r="J76" s="454" t="str">
        <f aca="false">IF(ISNUMBER(H76),IF(ISERROR(VLOOKUP($A76,'liste reference'!$A$7:$P$892,4,0)),IF(ISERROR(VLOOKUP($A76,'liste reference'!$B$7:$P$892,3,0)),"",VLOOKUP($A76,'liste reference'!$B$7:$P$892,3,0)),VLOOKUP($A76,'liste reference'!$A$7:$P$892,4,0)),"")</f>
        <v/>
      </c>
      <c r="K76" s="455"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72"/>
      <c r="M76" s="472"/>
      <c r="N76" s="472"/>
      <c r="O76" s="457" t="str">
        <f aca="false">IF(AA76="Cf.","Cf.","")</f>
        <v/>
      </c>
      <c r="P76" s="457" t="str">
        <f aca="false">IF($A76="NEWCOD",IF($AC76="","No",$AC76),IF(ISTEXT($E76),"DEJA SAISI !",IF($A76="","",IF(ISERROR(VLOOKUP($A76,'liste reference'!A:S,19,FALSE())),IF(ISERROR(VLOOKUP($A76,'liste reference'!B:S,19,FALSE())),"",VLOOKUP($A76,'liste reference'!B:S,19,FALSE())),VLOOKUP($A76,'liste reference'!A:S,19,FALSE())))))</f>
        <v/>
      </c>
      <c r="Q76" s="458" t="str">
        <f aca="false">IF(ISTEXT(H76),"",(B76*$B$7/100)+(C76*$C$7/100))</f>
        <v/>
      </c>
      <c r="R76" s="459" t="str">
        <f aca="false">IF(OR(ISTEXT(H76),Q76=0),"",IF(Q76&lt;0.1,1,IF(Q76&lt;1,2,IF(Q76&lt;10,3,IF(Q76&lt;50,4,IF(Q76&gt;=50,5,""))))))</f>
        <v/>
      </c>
      <c r="S76" s="459" t="n">
        <f aca="false">IF(ISERROR(R76*I76),0,R76*I76)</f>
        <v>0</v>
      </c>
      <c r="T76" s="459" t="n">
        <f aca="false">IF(ISERROR(R76*I76*J76),0,R76*I76*J76)</f>
        <v>0</v>
      </c>
      <c r="U76" s="473" t="n">
        <f aca="false">IF(ISERROR(R76*J76),0,R76*J76)</f>
        <v>0</v>
      </c>
      <c r="V76" s="460" t="n">
        <v>0</v>
      </c>
      <c r="W76" s="461"/>
      <c r="Y76" s="462" t="str">
        <f aca="false">IF(A76="new.cod","NEWCOD",IF(AND((Z76=""),ISTEXT(A76)),A76,IF(Z76="","",INDEX('liste reference'!$A$7:$A$892,Z76))))</f>
        <v/>
      </c>
      <c r="Z76" s="253" t="str">
        <f aca="false">IF(ISERROR(MATCH(A76,'liste reference'!$A$7:$A$892,0)),IF(ISERROR(MATCH(A76,'liste reference'!$B$7:$B$892,0)),"",(MATCH(A76,'liste reference'!$B$7:$B$892,0))),(MATCH(A76,'liste reference'!$A$7:$A$892,0)))</f>
        <v/>
      </c>
      <c r="AA76" s="463"/>
      <c r="AB76" s="464"/>
      <c r="AC76" s="464"/>
      <c r="BC76" s="253" t="str">
        <f aca="false">IF(A76="","",1)</f>
        <v/>
      </c>
    </row>
    <row r="77" customFormat="false" ht="12.75" hidden="true" customHeight="false" outlineLevel="0" collapsed="false">
      <c r="A77" s="465"/>
      <c r="B77" s="466"/>
      <c r="C77" s="467"/>
      <c r="D77" s="468" t="str">
        <f aca="false">IF(ISERROR(VLOOKUP($A77,'liste reference'!$A$7:$D$892,2,0)),IF(ISERROR(VLOOKUP($A77,'liste reference'!$B$7:$D$892,1,0)),"",VLOOKUP($A77,'liste reference'!$B$7:$D$892,1,0)),VLOOKUP($A77,'liste reference'!$A$7:$D$892,2,0))</f>
        <v/>
      </c>
      <c r="E77" s="468" t="n">
        <f aca="false">IF(D77="",0,VLOOKUP(D77,D$22:D75,1,0))</f>
        <v>0</v>
      </c>
      <c r="F77" s="475" t="n">
        <f aca="false">($B77*$B$7+$C77*$C$7)/100</f>
        <v>0</v>
      </c>
      <c r="G77" s="470" t="str">
        <f aca="false">IF(A77="","",IF(ISERROR(VLOOKUP($A77,'liste reference'!$A$7:$P$892,13,0)),IF(ISERROR(VLOOKUP($A77,'liste reference'!$B$7:$P$892,12,0)),"    -",VLOOKUP($A77,'liste reference'!$B$7:$P$892,12,0)),VLOOKUP($A77,'liste reference'!$A$7:$P$892,13,0)))</f>
        <v/>
      </c>
      <c r="H77" s="452" t="str">
        <f aca="false">IF(A77="","x",IF(ISERROR(VLOOKUP($A77,'liste reference'!$A$7:$P$892,14,0)),IF(ISERROR(VLOOKUP($A77,'liste reference'!$B$7:$P$892,13,0)),"x",VLOOKUP($A77,'liste reference'!$B$7:$P$892,13,0)),VLOOKUP($A77,'liste reference'!$A$7:$P$892,14,0)))</f>
        <v>x</v>
      </c>
      <c r="I77" s="471" t="str">
        <f aca="false">IF(ISNUMBER(H77),IF(ISERROR(VLOOKUP($A77,'liste reference'!$A$7:$P$892,3,0)),IF(ISERROR(VLOOKUP($A77,'liste reference'!$B$7:$P$892,2,0)),"",VLOOKUP($A77,'liste reference'!$B$7:$P$892,2,0)),VLOOKUP($A77,'liste reference'!$A$7:$P$892,3,0)),"")</f>
        <v/>
      </c>
      <c r="J77" s="454" t="str">
        <f aca="false">IF(ISNUMBER(H77),IF(ISERROR(VLOOKUP($A77,'liste reference'!$A$7:$P$892,4,0)),IF(ISERROR(VLOOKUP($A77,'liste reference'!$B$7:$P$892,3,0)),"",VLOOKUP($A77,'liste reference'!$B$7:$P$892,3,0)),VLOOKUP($A77,'liste reference'!$A$7:$P$892,4,0)),"")</f>
        <v/>
      </c>
      <c r="K77" s="455"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72"/>
      <c r="M77" s="472"/>
      <c r="N77" s="472"/>
      <c r="O77" s="457" t="str">
        <f aca="false">IF(AA77="Cf.","Cf.","")</f>
        <v/>
      </c>
      <c r="P77" s="457" t="str">
        <f aca="false">IF($A77="NEWCOD",IF($AC77="","No",$AC77),IF(ISTEXT($E77),"DEJA SAISI !",IF($A77="","",IF(ISERROR(VLOOKUP($A77,'liste reference'!A:S,19,FALSE())),IF(ISERROR(VLOOKUP($A77,'liste reference'!B:S,19,FALSE())),"",VLOOKUP($A77,'liste reference'!B:S,19,FALSE())),VLOOKUP($A77,'liste reference'!A:S,19,FALSE())))))</f>
        <v/>
      </c>
      <c r="Q77" s="458" t="str">
        <f aca="false">IF(ISTEXT(H77),"",(B77*$B$7/100)+(C77*$C$7/100))</f>
        <v/>
      </c>
      <c r="R77" s="459" t="str">
        <f aca="false">IF(OR(ISTEXT(H77),Q77=0),"",IF(Q77&lt;0.1,1,IF(Q77&lt;1,2,IF(Q77&lt;10,3,IF(Q77&lt;50,4,IF(Q77&gt;=50,5,""))))))</f>
        <v/>
      </c>
      <c r="S77" s="459" t="n">
        <f aca="false">IF(ISERROR(R77*I77),0,R77*I77)</f>
        <v>0</v>
      </c>
      <c r="T77" s="459" t="n">
        <f aca="false">IF(ISERROR(R77*I77*J77),0,R77*I77*J77)</f>
        <v>0</v>
      </c>
      <c r="U77" s="473" t="n">
        <f aca="false">IF(ISERROR(R77*J77),0,R77*J77)</f>
        <v>0</v>
      </c>
      <c r="V77" s="460" t="n">
        <v>0</v>
      </c>
      <c r="W77" s="461"/>
      <c r="Y77" s="462" t="str">
        <f aca="false">IF(A77="new.cod","NEWCOD",IF(AND((Z77=""),ISTEXT(A77)),A77,IF(Z77="","",INDEX('liste reference'!$A$7:$A$892,Z77))))</f>
        <v/>
      </c>
      <c r="Z77" s="253" t="str">
        <f aca="false">IF(ISERROR(MATCH(A77,'liste reference'!$A$7:$A$892,0)),IF(ISERROR(MATCH(A77,'liste reference'!$B$7:$B$892,0)),"",(MATCH(A77,'liste reference'!$B$7:$B$892,0))),(MATCH(A77,'liste reference'!$A$7:$A$892,0)))</f>
        <v/>
      </c>
      <c r="AA77" s="463"/>
      <c r="AB77" s="464"/>
      <c r="AC77" s="464"/>
      <c r="BC77" s="253" t="str">
        <f aca="false">IF(A77="","",1)</f>
        <v/>
      </c>
    </row>
    <row r="78" customFormat="false" ht="12.75" hidden="true" customHeight="false" outlineLevel="0" collapsed="false">
      <c r="A78" s="465"/>
      <c r="B78" s="466"/>
      <c r="C78" s="467"/>
      <c r="D78" s="468" t="str">
        <f aca="false">IF(ISERROR(VLOOKUP($A78,'liste reference'!$A$7:$D$892,2,0)),IF(ISERROR(VLOOKUP($A78,'liste reference'!$B$7:$D$892,1,0)),"",VLOOKUP($A78,'liste reference'!$B$7:$D$892,1,0)),VLOOKUP($A78,'liste reference'!$A$7:$D$892,2,0))</f>
        <v/>
      </c>
      <c r="E78" s="468" t="n">
        <f aca="false">IF(D78="",0,VLOOKUP(D78,D$22:D75,1,0))</f>
        <v>0</v>
      </c>
      <c r="F78" s="475" t="n">
        <f aca="false">($B78*$B$7+$C78*$C$7)/100</f>
        <v>0</v>
      </c>
      <c r="G78" s="470" t="str">
        <f aca="false">IF(A78="","",IF(ISERROR(VLOOKUP($A78,'liste reference'!$A$7:$P$892,13,0)),IF(ISERROR(VLOOKUP($A78,'liste reference'!$B$7:$P$892,12,0)),"    -",VLOOKUP($A78,'liste reference'!$B$7:$P$892,12,0)),VLOOKUP($A78,'liste reference'!$A$7:$P$892,13,0)))</f>
        <v/>
      </c>
      <c r="H78" s="452" t="str">
        <f aca="false">IF(A78="","x",IF(ISERROR(VLOOKUP($A78,'liste reference'!$A$7:$P$892,14,0)),IF(ISERROR(VLOOKUP($A78,'liste reference'!$B$7:$P$892,13,0)),"x",VLOOKUP($A78,'liste reference'!$B$7:$P$892,13,0)),VLOOKUP($A78,'liste reference'!$A$7:$P$892,14,0)))</f>
        <v>x</v>
      </c>
      <c r="I78" s="471" t="str">
        <f aca="false">IF(ISNUMBER(H78),IF(ISERROR(VLOOKUP($A78,'liste reference'!$A$7:$P$892,3,0)),IF(ISERROR(VLOOKUP($A78,'liste reference'!$B$7:$P$892,2,0)),"",VLOOKUP($A78,'liste reference'!$B$7:$P$892,2,0)),VLOOKUP($A78,'liste reference'!$A$7:$P$892,3,0)),"")</f>
        <v/>
      </c>
      <c r="J78" s="454" t="str">
        <f aca="false">IF(ISNUMBER(H78),IF(ISERROR(VLOOKUP($A78,'liste reference'!$A$7:$P$892,4,0)),IF(ISERROR(VLOOKUP($A78,'liste reference'!$B$7:$P$892,3,0)),"",VLOOKUP($A78,'liste reference'!$B$7:$P$892,3,0)),VLOOKUP($A78,'liste reference'!$A$7:$P$892,4,0)),"")</f>
        <v/>
      </c>
      <c r="K78" s="455"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72"/>
      <c r="M78" s="472"/>
      <c r="N78" s="472"/>
      <c r="O78" s="457" t="str">
        <f aca="false">IF(AA78="Cf.","Cf.","")</f>
        <v/>
      </c>
      <c r="P78" s="457" t="str">
        <f aca="false">IF($A78="NEWCOD",IF($AC78="","No",$AC78),IF(ISTEXT($E78),"DEJA SAISI !",IF($A78="","",IF(ISERROR(VLOOKUP($A78,'liste reference'!A:S,19,FALSE())),IF(ISERROR(VLOOKUP($A78,'liste reference'!B:S,19,FALSE())),"",VLOOKUP($A78,'liste reference'!B:S,19,FALSE())),VLOOKUP($A78,'liste reference'!A:S,19,FALSE())))))</f>
        <v/>
      </c>
      <c r="Q78" s="458" t="str">
        <f aca="false">IF(ISTEXT(H78),"",(B78*$B$7/100)+(C78*$C$7/100))</f>
        <v/>
      </c>
      <c r="R78" s="459" t="str">
        <f aca="false">IF(OR(ISTEXT(H78),Q78=0),"",IF(Q78&lt;0.1,1,IF(Q78&lt;1,2,IF(Q78&lt;10,3,IF(Q78&lt;50,4,IF(Q78&gt;=50,5,""))))))</f>
        <v/>
      </c>
      <c r="S78" s="459" t="n">
        <f aca="false">IF(ISERROR(R78*I78),0,R78*I78)</f>
        <v>0</v>
      </c>
      <c r="T78" s="459" t="n">
        <f aca="false">IF(ISERROR(R78*I78*J78),0,R78*I78*J78)</f>
        <v>0</v>
      </c>
      <c r="U78" s="473" t="n">
        <f aca="false">IF(ISERROR(R78*J78),0,R78*J78)</f>
        <v>0</v>
      </c>
      <c r="V78" s="460" t="n">
        <v>0</v>
      </c>
      <c r="W78" s="461"/>
      <c r="Y78" s="462" t="str">
        <f aca="false">IF(A78="new.cod","NEWCOD",IF(AND((Z78=""),ISTEXT(A78)),A78,IF(Z78="","",INDEX('liste reference'!$A$7:$A$892,Z78))))</f>
        <v/>
      </c>
      <c r="Z78" s="253" t="str">
        <f aca="false">IF(ISERROR(MATCH(A78,'liste reference'!$A$7:$A$892,0)),IF(ISERROR(MATCH(A78,'liste reference'!$B$7:$B$892,0)),"",(MATCH(A78,'liste reference'!$B$7:$B$892,0))),(MATCH(A78,'liste reference'!$A$7:$A$892,0)))</f>
        <v/>
      </c>
      <c r="AA78" s="463"/>
      <c r="AB78" s="464"/>
      <c r="AC78" s="464"/>
      <c r="BC78" s="253" t="str">
        <f aca="false">IF(A78="","",1)</f>
        <v/>
      </c>
    </row>
    <row r="79" customFormat="false" ht="12.75" hidden="true" customHeight="false" outlineLevel="0" collapsed="false">
      <c r="A79" s="465"/>
      <c r="B79" s="466"/>
      <c r="C79" s="467"/>
      <c r="D79" s="468" t="str">
        <f aca="false">IF(ISERROR(VLOOKUP($A79,'liste reference'!$A$7:$D$892,2,0)),IF(ISERROR(VLOOKUP($A79,'liste reference'!$B$7:$D$892,1,0)),"",VLOOKUP($A79,'liste reference'!$B$7:$D$892,1,0)),VLOOKUP($A79,'liste reference'!$A$7:$D$892,2,0))</f>
        <v/>
      </c>
      <c r="E79" s="468" t="n">
        <f aca="false">IF(D79="",0,VLOOKUP(D79,D$22:D75,1,0))</f>
        <v>0</v>
      </c>
      <c r="F79" s="475" t="n">
        <f aca="false">($B79*$B$7+$C79*$C$7)/100</f>
        <v>0</v>
      </c>
      <c r="G79" s="470" t="str">
        <f aca="false">IF(A79="","",IF(ISERROR(VLOOKUP($A79,'liste reference'!$A$7:$P$892,13,0)),IF(ISERROR(VLOOKUP($A79,'liste reference'!$B$7:$P$892,12,0)),"    -",VLOOKUP($A79,'liste reference'!$B$7:$P$892,12,0)),VLOOKUP($A79,'liste reference'!$A$7:$P$892,13,0)))</f>
        <v/>
      </c>
      <c r="H79" s="452" t="str">
        <f aca="false">IF(A79="","x",IF(ISERROR(VLOOKUP($A79,'liste reference'!$A$7:$P$892,14,0)),IF(ISERROR(VLOOKUP($A79,'liste reference'!$B$7:$P$892,13,0)),"x",VLOOKUP($A79,'liste reference'!$B$7:$P$892,13,0)),VLOOKUP($A79,'liste reference'!$A$7:$P$892,14,0)))</f>
        <v>x</v>
      </c>
      <c r="I79" s="471" t="str">
        <f aca="false">IF(ISNUMBER(H79),IF(ISERROR(VLOOKUP($A79,'liste reference'!$A$7:$P$892,3,0)),IF(ISERROR(VLOOKUP($A79,'liste reference'!$B$7:$P$892,2,0)),"",VLOOKUP($A79,'liste reference'!$B$7:$P$892,2,0)),VLOOKUP($A79,'liste reference'!$A$7:$P$892,3,0)),"")</f>
        <v/>
      </c>
      <c r="J79" s="454" t="str">
        <f aca="false">IF(ISNUMBER(H79),IF(ISERROR(VLOOKUP($A79,'liste reference'!$A$7:$P$892,4,0)),IF(ISERROR(VLOOKUP($A79,'liste reference'!$B$7:$P$892,3,0)),"",VLOOKUP($A79,'liste reference'!$B$7:$P$892,3,0)),VLOOKUP($A79,'liste reference'!$A$7:$P$892,4,0)),"")</f>
        <v/>
      </c>
      <c r="K79" s="455"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72"/>
      <c r="M79" s="472"/>
      <c r="N79" s="472"/>
      <c r="O79" s="457" t="str">
        <f aca="false">IF(AA79="Cf.","Cf.","")</f>
        <v/>
      </c>
      <c r="P79" s="457" t="str">
        <f aca="false">IF($A79="NEWCOD",IF($AC79="","No",$AC79),IF(ISTEXT($E79),"DEJA SAISI !",IF($A79="","",IF(ISERROR(VLOOKUP($A79,'liste reference'!A:S,19,FALSE())),IF(ISERROR(VLOOKUP($A79,'liste reference'!B:S,19,FALSE())),"",VLOOKUP($A79,'liste reference'!B:S,19,FALSE())),VLOOKUP($A79,'liste reference'!A:S,19,FALSE())))))</f>
        <v/>
      </c>
      <c r="Q79" s="458" t="str">
        <f aca="false">IF(ISTEXT(H79),"",(B79*$B$7/100)+(C79*$C$7/100))</f>
        <v/>
      </c>
      <c r="R79" s="459" t="str">
        <f aca="false">IF(OR(ISTEXT(H79),Q79=0),"",IF(Q79&lt;0.1,1,IF(Q79&lt;1,2,IF(Q79&lt;10,3,IF(Q79&lt;50,4,IF(Q79&gt;=50,5,""))))))</f>
        <v/>
      </c>
      <c r="S79" s="459" t="n">
        <f aca="false">IF(ISERROR(R79*I79),0,R79*I79)</f>
        <v>0</v>
      </c>
      <c r="T79" s="459" t="n">
        <f aca="false">IF(ISERROR(R79*I79*J79),0,R79*I79*J79)</f>
        <v>0</v>
      </c>
      <c r="U79" s="473" t="n">
        <f aca="false">IF(ISERROR(R79*J79),0,R79*J79)</f>
        <v>0</v>
      </c>
      <c r="V79" s="460" t="n">
        <v>0</v>
      </c>
      <c r="W79" s="461"/>
      <c r="Y79" s="462" t="str">
        <f aca="false">IF(A79="new.cod","NEWCOD",IF(AND((Z79=""),ISTEXT(A79)),A79,IF(Z79="","",INDEX('liste reference'!$A$7:$A$892,Z79))))</f>
        <v/>
      </c>
      <c r="Z79" s="253" t="str">
        <f aca="false">IF(ISERROR(MATCH(A79,'liste reference'!$A$7:$A$892,0)),IF(ISERROR(MATCH(A79,'liste reference'!$B$7:$B$892,0)),"",(MATCH(A79,'liste reference'!$B$7:$B$892,0))),(MATCH(A79,'liste reference'!$A$7:$A$892,0)))</f>
        <v/>
      </c>
      <c r="AA79" s="463"/>
      <c r="AB79" s="464"/>
      <c r="AC79" s="464"/>
      <c r="BC79" s="253" t="str">
        <f aca="false">IF(A79="","",1)</f>
        <v/>
      </c>
    </row>
    <row r="80" customFormat="false" ht="12.75" hidden="true" customHeight="false" outlineLevel="0" collapsed="false">
      <c r="A80" s="465"/>
      <c r="B80" s="466"/>
      <c r="C80" s="467"/>
      <c r="D80" s="468" t="str">
        <f aca="false">IF(ISERROR(VLOOKUP($A80,'liste reference'!$A$7:$D$892,2,0)),IF(ISERROR(VLOOKUP($A80,'liste reference'!$B$7:$D$892,1,0)),"",VLOOKUP($A80,'liste reference'!$B$7:$D$892,1,0)),VLOOKUP($A80,'liste reference'!$A$7:$D$892,2,0))</f>
        <v/>
      </c>
      <c r="E80" s="468" t="n">
        <f aca="false">IF(D80="",0,VLOOKUP(D80,D$22:D79,1,0))</f>
        <v>0</v>
      </c>
      <c r="F80" s="475" t="n">
        <f aca="false">($B80*$B$7+$C80*$C$7)/100</f>
        <v>0</v>
      </c>
      <c r="G80" s="470" t="str">
        <f aca="false">IF(A80="","",IF(ISERROR(VLOOKUP($A80,'liste reference'!$A$7:$P$892,13,0)),IF(ISERROR(VLOOKUP($A80,'liste reference'!$B$7:$P$892,12,0)),"    -",VLOOKUP($A80,'liste reference'!$B$7:$P$892,12,0)),VLOOKUP($A80,'liste reference'!$A$7:$P$892,13,0)))</f>
        <v/>
      </c>
      <c r="H80" s="452" t="str">
        <f aca="false">IF(A80="","x",IF(ISERROR(VLOOKUP($A80,'liste reference'!$A$7:$P$892,14,0)),IF(ISERROR(VLOOKUP($A80,'liste reference'!$B$7:$P$892,13,0)),"x",VLOOKUP($A80,'liste reference'!$B$7:$P$892,13,0)),VLOOKUP($A80,'liste reference'!$A$7:$P$892,14,0)))</f>
        <v>x</v>
      </c>
      <c r="I80" s="471" t="str">
        <f aca="false">IF(ISNUMBER(H80),IF(ISERROR(VLOOKUP($A80,'liste reference'!$A$7:$P$892,3,0)),IF(ISERROR(VLOOKUP($A80,'liste reference'!$B$7:$P$892,2,0)),"",VLOOKUP($A80,'liste reference'!$B$7:$P$892,2,0)),VLOOKUP($A80,'liste reference'!$A$7:$P$892,3,0)),"")</f>
        <v/>
      </c>
      <c r="J80" s="454" t="str">
        <f aca="false">IF(ISNUMBER(H80),IF(ISERROR(VLOOKUP($A80,'liste reference'!$A$7:$P$892,4,0)),IF(ISERROR(VLOOKUP($A80,'liste reference'!$B$7:$P$892,3,0)),"",VLOOKUP($A80,'liste reference'!$B$7:$P$892,3,0)),VLOOKUP($A80,'liste reference'!$A$7:$P$892,4,0)),"")</f>
        <v/>
      </c>
      <c r="K80" s="455"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72"/>
      <c r="M80" s="472"/>
      <c r="N80" s="472"/>
      <c r="O80" s="457" t="str">
        <f aca="false">IF(AA80="Cf.","Cf.","")</f>
        <v/>
      </c>
      <c r="P80" s="457" t="str">
        <f aca="false">IF($A80="NEWCOD",IF($AC80="","No",$AC80),IF(ISTEXT($E80),"DEJA SAISI !",IF($A80="","",IF(ISERROR(VLOOKUP($A80,'liste reference'!A:S,19,FALSE())),IF(ISERROR(VLOOKUP($A80,'liste reference'!B:S,19,FALSE())),"",VLOOKUP($A80,'liste reference'!B:S,19,FALSE())),VLOOKUP($A80,'liste reference'!A:S,19,FALSE())))))</f>
        <v/>
      </c>
      <c r="Q80" s="458" t="str">
        <f aca="false">IF(ISTEXT(H80),"",(B80*$B$7/100)+(C80*$C$7/100))</f>
        <v/>
      </c>
      <c r="R80" s="459" t="str">
        <f aca="false">IF(OR(ISTEXT(H80),Q80=0),"",IF(Q80&lt;0.1,1,IF(Q80&lt;1,2,IF(Q80&lt;10,3,IF(Q80&lt;50,4,IF(Q80&gt;=50,5,""))))))</f>
        <v/>
      </c>
      <c r="S80" s="459" t="n">
        <f aca="false">IF(ISERROR(R80*I80),0,R80*I80)</f>
        <v>0</v>
      </c>
      <c r="T80" s="459" t="n">
        <f aca="false">IF(ISERROR(R80*I80*J80),0,R80*I80*J80)</f>
        <v>0</v>
      </c>
      <c r="U80" s="473" t="n">
        <f aca="false">IF(ISERROR(R80*J80),0,R80*J80)</f>
        <v>0</v>
      </c>
      <c r="V80" s="460" t="n">
        <v>0</v>
      </c>
      <c r="W80" s="461"/>
      <c r="Y80" s="462" t="str">
        <f aca="false">IF(A80="new.cod","NEWCOD",IF(AND((Z80=""),ISTEXT(A80)),A80,IF(Z80="","",INDEX('liste reference'!$A$7:$A$892,Z80))))</f>
        <v/>
      </c>
      <c r="Z80" s="253" t="str">
        <f aca="false">IF(ISERROR(MATCH(A80,'liste reference'!$A$7:$A$892,0)),IF(ISERROR(MATCH(A80,'liste reference'!$B$7:$B$892,0)),"",(MATCH(A80,'liste reference'!$B$7:$B$892,0))),(MATCH(A80,'liste reference'!$A$7:$A$892,0)))</f>
        <v/>
      </c>
      <c r="AA80" s="463"/>
      <c r="AB80" s="464"/>
      <c r="AC80" s="464"/>
      <c r="BC80" s="253" t="str">
        <f aca="false">IF(A80="","",1)</f>
        <v/>
      </c>
    </row>
    <row r="81" customFormat="false" ht="12.75" hidden="true" customHeight="false" outlineLevel="0" collapsed="false">
      <c r="A81" s="465"/>
      <c r="B81" s="466"/>
      <c r="C81" s="467"/>
      <c r="D81" s="468" t="str">
        <f aca="false">IF(ISERROR(VLOOKUP($A81,'liste reference'!$A$7:$D$892,2,0)),IF(ISERROR(VLOOKUP($A81,'liste reference'!$B$7:$D$892,1,0)),"",VLOOKUP($A81,'liste reference'!$B$7:$D$892,1,0)),VLOOKUP($A81,'liste reference'!$A$7:$D$892,2,0))</f>
        <v/>
      </c>
      <c r="E81" s="468" t="n">
        <f aca="false">IF(D81="",0,VLOOKUP(D81,D$21:D80,1,0))</f>
        <v>0</v>
      </c>
      <c r="F81" s="475" t="n">
        <f aca="false">($B81*$B$7+$C81*$C$7)/100</f>
        <v>0</v>
      </c>
      <c r="G81" s="470" t="str">
        <f aca="false">IF(A81="","",IF(ISERROR(VLOOKUP($A81,'liste reference'!$A$7:$P$892,13,0)),IF(ISERROR(VLOOKUP($A81,'liste reference'!$B$7:$P$892,12,0)),"    -",VLOOKUP($A81,'liste reference'!$B$7:$P$892,12,0)),VLOOKUP($A81,'liste reference'!$A$7:$P$892,13,0)))</f>
        <v/>
      </c>
      <c r="H81" s="452" t="str">
        <f aca="false">IF(A81="","x",IF(ISERROR(VLOOKUP($A81,'liste reference'!$A$7:$P$892,14,0)),IF(ISERROR(VLOOKUP($A81,'liste reference'!$B$7:$P$892,13,0)),"x",VLOOKUP($A81,'liste reference'!$B$7:$P$892,13,0)),VLOOKUP($A81,'liste reference'!$A$7:$P$892,14,0)))</f>
        <v>x</v>
      </c>
      <c r="I81" s="471" t="str">
        <f aca="false">IF(ISNUMBER(H81),IF(ISERROR(VLOOKUP($A81,'liste reference'!$A$7:$P$892,3,0)),IF(ISERROR(VLOOKUP($A81,'liste reference'!$B$7:$P$892,2,0)),"",VLOOKUP($A81,'liste reference'!$B$7:$P$892,2,0)),VLOOKUP($A81,'liste reference'!$A$7:$P$892,3,0)),"")</f>
        <v/>
      </c>
      <c r="J81" s="454" t="str">
        <f aca="false">IF(ISNUMBER(H81),IF(ISERROR(VLOOKUP($A81,'liste reference'!$A$7:$P$892,4,0)),IF(ISERROR(VLOOKUP($A81,'liste reference'!$B$7:$P$892,3,0)),"",VLOOKUP($A81,'liste reference'!$B$7:$P$892,3,0)),VLOOKUP($A81,'liste reference'!$A$7:$P$892,4,0)),"")</f>
        <v/>
      </c>
      <c r="K81" s="455"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7"/>
      <c r="M81" s="477"/>
      <c r="N81" s="477"/>
      <c r="O81" s="457" t="str">
        <f aca="false">IF(AA81="Cf.","Cf.","")</f>
        <v/>
      </c>
      <c r="P81" s="457" t="str">
        <f aca="false">IF($A81="NEWCOD",IF($AC81="","No",$AC81),IF(ISTEXT($E81),"DEJA SAISI !",IF($A81="","",IF(ISERROR(VLOOKUP($A81,'liste reference'!A:S,19,FALSE())),IF(ISERROR(VLOOKUP($A81,'liste reference'!B:S,19,FALSE())),"",VLOOKUP($A81,'liste reference'!B:S,19,FALSE())),VLOOKUP($A81,'liste reference'!A:S,19,FALSE())))))</f>
        <v/>
      </c>
      <c r="Q81" s="458" t="str">
        <f aca="false">IF(ISTEXT(H81),"",(B81*$B$7/100)+(C81*$C$7/100))</f>
        <v/>
      </c>
      <c r="R81" s="459" t="str">
        <f aca="false">IF(OR(ISTEXT(H81),Q81=0),"",IF(Q81&lt;0.1,1,IF(Q81&lt;1,2,IF(Q81&lt;10,3,IF(Q81&lt;50,4,IF(Q81&gt;=50,5,""))))))</f>
        <v/>
      </c>
      <c r="S81" s="459" t="n">
        <f aca="false">IF(ISERROR(R81*I81),0,R81*I81)</f>
        <v>0</v>
      </c>
      <c r="T81" s="459" t="n">
        <f aca="false">IF(ISERROR(R81*I81*J81),0,R81*I81*J81)</f>
        <v>0</v>
      </c>
      <c r="U81" s="473" t="n">
        <f aca="false">IF(ISERROR(R81*J81),0,R81*J81)</f>
        <v>0</v>
      </c>
      <c r="V81" s="460" t="n">
        <v>0</v>
      </c>
      <c r="W81" s="461"/>
      <c r="X81" s="479"/>
      <c r="Y81" s="462" t="str">
        <f aca="false">IF(A81="new.cod","NEWCOD",IF(AND((Z81=""),ISTEXT(A81)),A81,IF(Z81="","",INDEX('liste reference'!$A$7:$A$892,Z81))))</f>
        <v/>
      </c>
      <c r="Z81" s="253" t="str">
        <f aca="false">IF(ISERROR(MATCH(A81,'liste reference'!$A$7:$A$892,0)),IF(ISERROR(MATCH(A81,'liste reference'!$B$7:$B$892,0)),"",(MATCH(A81,'liste reference'!$B$7:$B$892,0))),(MATCH(A81,'liste reference'!$A$7:$A$892,0)))</f>
        <v/>
      </c>
      <c r="AA81" s="463"/>
      <c r="AB81" s="464"/>
      <c r="AC81" s="464"/>
      <c r="BC81" s="253" t="str">
        <f aca="false">IF(A81="","",1)</f>
        <v/>
      </c>
    </row>
    <row r="82" customFormat="false" ht="12.75" hidden="true" customHeight="false" outlineLevel="0" collapsed="false">
      <c r="A82" s="480"/>
      <c r="B82" s="481"/>
      <c r="C82" s="482"/>
      <c r="D82" s="483" t="str">
        <f aca="false">IF(ISERROR(VLOOKUP($A82,'liste reference'!$A$7:$D$892,2,0)),IF(ISERROR(VLOOKUP($A82,'liste reference'!$B$7:$D$892,1,0)),"",VLOOKUP($A82,'liste reference'!$B$7:$D$892,1,0)),VLOOKUP($A82,'liste reference'!$A$7:$D$892,2,0))</f>
        <v/>
      </c>
      <c r="E82" s="483" t="n">
        <f aca="false">IF(D82="",0,VLOOKUP(D82,D$20:D80,1,0))</f>
        <v>0</v>
      </c>
      <c r="F82" s="484" t="n">
        <f aca="false">($B82*$B$7+$C82*$C$7)/100</f>
        <v>0</v>
      </c>
      <c r="G82" s="485" t="str">
        <f aca="false">IF(A82="","",IF(ISERROR(VLOOKUP($A82,'liste reference'!$A$7:$P$892,13,0)),IF(ISERROR(VLOOKUP($A82,'liste reference'!$B$7:$P$892,12,0)),"    -",VLOOKUP($A82,'liste reference'!$B$7:$P$892,12,0)),VLOOKUP($A82,'liste reference'!$A$7:$P$892,13,0)))</f>
        <v/>
      </c>
      <c r="H82" s="452" t="str">
        <f aca="false">IF(A82="","x",IF(ISERROR(VLOOKUP($A82,'liste reference'!$A$7:$P$892,14,0)),IF(ISERROR(VLOOKUP($A82,'liste reference'!$B$7:$P$892,13,0)),"x",VLOOKUP($A82,'liste reference'!$B$7:$P$892,13,0)),VLOOKUP($A82,'liste reference'!$A$7:$P$892,14,0)))</f>
        <v>x</v>
      </c>
      <c r="I82" s="486" t="str">
        <f aca="false">IF(ISNUMBER(H82),IF(ISERROR(VLOOKUP($A82,'liste reference'!$A$7:$P$892,3,0)),IF(ISERROR(VLOOKUP($A82,'liste reference'!$B$7:$P$892,2,0)),"",VLOOKUP($A82,'liste reference'!$B$7:$P$892,2,0)),VLOOKUP($A82,'liste reference'!$A$7:$P$892,3,0)),"")</f>
        <v/>
      </c>
      <c r="J82" s="486" t="str">
        <f aca="false">IF(ISNUMBER(H82),IF(ISERROR(VLOOKUP($A82,'liste reference'!$A$7:$P$892,4,0)),IF(ISERROR(VLOOKUP($A82,'liste reference'!$B$7:$P$892,3,0)),"",VLOOKUP($A82,'liste reference'!$B$7:$P$892,3,0)),VLOOKUP($A82,'liste reference'!$A$7:$P$892,4,0)),"")</f>
        <v/>
      </c>
      <c r="K82" s="455"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7"/>
      <c r="M82" s="487"/>
      <c r="N82" s="487"/>
      <c r="O82" s="457" t="str">
        <f aca="false">IF(AA82="Cf.","Cf.","")</f>
        <v/>
      </c>
      <c r="P82" s="488" t="str">
        <f aca="false">IF($A82="NEWCOD",IF($AC82="","No",$AC82),IF(ISTEXT($E82),"DEJA SAISI !",IF($A82="","",IF(ISERROR(VLOOKUP($A82,'liste reference'!A:S,19,FALSE())),IF(ISERROR(VLOOKUP($A82,'liste reference'!B:S,19,FALSE())),"",VLOOKUP($A82,'liste reference'!B:S,19,FALSE())),VLOOKUP($A82,'liste reference'!A:S,19,FALSE())))))</f>
        <v/>
      </c>
      <c r="Q82" s="458" t="str">
        <f aca="false">IF(ISTEXT(H82),"",(B82*$B$7/100)+(C82*$C$7/100))</f>
        <v/>
      </c>
      <c r="R82" s="459" t="str">
        <f aca="false">IF(OR(ISTEXT(H82),Q82=0),"",IF(Q82&lt;0.1,1,IF(Q82&lt;1,2,IF(Q82&lt;10,3,IF(Q82&lt;50,4,IF(Q82&gt;=50,5,""))))))</f>
        <v/>
      </c>
      <c r="S82" s="459" t="n">
        <f aca="false">IF(ISERROR(R82*I82),0,R82*I82)</f>
        <v>0</v>
      </c>
      <c r="T82" s="459" t="n">
        <f aca="false">IF(ISERROR(R82*I82*J82),0,R82*I82*J82)</f>
        <v>0</v>
      </c>
      <c r="U82" s="473" t="n">
        <f aca="false">IF(ISERROR(R82*J82),0,R82*J82)</f>
        <v>0</v>
      </c>
      <c r="V82" s="460" t="n">
        <v>0</v>
      </c>
      <c r="W82" s="489"/>
      <c r="X82" s="490"/>
      <c r="Y82" s="462" t="str">
        <f aca="false">IF(A82="new.cod","NEWCOD",IF(AND((Z82=""),ISTEXT(A82)),A82,IF(Z82="","",INDEX('liste reference'!$A$7:$A$892,Z82))))</f>
        <v/>
      </c>
      <c r="Z82" s="253" t="str">
        <f aca="false">IF(ISERROR(MATCH(A82,'liste reference'!$A$7:$A$892,0)),IF(ISERROR(MATCH(A82,'liste reference'!$B$7:$B$892,0)),"",(MATCH(A82,'liste reference'!$B$7:$B$892,0))),(MATCH(A82,'liste reference'!$A$7:$A$892,0)))</f>
        <v/>
      </c>
      <c r="AA82" s="463"/>
      <c r="AB82" s="464"/>
      <c r="AC82" s="464"/>
      <c r="BC82" s="253" t="str">
        <f aca="false">IF(A82="","",1)</f>
        <v/>
      </c>
    </row>
    <row r="83" customFormat="false" ht="15" hidden="true" customHeight="false" outlineLevel="0" collapsed="false">
      <c r="A83" s="491" t="s">
        <v>2687</v>
      </c>
      <c r="B83" s="399"/>
      <c r="C83" s="399"/>
      <c r="D83" s="399"/>
      <c r="E83" s="399"/>
      <c r="F83" s="399"/>
      <c r="G83" s="399"/>
      <c r="H83" s="399"/>
      <c r="I83" s="399"/>
      <c r="J83" s="399"/>
      <c r="K83" s="399"/>
      <c r="L83" s="399"/>
      <c r="M83" s="459"/>
      <c r="N83" s="459"/>
      <c r="O83" s="492"/>
      <c r="P83" s="492"/>
      <c r="Q83" s="492"/>
      <c r="R83" s="492"/>
      <c r="S83" s="492"/>
      <c r="T83" s="253"/>
      <c r="U83" s="253"/>
      <c r="V83" s="492"/>
      <c r="W83" s="492"/>
      <c r="X83" s="492"/>
      <c r="Y83" s="493"/>
      <c r="Z83" s="493"/>
      <c r="AA83" s="493"/>
      <c r="AB83" s="494"/>
      <c r="AC83" s="494"/>
      <c r="AD83" s="494"/>
    </row>
    <row r="84" customFormat="false" ht="12.75" hidden="true" customHeight="false" outlineLevel="0" collapsed="false">
      <c r="A84" s="495" t="str">
        <f aca="false">A3</f>
        <v>(Cours d'eau)</v>
      </c>
      <c r="B84" s="496" t="str">
        <f aca="false">C3</f>
        <v>(Nom de la station)</v>
      </c>
      <c r="C84" s="497" t="str">
        <f aca="false">A4</f>
        <v>(Date)</v>
      </c>
      <c r="D84" s="498" t="str">
        <f aca="false">IF(ISERROR(SUM($T$23:$T$82)/SUM($U$23:$U$82)),"",SUM($T$23:$T$82)/SUM($U$23:$U$82))</f>
        <v/>
      </c>
      <c r="E84" s="499" t="n">
        <f aca="false">N13</f>
        <v>0</v>
      </c>
      <c r="F84" s="496" t="n">
        <f aca="false">N14</f>
        <v>0</v>
      </c>
      <c r="G84" s="496" t="n">
        <f aca="false">N15</f>
        <v>0</v>
      </c>
      <c r="H84" s="496" t="n">
        <f aca="false">N16</f>
        <v>0</v>
      </c>
      <c r="I84" s="496" t="n">
        <f aca="false">N17</f>
        <v>0</v>
      </c>
      <c r="J84" s="500" t="e">
        <f aca="false">N8</f>
        <v>#DIV/0!</v>
      </c>
      <c r="K84" s="498" t="e">
        <f aca="false">N9</f>
        <v>#DIV/0!</v>
      </c>
      <c r="L84" s="499" t="n">
        <f aca="false">N10</f>
        <v>0</v>
      </c>
      <c r="M84" s="499" t="n">
        <f aca="false">N11</f>
        <v>0</v>
      </c>
      <c r="N84" s="498" t="e">
        <f aca="false">O8</f>
        <v>#DIV/0!</v>
      </c>
      <c r="O84" s="498" t="e">
        <f aca="false">O9</f>
        <v>#DIV/0!</v>
      </c>
      <c r="P84" s="499" t="n">
        <f aca="false">O10</f>
        <v>0</v>
      </c>
      <c r="Q84" s="499" t="n">
        <f aca="false">O11</f>
        <v>0</v>
      </c>
      <c r="R84" s="499" t="n">
        <f aca="false">F21</f>
        <v>0</v>
      </c>
      <c r="S84" s="499" t="n">
        <f aca="false">K11</f>
        <v>0</v>
      </c>
      <c r="T84" s="499" t="n">
        <f aca="false">K12</f>
        <v>0</v>
      </c>
      <c r="U84" s="499" t="n">
        <f aca="false">K13</f>
        <v>0</v>
      </c>
      <c r="V84" s="501" t="n">
        <f aca="false">K14</f>
        <v>0</v>
      </c>
      <c r="W84" s="502" t="n">
        <f aca="false">K15</f>
        <v>0</v>
      </c>
      <c r="Z84" s="503"/>
      <c r="AA84" s="503"/>
      <c r="AB84" s="494"/>
      <c r="AC84" s="494"/>
      <c r="AD84" s="494"/>
    </row>
    <row r="85" customFormat="false" ht="12.75" hidden="true" customHeight="false" outlineLevel="0" collapsed="false">
      <c r="P85" s="253"/>
      <c r="Q85" s="253"/>
      <c r="R85" s="253"/>
      <c r="S85" s="253"/>
      <c r="T85" s="253"/>
      <c r="U85" s="253"/>
      <c r="V85" s="253"/>
    </row>
    <row r="86" customFormat="false" ht="12.75" hidden="true" customHeight="false" outlineLevel="0" collapsed="false">
      <c r="P86" s="253"/>
      <c r="Q86" s="504" t="s">
        <v>2688</v>
      </c>
      <c r="R86" s="253"/>
      <c r="S86" s="460"/>
      <c r="T86" s="253"/>
      <c r="U86" s="253"/>
      <c r="V86" s="253"/>
    </row>
    <row r="87" customFormat="false" ht="12.75" hidden="true" customHeight="false" outlineLevel="0" collapsed="false">
      <c r="P87" s="253"/>
      <c r="Q87" s="253" t="s">
        <v>2689</v>
      </c>
      <c r="R87" s="253"/>
      <c r="S87" s="460" t="n">
        <f aca="false">VLOOKUP(MAX($S$23:$S$82),($S$23:$U$82),1,0)</f>
        <v>0</v>
      </c>
      <c r="T87" s="253"/>
      <c r="U87" s="253"/>
      <c r="V87" s="253"/>
    </row>
    <row r="88" customFormat="false" ht="12.75" hidden="true" customHeight="false" outlineLevel="0" collapsed="false">
      <c r="P88" s="253"/>
      <c r="Q88" s="253" t="s">
        <v>2690</v>
      </c>
      <c r="R88" s="253"/>
      <c r="S88" s="460" t="n">
        <f aca="false">VLOOKUP((S87),($S$23:$U$82),2,0)</f>
        <v>0</v>
      </c>
      <c r="T88" s="253"/>
      <c r="U88" s="253"/>
      <c r="V88" s="253"/>
    </row>
    <row r="89" customFormat="false" ht="12.75" hidden="false" customHeight="false" outlineLevel="0" collapsed="false">
      <c r="Q89" s="253" t="s">
        <v>2691</v>
      </c>
      <c r="R89" s="253"/>
      <c r="S89" s="460" t="n">
        <f aca="false">VLOOKUP((S87),($S$23:$U$82),3,0)</f>
        <v>0</v>
      </c>
      <c r="T89" s="253"/>
    </row>
    <row r="90" customFormat="false" ht="12.75" hidden="false" customHeight="false" outlineLevel="0" collapsed="false">
      <c r="Q90" s="253" t="s">
        <v>2692</v>
      </c>
      <c r="R90" s="253"/>
      <c r="S90" s="505" t="str">
        <f aca="false">IF(ISERROR(SUM($T$23:$T$82)/SUM($U$23:$U$82)),"",(SUM($T$23:$T$82)-S88)/(SUM($U$23:$U$82)-S89))</f>
        <v/>
      </c>
      <c r="T90" s="253"/>
    </row>
    <row r="91" customFormat="false" ht="12.75" hidden="false" customHeight="false" outlineLevel="0" collapsed="false">
      <c r="Q91" s="459" t="s">
        <v>2693</v>
      </c>
      <c r="R91" s="459"/>
      <c r="S91" s="459" t="e">
        <f aca="false">INDEX('liste reference'!$A$7:$A$892,$T$91)</f>
        <v>#N/A</v>
      </c>
      <c r="T91" s="253" t="e">
        <f aca="false">IF(ISERROR(MATCH($S$93,'liste reference'!$A$7:$A$892,0)),MATCH($S$93,'liste reference'!$B$7:$B$892,0),(MATCH($S$93,'liste reference'!$A$7:$A$892,0)))</f>
        <v>#N/A</v>
      </c>
      <c r="U91" s="494"/>
    </row>
    <row r="92" customFormat="false" ht="12.75" hidden="false" customHeight="false" outlineLevel="0" collapsed="false">
      <c r="Q92" s="253" t="s">
        <v>2694</v>
      </c>
      <c r="R92" s="253"/>
      <c r="S92" s="253" t="n">
        <f aca="false">MATCH(S87,$S$23:$S$82,0)</f>
        <v>1</v>
      </c>
      <c r="T92" s="253"/>
    </row>
    <row r="93" customFormat="false" ht="12.75" hidden="false" customHeight="false" outlineLevel="0" collapsed="false">
      <c r="Q93" s="459" t="s">
        <v>2695</v>
      </c>
      <c r="R93" s="253"/>
      <c r="S93" s="459" t="n">
        <f aca="false">INDEX($A$23:$A$82,$S$92)</f>
        <v>0</v>
      </c>
      <c r="T93" s="253"/>
    </row>
    <row r="94" customFormat="false" ht="12.75" hidden="false" customHeight="false" outlineLevel="0" collapsed="false">
      <c r="S94" s="49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3" width="6.41"/>
    <col collapsed="false" customWidth="true" hidden="false" outlineLevel="0" max="4" min="4" style="514" width="6.41"/>
  </cols>
  <sheetData>
    <row r="1" customFormat="false" ht="15" hidden="false" customHeight="false" outlineLevel="0" collapsed="false">
      <c r="A1" s="515" t="s">
        <v>2704</v>
      </c>
      <c r="B1" s="516"/>
      <c r="C1" s="516"/>
      <c r="D1" s="516"/>
    </row>
    <row r="2" customFormat="false" ht="15" hidden="false" customHeight="false" outlineLevel="0" collapsed="false">
      <c r="A2" s="517" t="s">
        <v>2705</v>
      </c>
      <c r="B2" s="518"/>
      <c r="C2" s="519"/>
      <c r="D2" s="519"/>
    </row>
    <row r="3" customFormat="false" ht="15.75" hidden="false" customHeight="false" outlineLevel="0" collapsed="false">
      <c r="A3" s="517" t="s">
        <v>2706</v>
      </c>
      <c r="B3" s="518"/>
      <c r="C3" s="519"/>
      <c r="D3" s="520" t="s">
        <v>2707</v>
      </c>
    </row>
    <row r="4" customFormat="false" ht="15" hidden="false" customHeight="false" outlineLevel="0" collapsed="false">
      <c r="A4" s="521"/>
      <c r="B4" s="522"/>
      <c r="C4" s="523"/>
      <c r="D4" s="523"/>
    </row>
    <row r="5" customFormat="false" ht="13.5" hidden="false" customHeight="false" outlineLevel="0" collapsed="false">
      <c r="A5" s="521"/>
      <c r="B5" s="524"/>
      <c r="C5" s="523"/>
      <c r="D5" s="525"/>
    </row>
    <row r="6" customFormat="false" ht="15" hidden="false" customHeight="false" outlineLevel="0" collapsed="false">
      <c r="A6" s="526" t="s">
        <v>26</v>
      </c>
      <c r="B6" s="527" t="s">
        <v>27</v>
      </c>
      <c r="C6" s="528"/>
      <c r="D6" s="529"/>
    </row>
    <row r="7" customFormat="false" ht="15.75" hidden="false" customHeight="false" outlineLevel="0" collapsed="false">
      <c r="A7" s="530"/>
      <c r="B7" s="531"/>
      <c r="C7" s="528"/>
      <c r="D7" s="529"/>
    </row>
    <row r="8" customFormat="false" ht="13.5" hidden="false" customHeight="false" outlineLevel="0" collapsed="false">
      <c r="A8" s="532" t="s">
        <v>2234</v>
      </c>
      <c r="B8" s="533" t="s">
        <v>2708</v>
      </c>
      <c r="C8" s="528"/>
      <c r="D8" s="529"/>
    </row>
    <row r="9" customFormat="false" ht="12.75" hidden="false" customHeight="false" outlineLevel="0" collapsed="false">
      <c r="A9" s="534" t="s">
        <v>1819</v>
      </c>
      <c r="B9" s="533" t="s">
        <v>1820</v>
      </c>
      <c r="C9" s="535"/>
      <c r="D9" s="536"/>
    </row>
    <row r="10" customFormat="false" ht="12.75" hidden="false" customHeight="false" outlineLevel="0" collapsed="false">
      <c r="A10" s="532" t="s">
        <v>1824</v>
      </c>
      <c r="B10" s="533" t="s">
        <v>2709</v>
      </c>
      <c r="C10" s="535"/>
      <c r="D10" s="536"/>
    </row>
    <row r="11" customFormat="false" ht="12.75" hidden="false" customHeight="false" outlineLevel="0" collapsed="false">
      <c r="A11" s="532" t="s">
        <v>1826</v>
      </c>
      <c r="B11" s="533" t="s">
        <v>1827</v>
      </c>
      <c r="C11" s="535"/>
      <c r="D11" s="536"/>
    </row>
    <row r="12" customFormat="false" ht="12.75" hidden="false" customHeight="false" outlineLevel="0" collapsed="false">
      <c r="A12" s="532" t="s">
        <v>1247</v>
      </c>
      <c r="B12" s="533" t="s">
        <v>2710</v>
      </c>
      <c r="C12" s="535"/>
      <c r="D12" s="536"/>
    </row>
    <row r="13" customFormat="false" ht="12.75" hidden="false" customHeight="false" outlineLevel="0" collapsed="false">
      <c r="A13" s="532" t="s">
        <v>2238</v>
      </c>
      <c r="B13" s="533" t="s">
        <v>2239</v>
      </c>
      <c r="C13" s="535"/>
      <c r="D13" s="536"/>
    </row>
    <row r="14" customFormat="false" ht="12.75" hidden="false" customHeight="false" outlineLevel="0" collapsed="false">
      <c r="A14" s="532" t="s">
        <v>2240</v>
      </c>
      <c r="B14" s="533" t="s">
        <v>2241</v>
      </c>
      <c r="C14" s="535"/>
      <c r="D14" s="536"/>
    </row>
    <row r="15" customFormat="false" ht="12.75" hidden="false" customHeight="false" outlineLevel="0" collapsed="false">
      <c r="A15" s="532" t="s">
        <v>2242</v>
      </c>
      <c r="B15" s="533" t="s">
        <v>2711</v>
      </c>
      <c r="C15" s="535"/>
      <c r="D15" s="536"/>
      <c r="F15" s="537" t="s">
        <v>2712</v>
      </c>
      <c r="G15" s="538"/>
      <c r="H15" s="539" t="s">
        <v>2713</v>
      </c>
      <c r="I15" s="538"/>
    </row>
    <row r="16" customFormat="false" ht="12.75" hidden="false" customHeight="false" outlineLevel="0" collapsed="false">
      <c r="A16" s="534" t="s">
        <v>1828</v>
      </c>
      <c r="B16" s="533" t="s">
        <v>1829</v>
      </c>
      <c r="C16" s="535"/>
      <c r="D16" s="536"/>
      <c r="F16" s="540" t="s">
        <v>2714</v>
      </c>
      <c r="G16" s="541"/>
      <c r="H16" s="540" t="s">
        <v>2714</v>
      </c>
      <c r="I16" s="542"/>
    </row>
    <row r="17" customFormat="false" ht="12.75" hidden="false" customHeight="false" outlineLevel="0" collapsed="false">
      <c r="A17" s="532" t="s">
        <v>2244</v>
      </c>
      <c r="B17" s="533" t="s">
        <v>2245</v>
      </c>
      <c r="C17" s="535"/>
      <c r="D17" s="536"/>
      <c r="F17" s="543" t="s">
        <v>2715</v>
      </c>
      <c r="G17" s="544"/>
      <c r="H17" s="543" t="s">
        <v>2715</v>
      </c>
      <c r="I17" s="545"/>
    </row>
    <row r="18" customFormat="false" ht="12.75" hidden="false" customHeight="false" outlineLevel="0" collapsed="false">
      <c r="A18" s="532" t="s">
        <v>1323</v>
      </c>
      <c r="B18" s="533" t="s">
        <v>2716</v>
      </c>
      <c r="C18" s="535"/>
      <c r="D18" s="536"/>
      <c r="F18" s="543" t="s">
        <v>2625</v>
      </c>
      <c r="G18" s="544"/>
      <c r="H18" s="543" t="s">
        <v>2625</v>
      </c>
      <c r="I18" s="545"/>
    </row>
    <row r="19" customFormat="false" ht="12.75" hidden="false" customHeight="false" outlineLevel="0" collapsed="false">
      <c r="A19" s="532" t="s">
        <v>1831</v>
      </c>
      <c r="B19" s="533" t="s">
        <v>1832</v>
      </c>
      <c r="C19" s="535"/>
      <c r="D19" s="536"/>
      <c r="F19" s="543" t="s">
        <v>2717</v>
      </c>
      <c r="G19" s="544"/>
      <c r="H19" s="543" t="s">
        <v>2717</v>
      </c>
      <c r="I19" s="545"/>
    </row>
    <row r="20" customFormat="false" ht="12.75" hidden="false" customHeight="false" outlineLevel="0" collapsed="false">
      <c r="A20" s="534" t="s">
        <v>1834</v>
      </c>
      <c r="B20" s="533" t="s">
        <v>1835</v>
      </c>
      <c r="C20" s="535"/>
      <c r="D20" s="536"/>
      <c r="F20" s="543" t="s">
        <v>2718</v>
      </c>
      <c r="G20" s="544"/>
      <c r="H20" s="543" t="s">
        <v>2718</v>
      </c>
      <c r="I20" s="545"/>
    </row>
    <row r="21" customFormat="false" ht="12.75" hidden="false" customHeight="false" outlineLevel="0" collapsed="false">
      <c r="A21" s="534" t="s">
        <v>1840</v>
      </c>
      <c r="B21" s="533" t="s">
        <v>1841</v>
      </c>
      <c r="C21" s="535"/>
      <c r="D21" s="536"/>
      <c r="F21" s="543" t="s">
        <v>2719</v>
      </c>
      <c r="G21" s="544"/>
      <c r="H21" s="543" t="s">
        <v>2719</v>
      </c>
      <c r="I21" s="545"/>
    </row>
    <row r="22" customFormat="false" ht="12.75" hidden="false" customHeight="false" outlineLevel="0" collapsed="false">
      <c r="A22" s="532" t="s">
        <v>1846</v>
      </c>
      <c r="B22" s="533" t="s">
        <v>1847</v>
      </c>
      <c r="C22" s="535"/>
      <c r="D22" s="536"/>
      <c r="F22" s="543" t="s">
        <v>2720</v>
      </c>
      <c r="G22" s="544"/>
      <c r="H22" s="543" t="s">
        <v>2720</v>
      </c>
      <c r="I22" s="545"/>
    </row>
    <row r="23" customFormat="false" ht="12.75" hidden="false" customHeight="false" outlineLevel="0" collapsed="false">
      <c r="A23" s="532" t="s">
        <v>49</v>
      </c>
      <c r="B23" s="533" t="s">
        <v>2721</v>
      </c>
      <c r="C23" s="535"/>
      <c r="D23" s="536"/>
      <c r="F23" s="543" t="s">
        <v>2626</v>
      </c>
      <c r="G23" s="544"/>
      <c r="H23" s="543" t="s">
        <v>2626</v>
      </c>
      <c r="I23" s="545"/>
    </row>
    <row r="24" customFormat="false" ht="12.75" hidden="false" customHeight="false" outlineLevel="0" collapsed="false">
      <c r="A24" s="532" t="s">
        <v>2247</v>
      </c>
      <c r="B24" s="533" t="s">
        <v>2248</v>
      </c>
      <c r="C24" s="535"/>
      <c r="D24" s="536"/>
      <c r="F24" s="543" t="s">
        <v>2722</v>
      </c>
      <c r="G24" s="544"/>
      <c r="H24" s="543" t="s">
        <v>2722</v>
      </c>
      <c r="I24" s="545"/>
    </row>
    <row r="25" customFormat="false" ht="12.75" hidden="false" customHeight="false" outlineLevel="0" collapsed="false">
      <c r="A25" s="532" t="s">
        <v>2250</v>
      </c>
      <c r="B25" s="533" t="s">
        <v>2251</v>
      </c>
      <c r="C25" s="535"/>
      <c r="D25" s="536"/>
      <c r="F25" s="546" t="s">
        <v>2723</v>
      </c>
      <c r="G25" s="547"/>
      <c r="H25" s="546" t="s">
        <v>2723</v>
      </c>
      <c r="I25" s="548"/>
    </row>
    <row r="26" customFormat="false" ht="12.75" hidden="false" customHeight="false" outlineLevel="0" collapsed="false">
      <c r="A26" s="532" t="s">
        <v>2253</v>
      </c>
      <c r="B26" s="533" t="s">
        <v>2254</v>
      </c>
      <c r="C26" s="535"/>
      <c r="D26" s="536"/>
    </row>
    <row r="27" customFormat="false" ht="12.75" hidden="false" customHeight="false" outlineLevel="0" collapsed="false">
      <c r="A27" s="532" t="s">
        <v>2255</v>
      </c>
      <c r="B27" s="533" t="s">
        <v>2256</v>
      </c>
      <c r="C27" s="535"/>
      <c r="D27" s="536"/>
    </row>
    <row r="28" customFormat="false" ht="12.75" hidden="false" customHeight="false" outlineLevel="0" collapsed="false">
      <c r="A28" s="532" t="s">
        <v>1327</v>
      </c>
      <c r="B28" s="533" t="s">
        <v>2724</v>
      </c>
      <c r="C28" s="535"/>
      <c r="D28" s="536"/>
      <c r="F28" s="549" t="s">
        <v>2681</v>
      </c>
    </row>
    <row r="29" customFormat="false" ht="12.75" hidden="false" customHeight="false" outlineLevel="0" collapsed="false">
      <c r="A29" s="532" t="s">
        <v>1329</v>
      </c>
      <c r="B29" s="533" t="s">
        <v>2725</v>
      </c>
      <c r="C29" s="535"/>
      <c r="D29" s="536"/>
      <c r="F29" s="550" t="s">
        <v>2685</v>
      </c>
    </row>
    <row r="30" customFormat="false" ht="12.75" hidden="false" customHeight="false" outlineLevel="0" collapsed="false">
      <c r="A30" s="532" t="s">
        <v>2257</v>
      </c>
      <c r="B30" s="533" t="s">
        <v>2726</v>
      </c>
      <c r="C30" s="535"/>
      <c r="D30" s="536"/>
      <c r="F30" s="551"/>
    </row>
    <row r="31" customFormat="false" ht="12.75" hidden="false" customHeight="false" outlineLevel="0" collapsed="false">
      <c r="A31" s="532" t="s">
        <v>754</v>
      </c>
      <c r="B31" s="533" t="s">
        <v>2727</v>
      </c>
      <c r="C31" s="535"/>
      <c r="D31" s="536"/>
    </row>
    <row r="32" customFormat="false" ht="12.75" hidden="false" customHeight="false" outlineLevel="0" collapsed="false">
      <c r="A32" s="532" t="s">
        <v>760</v>
      </c>
      <c r="B32" s="533" t="s">
        <v>2728</v>
      </c>
      <c r="C32" s="535"/>
      <c r="D32" s="536"/>
    </row>
    <row r="33" customFormat="false" ht="12.75" hidden="false" customHeight="false" outlineLevel="0" collapsed="false">
      <c r="A33" s="532" t="s">
        <v>765</v>
      </c>
      <c r="B33" s="533" t="s">
        <v>2729</v>
      </c>
      <c r="C33" s="535"/>
      <c r="D33" s="536"/>
    </row>
    <row r="34" customFormat="false" ht="12.75" hidden="false" customHeight="false" outlineLevel="0" collapsed="false">
      <c r="A34" s="532" t="s">
        <v>768</v>
      </c>
      <c r="B34" s="533" t="s">
        <v>2730</v>
      </c>
      <c r="C34" s="535"/>
      <c r="D34" s="536"/>
    </row>
    <row r="35" customFormat="false" ht="12.75" hidden="false" customHeight="false" outlineLevel="0" collapsed="false">
      <c r="A35" s="532" t="s">
        <v>175</v>
      </c>
      <c r="B35" s="552" t="s">
        <v>176</v>
      </c>
      <c r="C35" s="535"/>
      <c r="D35" s="536"/>
    </row>
    <row r="36" customFormat="false" ht="12.75" hidden="false" customHeight="false" outlineLevel="0" collapsed="false">
      <c r="A36" s="534" t="s">
        <v>436</v>
      </c>
      <c r="B36" s="533" t="s">
        <v>2731</v>
      </c>
      <c r="C36" s="535"/>
      <c r="D36" s="536"/>
    </row>
    <row r="37" customFormat="false" ht="12.75" hidden="false" customHeight="false" outlineLevel="0" collapsed="false">
      <c r="A37" s="532" t="s">
        <v>2259</v>
      </c>
      <c r="B37" s="533" t="s">
        <v>2732</v>
      </c>
      <c r="C37" s="535"/>
      <c r="D37" s="536"/>
    </row>
    <row r="38" customFormat="false" ht="12.75" hidden="false" customHeight="false" outlineLevel="0" collapsed="false">
      <c r="A38" s="532" t="s">
        <v>2262</v>
      </c>
      <c r="B38" s="533" t="s">
        <v>2263</v>
      </c>
      <c r="C38" s="535"/>
      <c r="D38" s="536"/>
    </row>
    <row r="39" customFormat="false" ht="12.75" hidden="false" customHeight="false" outlineLevel="0" collapsed="false">
      <c r="A39" s="532" t="s">
        <v>179</v>
      </c>
      <c r="B39" s="552" t="s">
        <v>180</v>
      </c>
      <c r="C39" s="535"/>
      <c r="D39" s="536"/>
    </row>
    <row r="40" customFormat="false" ht="12.75" hidden="false" customHeight="false" outlineLevel="0" collapsed="false">
      <c r="A40" s="534" t="s">
        <v>1331</v>
      </c>
      <c r="B40" s="533" t="s">
        <v>2733</v>
      </c>
      <c r="C40" s="535"/>
      <c r="D40" s="536"/>
    </row>
    <row r="41" customFormat="false" ht="12.75" hidden="false" customHeight="false" outlineLevel="0" collapsed="false">
      <c r="A41" s="534" t="s">
        <v>1334</v>
      </c>
      <c r="B41" s="533" t="s">
        <v>2734</v>
      </c>
      <c r="C41" s="535"/>
      <c r="D41" s="536"/>
    </row>
    <row r="42" customFormat="false" ht="12.75" hidden="false" customHeight="false" outlineLevel="0" collapsed="false">
      <c r="A42" s="532" t="s">
        <v>1848</v>
      </c>
      <c r="B42" s="533" t="s">
        <v>1849</v>
      </c>
      <c r="C42" s="535"/>
      <c r="D42" s="536"/>
    </row>
    <row r="43" customFormat="false" ht="12.75" hidden="false" customHeight="false" outlineLevel="0" collapsed="false">
      <c r="A43" s="532" t="s">
        <v>1851</v>
      </c>
      <c r="B43" s="533" t="s">
        <v>1852</v>
      </c>
      <c r="C43" s="535"/>
      <c r="D43" s="536"/>
    </row>
    <row r="44" customFormat="false" ht="12.75" hidden="false" customHeight="false" outlineLevel="0" collapsed="false">
      <c r="A44" s="532" t="s">
        <v>1853</v>
      </c>
      <c r="B44" s="533" t="s">
        <v>2735</v>
      </c>
      <c r="C44" s="535"/>
      <c r="D44" s="536"/>
    </row>
    <row r="45" customFormat="false" ht="12.75" hidden="false" customHeight="false" outlineLevel="0" collapsed="false">
      <c r="A45" s="532" t="s">
        <v>1339</v>
      </c>
      <c r="B45" s="533" t="s">
        <v>2736</v>
      </c>
      <c r="C45" s="535"/>
      <c r="D45" s="536"/>
    </row>
    <row r="46" customFormat="false" ht="12.75" hidden="false" customHeight="false" outlineLevel="0" collapsed="false">
      <c r="A46" s="532" t="s">
        <v>2264</v>
      </c>
      <c r="B46" s="533" t="s">
        <v>2737</v>
      </c>
      <c r="C46" s="535"/>
      <c r="D46" s="536"/>
    </row>
    <row r="47" customFormat="false" ht="12.75" hidden="false" customHeight="false" outlineLevel="0" collapsed="false">
      <c r="A47" s="532" t="s">
        <v>1251</v>
      </c>
      <c r="B47" s="533" t="s">
        <v>1252</v>
      </c>
      <c r="C47" s="535"/>
      <c r="D47" s="536"/>
    </row>
    <row r="48" customFormat="false" ht="12.75" hidden="false" customHeight="false" outlineLevel="0" collapsed="false">
      <c r="A48" s="532" t="s">
        <v>773</v>
      </c>
      <c r="B48" s="533" t="s">
        <v>774</v>
      </c>
      <c r="C48" s="535"/>
      <c r="D48" s="536"/>
    </row>
    <row r="49" customFormat="false" ht="12.75" hidden="false" customHeight="false" outlineLevel="0" collapsed="false">
      <c r="A49" s="532" t="s">
        <v>2266</v>
      </c>
      <c r="B49" s="533" t="s">
        <v>2267</v>
      </c>
      <c r="C49" s="535"/>
      <c r="D49" s="536"/>
    </row>
    <row r="50" customFormat="false" ht="12.75" hidden="false" customHeight="false" outlineLevel="0" collapsed="false">
      <c r="A50" s="534" t="s">
        <v>182</v>
      </c>
      <c r="B50" s="533" t="s">
        <v>183</v>
      </c>
      <c r="C50" s="535"/>
      <c r="D50" s="536"/>
    </row>
    <row r="51" customFormat="false" ht="12.75" hidden="false" customHeight="false" outlineLevel="0" collapsed="false">
      <c r="A51" s="532" t="s">
        <v>777</v>
      </c>
      <c r="B51" s="533" t="s">
        <v>778</v>
      </c>
      <c r="C51" s="535"/>
      <c r="D51" s="536"/>
    </row>
    <row r="52" customFormat="false" ht="12.75" hidden="false" customHeight="false" outlineLevel="0" collapsed="false">
      <c r="A52" s="532" t="s">
        <v>1254</v>
      </c>
      <c r="B52" s="533" t="s">
        <v>2738</v>
      </c>
      <c r="C52" s="535"/>
      <c r="D52" s="536"/>
    </row>
    <row r="53" customFormat="false" ht="12.75" hidden="false" customHeight="false" outlineLevel="0" collapsed="false">
      <c r="A53" s="534" t="s">
        <v>1256</v>
      </c>
      <c r="B53" s="533" t="s">
        <v>1257</v>
      </c>
      <c r="C53" s="535"/>
      <c r="D53" s="536"/>
    </row>
    <row r="54" customFormat="false" ht="12.75" hidden="false" customHeight="false" outlineLevel="0" collapsed="false">
      <c r="A54" s="532" t="s">
        <v>1259</v>
      </c>
      <c r="B54" s="533" t="s">
        <v>1260</v>
      </c>
      <c r="C54" s="535"/>
      <c r="D54" s="536"/>
    </row>
    <row r="55" customFormat="false" ht="12.75" hidden="false" customHeight="false" outlineLevel="0" collapsed="false">
      <c r="A55" s="532" t="s">
        <v>1855</v>
      </c>
      <c r="B55" s="533" t="s">
        <v>2739</v>
      </c>
      <c r="C55" s="535"/>
      <c r="D55" s="536"/>
    </row>
    <row r="56" customFormat="false" ht="12.75" hidden="false" customHeight="false" outlineLevel="0" collapsed="false">
      <c r="A56" s="532" t="s">
        <v>53</v>
      </c>
      <c r="B56" s="533" t="s">
        <v>2740</v>
      </c>
      <c r="C56" s="535"/>
      <c r="D56" s="536"/>
    </row>
    <row r="57" customFormat="false" ht="12.75" hidden="false" customHeight="false" outlineLevel="0" collapsed="false">
      <c r="A57" s="532" t="s">
        <v>1857</v>
      </c>
      <c r="B57" s="533" t="s">
        <v>1858</v>
      </c>
      <c r="C57" s="535"/>
      <c r="D57" s="536"/>
    </row>
    <row r="58" customFormat="false" ht="12.75" hidden="false" customHeight="false" outlineLevel="0" collapsed="false">
      <c r="A58" s="532" t="s">
        <v>1860</v>
      </c>
      <c r="B58" s="533" t="s">
        <v>2741</v>
      </c>
      <c r="C58" s="535"/>
      <c r="D58" s="536"/>
    </row>
    <row r="59" customFormat="false" ht="12.75" hidden="false" customHeight="false" outlineLevel="0" collapsed="false">
      <c r="A59" s="532" t="s">
        <v>1862</v>
      </c>
      <c r="B59" s="533" t="s">
        <v>2742</v>
      </c>
      <c r="C59" s="535"/>
      <c r="D59" s="536"/>
    </row>
    <row r="60" customFormat="false" ht="12.75" hidden="false" customHeight="false" outlineLevel="0" collapsed="false">
      <c r="A60" s="532" t="s">
        <v>186</v>
      </c>
      <c r="B60" s="533" t="s">
        <v>2743</v>
      </c>
      <c r="C60" s="535"/>
      <c r="D60" s="536"/>
    </row>
    <row r="61" customFormat="false" ht="12.75" hidden="false" customHeight="false" outlineLevel="0" collapsed="false">
      <c r="A61" s="532" t="s">
        <v>2269</v>
      </c>
      <c r="B61" s="533" t="s">
        <v>2270</v>
      </c>
      <c r="C61" s="535"/>
      <c r="D61" s="536"/>
    </row>
    <row r="62" customFormat="false" ht="12.75" hidden="false" customHeight="false" outlineLevel="0" collapsed="false">
      <c r="A62" s="534" t="s">
        <v>2272</v>
      </c>
      <c r="B62" s="533" t="s">
        <v>2273</v>
      </c>
      <c r="C62" s="535"/>
      <c r="D62" s="536"/>
    </row>
    <row r="63" customFormat="false" ht="12.75" hidden="false" customHeight="false" outlineLevel="0" collapsed="false">
      <c r="A63" s="532" t="s">
        <v>192</v>
      </c>
      <c r="B63" s="533" t="s">
        <v>2744</v>
      </c>
      <c r="C63" s="535"/>
      <c r="D63" s="536"/>
    </row>
    <row r="64" customFormat="false" ht="12.75" hidden="false" customHeight="false" outlineLevel="0" collapsed="false">
      <c r="A64" s="532" t="s">
        <v>55</v>
      </c>
      <c r="B64" s="533" t="s">
        <v>2745</v>
      </c>
      <c r="C64" s="535"/>
      <c r="D64" s="536"/>
    </row>
    <row r="65" customFormat="false" ht="12.75" hidden="false" customHeight="false" outlineLevel="0" collapsed="false">
      <c r="A65" s="532" t="s">
        <v>57</v>
      </c>
      <c r="B65" s="533" t="s">
        <v>2746</v>
      </c>
      <c r="C65" s="535"/>
      <c r="D65" s="536"/>
    </row>
    <row r="66" customFormat="false" ht="12.75" hidden="false" customHeight="false" outlineLevel="0" collapsed="false">
      <c r="A66" s="534" t="s">
        <v>1864</v>
      </c>
      <c r="B66" s="533" t="s">
        <v>2747</v>
      </c>
      <c r="C66" s="535"/>
      <c r="D66" s="536"/>
    </row>
    <row r="67" customFormat="false" ht="12.75" hidden="false" customHeight="false" outlineLevel="0" collapsed="false">
      <c r="A67" s="532" t="s">
        <v>1866</v>
      </c>
      <c r="B67" s="533" t="s">
        <v>2748</v>
      </c>
      <c r="C67" s="535"/>
      <c r="D67" s="536"/>
    </row>
    <row r="68" customFormat="false" ht="12.75" hidden="false" customHeight="false" outlineLevel="0" collapsed="false">
      <c r="A68" s="532" t="s">
        <v>1871</v>
      </c>
      <c r="B68" s="533" t="s">
        <v>1872</v>
      </c>
      <c r="C68" s="535"/>
      <c r="D68" s="536"/>
    </row>
    <row r="69" customFormat="false" ht="12.75" hidden="false" customHeight="false" outlineLevel="0" collapsed="false">
      <c r="A69" s="532" t="s">
        <v>2275</v>
      </c>
      <c r="B69" s="533" t="s">
        <v>2276</v>
      </c>
      <c r="C69" s="535"/>
      <c r="D69" s="536"/>
    </row>
    <row r="70" customFormat="false" ht="12.75" hidden="false" customHeight="false" outlineLevel="0" collapsed="false">
      <c r="A70" s="532" t="s">
        <v>2277</v>
      </c>
      <c r="B70" s="533" t="s">
        <v>2749</v>
      </c>
      <c r="C70" s="535"/>
      <c r="D70" s="536"/>
    </row>
    <row r="71" customFormat="false" ht="12.75" hidden="false" customHeight="false" outlineLevel="0" collapsed="false">
      <c r="A71" s="534" t="s">
        <v>2279</v>
      </c>
      <c r="B71" s="533" t="s">
        <v>2750</v>
      </c>
      <c r="C71" s="535"/>
      <c r="D71" s="536"/>
    </row>
    <row r="72" customFormat="false" ht="12.75" hidden="false" customHeight="false" outlineLevel="0" collapsed="false">
      <c r="A72" s="532" t="s">
        <v>197</v>
      </c>
      <c r="B72" s="533" t="s">
        <v>2751</v>
      </c>
      <c r="C72" s="535"/>
      <c r="D72" s="536"/>
    </row>
    <row r="73" customFormat="false" ht="12.75" hidden="false" customHeight="false" outlineLevel="0" collapsed="false">
      <c r="A73" s="532" t="s">
        <v>1261</v>
      </c>
      <c r="B73" s="533" t="s">
        <v>1262</v>
      </c>
      <c r="C73" s="535"/>
      <c r="D73" s="536"/>
    </row>
    <row r="74" customFormat="false" ht="12.75" hidden="false" customHeight="false" outlineLevel="0" collapsed="false">
      <c r="A74" s="532" t="s">
        <v>780</v>
      </c>
      <c r="B74" s="533" t="s">
        <v>2752</v>
      </c>
      <c r="C74" s="535"/>
      <c r="D74" s="536"/>
    </row>
    <row r="75" customFormat="false" ht="12.75" hidden="false" customHeight="false" outlineLevel="0" collapsed="false">
      <c r="A75" s="532" t="s">
        <v>1873</v>
      </c>
      <c r="B75" s="533" t="s">
        <v>1874</v>
      </c>
      <c r="C75" s="535"/>
      <c r="D75" s="536"/>
    </row>
    <row r="76" customFormat="false" ht="12.75" hidden="false" customHeight="false" outlineLevel="0" collapsed="false">
      <c r="A76" s="532" t="s">
        <v>1876</v>
      </c>
      <c r="B76" s="533" t="s">
        <v>2753</v>
      </c>
      <c r="C76" s="535"/>
      <c r="D76" s="536"/>
    </row>
    <row r="77" customFormat="false" ht="12.75" hidden="false" customHeight="false" outlineLevel="0" collapsed="false">
      <c r="A77" s="532" t="s">
        <v>783</v>
      </c>
      <c r="B77" s="533" t="s">
        <v>784</v>
      </c>
      <c r="C77" s="535"/>
      <c r="D77" s="536"/>
    </row>
    <row r="78" customFormat="false" ht="12.75" hidden="false" customHeight="false" outlineLevel="0" collapsed="false">
      <c r="A78" s="532" t="s">
        <v>785</v>
      </c>
      <c r="B78" s="533" t="s">
        <v>786</v>
      </c>
      <c r="C78" s="535"/>
      <c r="D78" s="536"/>
    </row>
    <row r="79" customFormat="false" ht="12.75" hidden="false" customHeight="false" outlineLevel="0" collapsed="false">
      <c r="A79" s="532" t="s">
        <v>787</v>
      </c>
      <c r="B79" s="552" t="s">
        <v>788</v>
      </c>
      <c r="C79" s="535"/>
      <c r="D79" s="536"/>
    </row>
    <row r="80" customFormat="false" ht="12.75" hidden="false" customHeight="false" outlineLevel="0" collapsed="false">
      <c r="A80" s="532" t="s">
        <v>791</v>
      </c>
      <c r="B80" s="533" t="s">
        <v>792</v>
      </c>
      <c r="C80" s="535"/>
      <c r="D80" s="536"/>
    </row>
    <row r="81" customFormat="false" ht="12.75" hidden="false" customHeight="false" outlineLevel="0" collapsed="false">
      <c r="A81" s="532" t="s">
        <v>2281</v>
      </c>
      <c r="B81" s="533" t="s">
        <v>2282</v>
      </c>
      <c r="C81" s="535"/>
      <c r="D81" s="536"/>
    </row>
    <row r="82" customFormat="false" ht="12.75" hidden="false" customHeight="false" outlineLevel="0" collapsed="false">
      <c r="A82" s="532" t="s">
        <v>793</v>
      </c>
      <c r="B82" s="552" t="s">
        <v>2754</v>
      </c>
      <c r="C82" s="535"/>
      <c r="D82" s="536"/>
    </row>
    <row r="83" customFormat="false" ht="12.75" hidden="false" customHeight="false" outlineLevel="0" collapsed="false">
      <c r="A83" s="532" t="s">
        <v>797</v>
      </c>
      <c r="B83" s="552" t="s">
        <v>798</v>
      </c>
      <c r="C83" s="535"/>
      <c r="D83" s="536"/>
    </row>
    <row r="84" customFormat="false" ht="12.75" hidden="false" customHeight="false" outlineLevel="0" collapsed="false">
      <c r="A84" s="532" t="s">
        <v>806</v>
      </c>
      <c r="B84" s="533" t="s">
        <v>807</v>
      </c>
      <c r="C84" s="535"/>
      <c r="D84" s="536"/>
    </row>
    <row r="85" customFormat="false" ht="12.75" hidden="false" customHeight="false" outlineLevel="0" collapsed="false">
      <c r="A85" s="532" t="s">
        <v>811</v>
      </c>
      <c r="B85" s="533" t="s">
        <v>812</v>
      </c>
      <c r="C85" s="535"/>
      <c r="D85" s="536"/>
    </row>
    <row r="86" customFormat="false" ht="12.75" hidden="false" customHeight="false" outlineLevel="0" collapsed="false">
      <c r="A86" s="532" t="s">
        <v>814</v>
      </c>
      <c r="B86" s="533" t="s">
        <v>2755</v>
      </c>
      <c r="C86" s="535"/>
      <c r="D86" s="536"/>
    </row>
    <row r="87" customFormat="false" ht="12.75" hidden="false" customHeight="false" outlineLevel="0" collapsed="false">
      <c r="A87" s="534" t="s">
        <v>817</v>
      </c>
      <c r="B87" s="533" t="s">
        <v>818</v>
      </c>
      <c r="C87" s="535"/>
      <c r="D87" s="536"/>
    </row>
    <row r="88" customFormat="false" ht="12.75" hidden="false" customHeight="false" outlineLevel="0" collapsed="false">
      <c r="A88" s="532" t="s">
        <v>1878</v>
      </c>
      <c r="B88" s="533" t="s">
        <v>1879</v>
      </c>
      <c r="C88" s="535"/>
      <c r="D88" s="536"/>
    </row>
    <row r="89" customFormat="false" ht="12.75" hidden="false" customHeight="false" outlineLevel="0" collapsed="false">
      <c r="A89" s="532" t="s">
        <v>1341</v>
      </c>
      <c r="B89" s="533" t="s">
        <v>1342</v>
      </c>
      <c r="C89" s="535"/>
      <c r="D89" s="536"/>
    </row>
    <row r="90" customFormat="false" ht="12.75" hidden="false" customHeight="false" outlineLevel="0" collapsed="false">
      <c r="A90" s="532" t="s">
        <v>1344</v>
      </c>
      <c r="B90" s="533" t="s">
        <v>2756</v>
      </c>
      <c r="C90" s="535"/>
      <c r="D90" s="536"/>
    </row>
    <row r="91" customFormat="false" ht="12.75" hidden="false" customHeight="false" outlineLevel="0" collapsed="false">
      <c r="A91" s="532" t="s">
        <v>1880</v>
      </c>
      <c r="B91" s="533" t="s">
        <v>2757</v>
      </c>
      <c r="C91" s="535"/>
      <c r="D91" s="536"/>
    </row>
    <row r="92" customFormat="false" ht="12.75" hidden="false" customHeight="false" outlineLevel="0" collapsed="false">
      <c r="A92" s="532" t="s">
        <v>821</v>
      </c>
      <c r="B92" s="552" t="s">
        <v>822</v>
      </c>
      <c r="C92" s="535"/>
      <c r="D92" s="536"/>
    </row>
    <row r="93" customFormat="false" ht="12.75" hidden="false" customHeight="false" outlineLevel="0" collapsed="false">
      <c r="A93" s="532" t="s">
        <v>825</v>
      </c>
      <c r="B93" s="552" t="s">
        <v>826</v>
      </c>
      <c r="C93" s="535"/>
      <c r="D93" s="536"/>
    </row>
    <row r="94" customFormat="false" ht="12.75" hidden="false" customHeight="false" outlineLevel="0" collapsed="false">
      <c r="A94" s="532" t="s">
        <v>831</v>
      </c>
      <c r="B94" s="552" t="s">
        <v>832</v>
      </c>
      <c r="C94" s="535"/>
      <c r="D94" s="536"/>
    </row>
    <row r="95" customFormat="false" ht="12.75" hidden="false" customHeight="false" outlineLevel="0" collapsed="false">
      <c r="A95" s="532" t="s">
        <v>836</v>
      </c>
      <c r="B95" s="552" t="s">
        <v>2758</v>
      </c>
      <c r="C95" s="535"/>
      <c r="D95" s="536"/>
    </row>
    <row r="96" customFormat="false" ht="12.75" hidden="false" customHeight="false" outlineLevel="0" collapsed="false">
      <c r="A96" s="532" t="s">
        <v>841</v>
      </c>
      <c r="B96" s="553" t="s">
        <v>2759</v>
      </c>
      <c r="C96" s="535"/>
      <c r="D96" s="536"/>
    </row>
    <row r="97" customFormat="false" ht="12.75" hidden="false" customHeight="false" outlineLevel="0" collapsed="false">
      <c r="A97" s="532" t="s">
        <v>2760</v>
      </c>
      <c r="B97" s="533" t="s">
        <v>846</v>
      </c>
      <c r="C97" s="535"/>
      <c r="D97" s="536"/>
    </row>
    <row r="98" customFormat="false" ht="12.75" hidden="false" customHeight="false" outlineLevel="0" collapsed="false">
      <c r="A98" s="532" t="s">
        <v>1379</v>
      </c>
      <c r="B98" s="533" t="s">
        <v>2761</v>
      </c>
      <c r="C98" s="535"/>
      <c r="D98" s="536"/>
    </row>
    <row r="99" customFormat="false" ht="12.75" hidden="false" customHeight="false" outlineLevel="0" collapsed="false">
      <c r="A99" s="532" t="s">
        <v>1346</v>
      </c>
      <c r="B99" s="533" t="s">
        <v>1347</v>
      </c>
      <c r="C99" s="535"/>
      <c r="D99" s="536"/>
    </row>
    <row r="100" customFormat="false" ht="12.75" hidden="false" customHeight="false" outlineLevel="0" collapsed="false">
      <c r="A100" s="532" t="s">
        <v>1349</v>
      </c>
      <c r="B100" s="533" t="s">
        <v>1350</v>
      </c>
      <c r="C100" s="535"/>
      <c r="D100" s="536"/>
    </row>
    <row r="101" customFormat="false" ht="12.75" hidden="false" customHeight="false" outlineLevel="0" collapsed="false">
      <c r="A101" s="534" t="s">
        <v>1352</v>
      </c>
      <c r="B101" s="533" t="s">
        <v>2762</v>
      </c>
      <c r="C101" s="535"/>
      <c r="D101" s="536"/>
    </row>
    <row r="102" customFormat="false" ht="12.75" hidden="false" customHeight="false" outlineLevel="0" collapsed="false">
      <c r="A102" s="532" t="s">
        <v>1354</v>
      </c>
      <c r="B102" s="533" t="s">
        <v>1355</v>
      </c>
      <c r="C102" s="535"/>
      <c r="D102" s="536"/>
    </row>
    <row r="103" customFormat="false" ht="12.75" hidden="false" customHeight="false" outlineLevel="0" collapsed="false">
      <c r="A103" s="532" t="s">
        <v>1358</v>
      </c>
      <c r="B103" s="533" t="s">
        <v>2763</v>
      </c>
      <c r="C103" s="535"/>
      <c r="D103" s="536"/>
    </row>
    <row r="104" customFormat="false" ht="12.75" hidden="false" customHeight="false" outlineLevel="0" collapsed="false">
      <c r="A104" s="532" t="s">
        <v>1360</v>
      </c>
      <c r="B104" s="533" t="s">
        <v>2764</v>
      </c>
      <c r="C104" s="535"/>
      <c r="D104" s="536"/>
    </row>
    <row r="105" customFormat="false" ht="12.75" hidden="false" customHeight="false" outlineLevel="0" collapsed="false">
      <c r="A105" s="532" t="s">
        <v>1362</v>
      </c>
      <c r="B105" s="533" t="s">
        <v>2765</v>
      </c>
      <c r="C105" s="535"/>
      <c r="D105" s="536"/>
    </row>
    <row r="106" customFormat="false" ht="12.75" hidden="false" customHeight="false" outlineLevel="0" collapsed="false">
      <c r="A106" s="532" t="s">
        <v>1364</v>
      </c>
      <c r="B106" s="533" t="s">
        <v>2766</v>
      </c>
      <c r="C106" s="535"/>
      <c r="D106" s="536"/>
    </row>
    <row r="107" customFormat="false" ht="12.75" hidden="false" customHeight="false" outlineLevel="0" collapsed="false">
      <c r="A107" s="534" t="s">
        <v>1366</v>
      </c>
      <c r="B107" s="533" t="s">
        <v>2767</v>
      </c>
      <c r="C107" s="535"/>
      <c r="D107" s="536"/>
    </row>
    <row r="108" customFormat="false" ht="12.75" hidden="false" customHeight="false" outlineLevel="0" collapsed="false">
      <c r="A108" s="532" t="s">
        <v>1368</v>
      </c>
      <c r="B108" s="533" t="s">
        <v>1369</v>
      </c>
      <c r="C108" s="535"/>
      <c r="D108" s="536"/>
    </row>
    <row r="109" customFormat="false" ht="12.75" hidden="false" customHeight="false" outlineLevel="0" collapsed="false">
      <c r="A109" s="534" t="s">
        <v>1371</v>
      </c>
      <c r="B109" s="533" t="s">
        <v>1372</v>
      </c>
      <c r="C109" s="535"/>
      <c r="D109" s="536"/>
    </row>
    <row r="110" customFormat="false" ht="12.75" hidden="false" customHeight="false" outlineLevel="0" collapsed="false">
      <c r="A110" s="532" t="s">
        <v>1373</v>
      </c>
      <c r="B110" s="533" t="s">
        <v>1374</v>
      </c>
      <c r="C110" s="535"/>
      <c r="D110" s="536"/>
    </row>
    <row r="111" customFormat="false" ht="12.75" hidden="false" customHeight="false" outlineLevel="0" collapsed="false">
      <c r="A111" s="532" t="s">
        <v>1375</v>
      </c>
      <c r="B111" s="533" t="s">
        <v>2768</v>
      </c>
      <c r="C111" s="535"/>
      <c r="D111" s="536"/>
    </row>
    <row r="112" customFormat="false" ht="12.75" hidden="false" customHeight="false" outlineLevel="0" collapsed="false">
      <c r="A112" s="534" t="s">
        <v>1377</v>
      </c>
      <c r="B112" s="533" t="s">
        <v>2769</v>
      </c>
      <c r="C112" s="535"/>
      <c r="D112" s="536"/>
    </row>
    <row r="113" customFormat="false" ht="12.75" hidden="false" customHeight="false" outlineLevel="0" collapsed="false">
      <c r="A113" s="532" t="s">
        <v>1381</v>
      </c>
      <c r="B113" s="533" t="s">
        <v>1382</v>
      </c>
      <c r="C113" s="535"/>
      <c r="D113" s="536"/>
    </row>
    <row r="114" customFormat="false" ht="12.75" hidden="false" customHeight="false" outlineLevel="0" collapsed="false">
      <c r="A114" s="534" t="s">
        <v>1384</v>
      </c>
      <c r="B114" s="533" t="s">
        <v>2770</v>
      </c>
      <c r="C114" s="535"/>
      <c r="D114" s="536"/>
    </row>
    <row r="115" customFormat="false" ht="12.75" hidden="false" customHeight="false" outlineLevel="0" collapsed="false">
      <c r="A115" s="532" t="s">
        <v>1386</v>
      </c>
      <c r="B115" s="533" t="s">
        <v>1387</v>
      </c>
      <c r="C115" s="535"/>
      <c r="D115" s="536"/>
    </row>
    <row r="116" customFormat="false" ht="12.75" hidden="false" customHeight="false" outlineLevel="0" collapsed="false">
      <c r="A116" s="532" t="s">
        <v>1389</v>
      </c>
      <c r="B116" s="533" t="s">
        <v>2771</v>
      </c>
      <c r="C116" s="535"/>
      <c r="D116" s="536"/>
    </row>
    <row r="117" customFormat="false" ht="12.75" hidden="false" customHeight="false" outlineLevel="0" collapsed="false">
      <c r="A117" s="532" t="s">
        <v>1882</v>
      </c>
      <c r="B117" s="533" t="s">
        <v>1883</v>
      </c>
      <c r="C117" s="535"/>
      <c r="D117" s="536"/>
    </row>
    <row r="118" customFormat="false" ht="12.75" hidden="false" customHeight="false" outlineLevel="0" collapsed="false">
      <c r="A118" s="532" t="s">
        <v>1885</v>
      </c>
      <c r="B118" s="533" t="s">
        <v>1886</v>
      </c>
      <c r="C118" s="535"/>
      <c r="D118" s="536"/>
    </row>
    <row r="119" customFormat="false" ht="12.75" hidden="false" customHeight="false" outlineLevel="0" collapsed="false">
      <c r="A119" s="532" t="s">
        <v>442</v>
      </c>
      <c r="B119" s="533" t="s">
        <v>443</v>
      </c>
      <c r="C119" s="535"/>
      <c r="D119" s="536"/>
    </row>
    <row r="120" customFormat="false" ht="12.75" hidden="false" customHeight="false" outlineLevel="0" collapsed="false">
      <c r="A120" s="532" t="s">
        <v>447</v>
      </c>
      <c r="B120" s="533" t="s">
        <v>448</v>
      </c>
      <c r="C120" s="535"/>
      <c r="D120" s="536"/>
    </row>
    <row r="121" customFormat="false" ht="12.75" hidden="false" customHeight="false" outlineLevel="0" collapsed="false">
      <c r="A121" s="532" t="s">
        <v>456</v>
      </c>
      <c r="B121" s="533" t="s">
        <v>457</v>
      </c>
      <c r="C121" s="535"/>
      <c r="D121" s="536"/>
    </row>
    <row r="122" customFormat="false" ht="12.75" hidden="false" customHeight="false" outlineLevel="0" collapsed="false">
      <c r="A122" s="532" t="s">
        <v>2772</v>
      </c>
      <c r="B122" s="533" t="s">
        <v>2285</v>
      </c>
      <c r="C122" s="535"/>
      <c r="D122" s="536"/>
    </row>
    <row r="123" customFormat="false" ht="12.75" hidden="false" customHeight="false" outlineLevel="0" collapsed="false">
      <c r="A123" s="532" t="s">
        <v>2286</v>
      </c>
      <c r="B123" s="533" t="s">
        <v>2287</v>
      </c>
      <c r="C123" s="535"/>
      <c r="D123" s="536"/>
    </row>
    <row r="124" customFormat="false" ht="12.75" hidden="false" customHeight="false" outlineLevel="0" collapsed="false">
      <c r="A124" s="532" t="s">
        <v>2288</v>
      </c>
      <c r="B124" s="533" t="s">
        <v>2289</v>
      </c>
      <c r="C124" s="535"/>
      <c r="D124" s="536"/>
    </row>
    <row r="125" customFormat="false" ht="12.75" hidden="false" customHeight="false" outlineLevel="0" collapsed="false">
      <c r="A125" s="532" t="s">
        <v>2290</v>
      </c>
      <c r="B125" s="533" t="s">
        <v>2773</v>
      </c>
      <c r="C125" s="535"/>
      <c r="D125" s="536"/>
    </row>
    <row r="126" customFormat="false" ht="12.75" hidden="false" customHeight="false" outlineLevel="0" collapsed="false">
      <c r="A126" s="532" t="s">
        <v>2292</v>
      </c>
      <c r="B126" s="533" t="s">
        <v>2293</v>
      </c>
      <c r="C126" s="535"/>
      <c r="D126" s="536"/>
    </row>
    <row r="127" customFormat="false" ht="12.75" hidden="false" customHeight="false" outlineLevel="0" collapsed="false">
      <c r="A127" s="532" t="s">
        <v>1887</v>
      </c>
      <c r="B127" s="533" t="s">
        <v>1888</v>
      </c>
      <c r="C127" s="535"/>
      <c r="D127" s="536"/>
    </row>
    <row r="128" customFormat="false" ht="12.75" hidden="false" customHeight="false" outlineLevel="0" collapsed="false">
      <c r="A128" s="532" t="s">
        <v>2294</v>
      </c>
      <c r="B128" s="533" t="s">
        <v>2295</v>
      </c>
      <c r="C128" s="535"/>
      <c r="D128" s="536"/>
    </row>
    <row r="129" customFormat="false" ht="12.75" hidden="false" customHeight="false" outlineLevel="0" collapsed="false">
      <c r="A129" s="532" t="s">
        <v>1889</v>
      </c>
      <c r="B129" s="533" t="s">
        <v>2774</v>
      </c>
      <c r="C129" s="535"/>
      <c r="D129" s="536"/>
    </row>
    <row r="130" customFormat="false" ht="12.75" hidden="false" customHeight="false" outlineLevel="0" collapsed="false">
      <c r="A130" s="532" t="s">
        <v>1892</v>
      </c>
      <c r="B130" s="533" t="s">
        <v>1893</v>
      </c>
      <c r="C130" s="535"/>
      <c r="D130" s="536"/>
    </row>
    <row r="131" customFormat="false" ht="12.75" hidden="false" customHeight="false" outlineLevel="0" collapsed="false">
      <c r="A131" s="532" t="s">
        <v>1895</v>
      </c>
      <c r="B131" s="533" t="s">
        <v>2775</v>
      </c>
      <c r="C131" s="535"/>
      <c r="D131" s="536"/>
    </row>
    <row r="132" customFormat="false" ht="12.75" hidden="false" customHeight="false" outlineLevel="0" collapsed="false">
      <c r="A132" s="532" t="s">
        <v>59</v>
      </c>
      <c r="B132" s="533" t="s">
        <v>60</v>
      </c>
      <c r="C132" s="535"/>
      <c r="D132" s="536"/>
    </row>
    <row r="133" customFormat="false" ht="12.75" hidden="false" customHeight="false" outlineLevel="0" collapsed="false">
      <c r="A133" s="532" t="s">
        <v>62</v>
      </c>
      <c r="B133" s="533" t="s">
        <v>2776</v>
      </c>
      <c r="C133" s="535"/>
      <c r="D133" s="536"/>
    </row>
    <row r="134" customFormat="false" ht="12.75" hidden="false" customHeight="false" outlineLevel="0" collapsed="false">
      <c r="A134" s="532" t="s">
        <v>2296</v>
      </c>
      <c r="B134" s="533" t="s">
        <v>2777</v>
      </c>
      <c r="C134" s="535"/>
      <c r="D134" s="536"/>
    </row>
    <row r="135" customFormat="false" ht="12.75" hidden="false" customHeight="false" outlineLevel="0" collapsed="false">
      <c r="A135" s="532" t="s">
        <v>1897</v>
      </c>
      <c r="B135" s="533" t="s">
        <v>1898</v>
      </c>
      <c r="C135" s="535"/>
      <c r="D135" s="536"/>
    </row>
    <row r="136" customFormat="false" ht="12.75" hidden="false" customHeight="false" outlineLevel="0" collapsed="false">
      <c r="A136" s="532" t="s">
        <v>64</v>
      </c>
      <c r="B136" s="533" t="s">
        <v>2778</v>
      </c>
      <c r="C136" s="535"/>
      <c r="D136" s="536"/>
    </row>
    <row r="137" customFormat="false" ht="12.75" hidden="false" customHeight="false" outlineLevel="0" collapsed="false">
      <c r="A137" s="532" t="s">
        <v>2298</v>
      </c>
      <c r="B137" s="533" t="s">
        <v>2779</v>
      </c>
      <c r="C137" s="535"/>
      <c r="D137" s="536"/>
    </row>
    <row r="138" customFormat="false" ht="12.75" hidden="false" customHeight="false" outlineLevel="0" collapsed="false">
      <c r="A138" s="532" t="s">
        <v>2300</v>
      </c>
      <c r="B138" s="533" t="s">
        <v>2780</v>
      </c>
      <c r="C138" s="535"/>
      <c r="D138" s="536"/>
    </row>
    <row r="139" customFormat="false" ht="12.75" hidden="false" customHeight="false" outlineLevel="0" collapsed="false">
      <c r="A139" s="532" t="s">
        <v>2302</v>
      </c>
      <c r="B139" s="533" t="s">
        <v>2781</v>
      </c>
      <c r="C139" s="535"/>
      <c r="D139" s="536"/>
    </row>
    <row r="140" customFormat="false" ht="12.75" hidden="false" customHeight="false" outlineLevel="0" collapsed="false">
      <c r="A140" s="532" t="s">
        <v>2304</v>
      </c>
      <c r="B140" s="533" t="s">
        <v>2305</v>
      </c>
      <c r="C140" s="535"/>
      <c r="D140" s="536"/>
    </row>
    <row r="141" customFormat="false" ht="12.75" hidden="false" customHeight="false" outlineLevel="0" collapsed="false">
      <c r="A141" s="532" t="s">
        <v>1900</v>
      </c>
      <c r="B141" s="533" t="s">
        <v>1901</v>
      </c>
      <c r="C141" s="535"/>
      <c r="D141" s="536"/>
    </row>
    <row r="142" customFormat="false" ht="12.75" hidden="false" customHeight="false" outlineLevel="0" collapsed="false">
      <c r="A142" s="532" t="s">
        <v>1902</v>
      </c>
      <c r="B142" s="533" t="s">
        <v>2782</v>
      </c>
      <c r="C142" s="535"/>
      <c r="D142" s="536"/>
    </row>
    <row r="143" customFormat="false" ht="12.75" hidden="false" customHeight="false" outlineLevel="0" collapsed="false">
      <c r="A143" s="532" t="s">
        <v>1905</v>
      </c>
      <c r="B143" s="533" t="s">
        <v>1906</v>
      </c>
      <c r="C143" s="535"/>
      <c r="D143" s="536"/>
    </row>
    <row r="144" customFormat="false" ht="12.75" hidden="false" customHeight="false" outlineLevel="0" collapsed="false">
      <c r="A144" s="534" t="s">
        <v>2783</v>
      </c>
      <c r="B144" s="533" t="s">
        <v>2784</v>
      </c>
      <c r="C144" s="535"/>
      <c r="D144" s="536"/>
    </row>
    <row r="145" customFormat="false" ht="12.75" hidden="false" customHeight="false" outlineLevel="0" collapsed="false">
      <c r="A145" s="532" t="s">
        <v>1907</v>
      </c>
      <c r="B145" s="533" t="s">
        <v>1908</v>
      </c>
      <c r="C145" s="535"/>
      <c r="D145" s="536"/>
    </row>
    <row r="146" customFormat="false" ht="12.75" hidden="false" customHeight="false" outlineLevel="0" collapsed="false">
      <c r="A146" s="532" t="s">
        <v>1910</v>
      </c>
      <c r="B146" s="533" t="s">
        <v>1911</v>
      </c>
      <c r="C146" s="535"/>
      <c r="D146" s="536"/>
    </row>
    <row r="147" customFormat="false" ht="12.75" hidden="false" customHeight="false" outlineLevel="0" collapsed="false">
      <c r="A147" s="534" t="s">
        <v>1913</v>
      </c>
      <c r="B147" s="533" t="s">
        <v>1914</v>
      </c>
      <c r="C147" s="535"/>
      <c r="D147" s="536"/>
    </row>
    <row r="148" customFormat="false" ht="12.75" hidden="false" customHeight="false" outlineLevel="0" collapsed="false">
      <c r="A148" s="532" t="s">
        <v>2307</v>
      </c>
      <c r="B148" s="533" t="s">
        <v>2308</v>
      </c>
      <c r="C148" s="535"/>
      <c r="D148" s="536"/>
    </row>
    <row r="149" customFormat="false" ht="12.75" hidden="false" customHeight="false" outlineLevel="0" collapsed="false">
      <c r="A149" s="532" t="s">
        <v>1915</v>
      </c>
      <c r="B149" s="533" t="s">
        <v>1916</v>
      </c>
      <c r="C149" s="535"/>
      <c r="D149" s="536"/>
    </row>
    <row r="150" customFormat="false" ht="12.75" hidden="false" customHeight="false" outlineLevel="0" collapsed="false">
      <c r="A150" s="534" t="s">
        <v>1917</v>
      </c>
      <c r="B150" s="533" t="s">
        <v>1918</v>
      </c>
      <c r="C150" s="535"/>
      <c r="D150" s="536"/>
    </row>
    <row r="151" customFormat="false" ht="12.75" hidden="false" customHeight="false" outlineLevel="0" collapsed="false">
      <c r="A151" s="534" t="s">
        <v>1919</v>
      </c>
      <c r="B151" s="533" t="s">
        <v>2785</v>
      </c>
      <c r="C151" s="535"/>
      <c r="D151" s="536"/>
    </row>
    <row r="152" customFormat="false" ht="12.75" hidden="false" customHeight="false" outlineLevel="0" collapsed="false">
      <c r="A152" s="532" t="s">
        <v>1921</v>
      </c>
      <c r="B152" s="533" t="s">
        <v>1922</v>
      </c>
      <c r="C152" s="535"/>
      <c r="D152" s="536"/>
    </row>
    <row r="153" customFormat="false" ht="12.75" hidden="false" customHeight="false" outlineLevel="0" collapsed="false">
      <c r="A153" s="532" t="s">
        <v>1391</v>
      </c>
      <c r="B153" s="533" t="s">
        <v>2786</v>
      </c>
      <c r="C153" s="535"/>
      <c r="D153" s="536"/>
    </row>
    <row r="154" customFormat="false" ht="12.75" hidden="false" customHeight="false" outlineLevel="0" collapsed="false">
      <c r="A154" s="532" t="s">
        <v>1393</v>
      </c>
      <c r="B154" s="533" t="s">
        <v>2787</v>
      </c>
      <c r="C154" s="535"/>
      <c r="D154" s="536"/>
    </row>
    <row r="155" customFormat="false" ht="12.75" hidden="false" customHeight="false" outlineLevel="0" collapsed="false">
      <c r="A155" s="532" t="s">
        <v>1395</v>
      </c>
      <c r="B155" s="533" t="s">
        <v>2788</v>
      </c>
      <c r="C155" s="535"/>
      <c r="D155" s="536"/>
    </row>
    <row r="156" customFormat="false" ht="12.75" hidden="false" customHeight="false" outlineLevel="0" collapsed="false">
      <c r="A156" s="532" t="s">
        <v>1398</v>
      </c>
      <c r="B156" s="533" t="s">
        <v>2789</v>
      </c>
      <c r="C156" s="535"/>
      <c r="D156" s="536"/>
    </row>
    <row r="157" customFormat="false" ht="12.75" hidden="false" customHeight="false" outlineLevel="0" collapsed="false">
      <c r="A157" s="534" t="s">
        <v>1400</v>
      </c>
      <c r="B157" s="533" t="s">
        <v>2790</v>
      </c>
      <c r="C157" s="535"/>
      <c r="D157" s="536"/>
    </row>
    <row r="158" customFormat="false" ht="12.75" hidden="false" customHeight="false" outlineLevel="0" collapsed="false">
      <c r="A158" s="532" t="s">
        <v>1402</v>
      </c>
      <c r="B158" s="533" t="s">
        <v>1403</v>
      </c>
      <c r="C158" s="535"/>
      <c r="D158" s="536"/>
    </row>
    <row r="159" customFormat="false" ht="12.75" hidden="false" customHeight="false" outlineLevel="0" collapsed="false">
      <c r="A159" s="534" t="s">
        <v>1404</v>
      </c>
      <c r="B159" s="554" t="s">
        <v>1405</v>
      </c>
      <c r="C159" s="535"/>
      <c r="D159" s="536"/>
    </row>
    <row r="160" customFormat="false" ht="12.75" hidden="false" customHeight="false" outlineLevel="0" collapsed="false">
      <c r="A160" s="532" t="s">
        <v>1263</v>
      </c>
      <c r="B160" s="533" t="s">
        <v>2791</v>
      </c>
      <c r="C160" s="535"/>
      <c r="D160" s="536"/>
    </row>
    <row r="161" customFormat="false" ht="12.75" hidden="false" customHeight="false" outlineLevel="0" collapsed="false">
      <c r="A161" s="532" t="s">
        <v>200</v>
      </c>
      <c r="B161" s="533" t="s">
        <v>201</v>
      </c>
      <c r="C161" s="535"/>
      <c r="D161" s="536"/>
    </row>
    <row r="162" customFormat="false" ht="12.75" hidden="false" customHeight="false" outlineLevel="0" collapsed="false">
      <c r="A162" s="532" t="s">
        <v>202</v>
      </c>
      <c r="B162" s="533" t="s">
        <v>203</v>
      </c>
      <c r="C162" s="535"/>
      <c r="D162" s="536"/>
    </row>
    <row r="163" customFormat="false" ht="12.75" hidden="false" customHeight="false" outlineLevel="0" collapsed="false">
      <c r="A163" s="532" t="s">
        <v>207</v>
      </c>
      <c r="B163" s="533" t="s">
        <v>208</v>
      </c>
      <c r="C163" s="535"/>
      <c r="D163" s="536"/>
    </row>
    <row r="164" customFormat="false" ht="12.75" hidden="false" customHeight="false" outlineLevel="0" collapsed="false">
      <c r="A164" s="532" t="s">
        <v>211</v>
      </c>
      <c r="B164" s="533" t="s">
        <v>212</v>
      </c>
      <c r="C164" s="535"/>
      <c r="D164" s="536"/>
    </row>
    <row r="165" customFormat="false" ht="12.75" hidden="false" customHeight="false" outlineLevel="0" collapsed="false">
      <c r="A165" s="534" t="s">
        <v>214</v>
      </c>
      <c r="B165" s="533" t="s">
        <v>215</v>
      </c>
      <c r="C165" s="535"/>
      <c r="D165" s="536"/>
    </row>
    <row r="166" customFormat="false" ht="12.75" hidden="false" customHeight="false" outlineLevel="0" collapsed="false">
      <c r="A166" s="532" t="s">
        <v>217</v>
      </c>
      <c r="B166" s="533" t="s">
        <v>2792</v>
      </c>
      <c r="C166" s="535"/>
      <c r="D166" s="536"/>
    </row>
    <row r="167" customFormat="false" ht="12.75" hidden="false" customHeight="false" outlineLevel="0" collapsed="false">
      <c r="A167" s="534" t="s">
        <v>220</v>
      </c>
      <c r="B167" s="533" t="s">
        <v>2793</v>
      </c>
      <c r="C167" s="535"/>
      <c r="D167" s="536"/>
    </row>
    <row r="168" customFormat="false" ht="12.75" hidden="false" customHeight="false" outlineLevel="0" collapsed="false">
      <c r="A168" s="532" t="s">
        <v>224</v>
      </c>
      <c r="B168" s="533" t="s">
        <v>2794</v>
      </c>
      <c r="C168" s="535"/>
      <c r="D168" s="536"/>
    </row>
    <row r="169" customFormat="false" ht="12.75" hidden="false" customHeight="false" outlineLevel="0" collapsed="false">
      <c r="A169" s="532" t="s">
        <v>227</v>
      </c>
      <c r="B169" s="533" t="s">
        <v>228</v>
      </c>
      <c r="C169" s="535"/>
      <c r="D169" s="536"/>
    </row>
    <row r="170" customFormat="false" ht="12.75" hidden="false" customHeight="false" outlineLevel="0" collapsed="false">
      <c r="A170" s="532" t="s">
        <v>229</v>
      </c>
      <c r="B170" s="533" t="s">
        <v>2795</v>
      </c>
      <c r="C170" s="535"/>
      <c r="D170" s="536"/>
    </row>
    <row r="171" customFormat="false" ht="12.75" hidden="false" customHeight="false" outlineLevel="0" collapsed="false">
      <c r="A171" s="534" t="s">
        <v>232</v>
      </c>
      <c r="B171" s="533" t="s">
        <v>2796</v>
      </c>
      <c r="C171" s="535"/>
      <c r="D171" s="536"/>
    </row>
    <row r="172" customFormat="false" ht="12.75" hidden="false" customHeight="false" outlineLevel="0" collapsed="false">
      <c r="A172" s="532" t="s">
        <v>235</v>
      </c>
      <c r="B172" s="533" t="s">
        <v>2797</v>
      </c>
      <c r="C172" s="535"/>
      <c r="D172" s="536"/>
    </row>
    <row r="173" customFormat="false" ht="12.75" hidden="false" customHeight="false" outlineLevel="0" collapsed="false">
      <c r="A173" s="532" t="s">
        <v>459</v>
      </c>
      <c r="B173" s="533" t="s">
        <v>460</v>
      </c>
      <c r="C173" s="535"/>
      <c r="D173" s="536"/>
    </row>
    <row r="174" customFormat="false" ht="12.75" hidden="false" customHeight="false" outlineLevel="0" collapsed="false">
      <c r="A174" s="532" t="s">
        <v>469</v>
      </c>
      <c r="B174" s="533" t="s">
        <v>470</v>
      </c>
      <c r="C174" s="535"/>
      <c r="D174" s="536"/>
    </row>
    <row r="175" customFormat="false" ht="12.75" hidden="false" customHeight="false" outlineLevel="0" collapsed="false">
      <c r="A175" s="534" t="s">
        <v>475</v>
      </c>
      <c r="B175" s="533" t="s">
        <v>2798</v>
      </c>
      <c r="C175" s="535"/>
      <c r="D175" s="536"/>
    </row>
    <row r="176" customFormat="false" ht="12.75" hidden="false" customHeight="false" outlineLevel="0" collapsed="false">
      <c r="A176" s="534" t="s">
        <v>482</v>
      </c>
      <c r="B176" s="552" t="s">
        <v>483</v>
      </c>
      <c r="C176" s="535"/>
      <c r="D176" s="536"/>
    </row>
    <row r="177" customFormat="false" ht="12.75" hidden="false" customHeight="false" outlineLevel="0" collapsed="false">
      <c r="A177" s="532" t="s">
        <v>238</v>
      </c>
      <c r="B177" s="533" t="s">
        <v>2799</v>
      </c>
      <c r="C177" s="535"/>
      <c r="D177" s="536"/>
    </row>
    <row r="178" customFormat="false" ht="12.75" hidden="false" customHeight="false" outlineLevel="0" collapsed="false">
      <c r="A178" s="532" t="s">
        <v>241</v>
      </c>
      <c r="B178" s="533" t="s">
        <v>242</v>
      </c>
      <c r="C178" s="535"/>
      <c r="D178" s="536"/>
    </row>
    <row r="179" customFormat="false" ht="12.75" hidden="false" customHeight="false" outlineLevel="0" collapsed="false">
      <c r="A179" s="532" t="s">
        <v>2309</v>
      </c>
      <c r="B179" s="533" t="s">
        <v>2310</v>
      </c>
      <c r="C179" s="535"/>
      <c r="D179" s="536"/>
    </row>
    <row r="180" customFormat="false" ht="12.75" hidden="false" customHeight="false" outlineLevel="0" collapsed="false">
      <c r="A180" s="532" t="s">
        <v>2311</v>
      </c>
      <c r="B180" s="533" t="s">
        <v>2312</v>
      </c>
      <c r="C180" s="535"/>
      <c r="D180" s="536"/>
    </row>
    <row r="181" customFormat="false" ht="12.75" hidden="false" customHeight="false" outlineLevel="0" collapsed="false">
      <c r="A181" s="532" t="s">
        <v>1924</v>
      </c>
      <c r="B181" s="533" t="s">
        <v>1925</v>
      </c>
      <c r="C181" s="535"/>
      <c r="D181" s="536"/>
    </row>
    <row r="182" customFormat="false" ht="12.75" hidden="false" customHeight="false" outlineLevel="0" collapsed="false">
      <c r="A182" s="532" t="s">
        <v>850</v>
      </c>
      <c r="B182" s="533" t="s">
        <v>851</v>
      </c>
      <c r="C182" s="535"/>
      <c r="D182" s="536"/>
    </row>
    <row r="183" customFormat="false" ht="12.75" hidden="false" customHeight="false" outlineLevel="0" collapsed="false">
      <c r="A183" s="532" t="s">
        <v>853</v>
      </c>
      <c r="B183" s="533" t="s">
        <v>854</v>
      </c>
      <c r="C183" s="535"/>
      <c r="D183" s="536"/>
    </row>
    <row r="184" customFormat="false" ht="12.75" hidden="false" customHeight="false" outlineLevel="0" collapsed="false">
      <c r="A184" s="532" t="s">
        <v>856</v>
      </c>
      <c r="B184" s="533" t="s">
        <v>857</v>
      </c>
      <c r="C184" s="535"/>
      <c r="D184" s="536"/>
    </row>
    <row r="185" customFormat="false" ht="12.75" hidden="false" customHeight="false" outlineLevel="0" collapsed="false">
      <c r="A185" s="532" t="s">
        <v>860</v>
      </c>
      <c r="B185" s="533" t="s">
        <v>861</v>
      </c>
      <c r="C185" s="535"/>
      <c r="D185" s="536"/>
    </row>
    <row r="186" customFormat="false" ht="12.75" hidden="false" customHeight="false" outlineLevel="0" collapsed="false">
      <c r="A186" s="532" t="s">
        <v>864</v>
      </c>
      <c r="B186" s="533" t="s">
        <v>865</v>
      </c>
      <c r="C186" s="535"/>
      <c r="D186" s="536"/>
    </row>
    <row r="187" customFormat="false" ht="12.75" hidden="false" customHeight="false" outlineLevel="0" collapsed="false">
      <c r="A187" s="532" t="s">
        <v>868</v>
      </c>
      <c r="B187" s="533" t="s">
        <v>2800</v>
      </c>
      <c r="C187" s="535"/>
      <c r="D187" s="536"/>
    </row>
    <row r="188" customFormat="false" ht="12.75" hidden="false" customHeight="false" outlineLevel="0" collapsed="false">
      <c r="A188" s="532" t="s">
        <v>66</v>
      </c>
      <c r="B188" s="533" t="s">
        <v>67</v>
      </c>
      <c r="C188" s="535"/>
      <c r="D188" s="536"/>
    </row>
    <row r="189" customFormat="false" ht="12.75" hidden="false" customHeight="false" outlineLevel="0" collapsed="false">
      <c r="A189" s="532" t="s">
        <v>2313</v>
      </c>
      <c r="B189" s="533" t="s">
        <v>2314</v>
      </c>
      <c r="C189" s="535"/>
      <c r="D189" s="536"/>
    </row>
    <row r="190" customFormat="false" ht="12.75" hidden="false" customHeight="false" outlineLevel="0" collapsed="false">
      <c r="A190" s="532" t="s">
        <v>2315</v>
      </c>
      <c r="B190" s="533" t="s">
        <v>2316</v>
      </c>
      <c r="C190" s="535"/>
      <c r="D190" s="536"/>
    </row>
    <row r="191" customFormat="false" ht="12.75" hidden="false" customHeight="false" outlineLevel="0" collapsed="false">
      <c r="A191" s="532" t="s">
        <v>1926</v>
      </c>
      <c r="B191" s="533" t="s">
        <v>2801</v>
      </c>
      <c r="C191" s="535"/>
      <c r="D191" s="536"/>
    </row>
    <row r="192" customFormat="false" ht="12.75" hidden="false" customHeight="false" outlineLevel="0" collapsed="false">
      <c r="A192" s="532" t="s">
        <v>243</v>
      </c>
      <c r="B192" s="533" t="s">
        <v>2802</v>
      </c>
      <c r="C192" s="535"/>
      <c r="D192" s="536"/>
    </row>
    <row r="193" customFormat="false" ht="12.75" hidden="false" customHeight="false" outlineLevel="0" collapsed="false">
      <c r="A193" s="534" t="s">
        <v>871</v>
      </c>
      <c r="B193" s="533" t="s">
        <v>2803</v>
      </c>
      <c r="C193" s="535"/>
      <c r="D193" s="536"/>
    </row>
    <row r="194" customFormat="false" ht="12.75" hidden="false" customHeight="false" outlineLevel="0" collapsed="false">
      <c r="A194" s="532" t="s">
        <v>70</v>
      </c>
      <c r="B194" s="533" t="s">
        <v>2804</v>
      </c>
      <c r="C194" s="535"/>
      <c r="D194" s="536"/>
    </row>
    <row r="195" customFormat="false" ht="12.75" hidden="false" customHeight="false" outlineLevel="0" collapsed="false">
      <c r="A195" s="532" t="s">
        <v>427</v>
      </c>
      <c r="B195" s="533" t="s">
        <v>428</v>
      </c>
      <c r="C195" s="535"/>
      <c r="D195" s="536"/>
    </row>
    <row r="196" customFormat="false" ht="12.75" hidden="false" customHeight="false" outlineLevel="0" collapsed="false">
      <c r="A196" s="534" t="s">
        <v>430</v>
      </c>
      <c r="B196" s="554" t="s">
        <v>431</v>
      </c>
      <c r="C196" s="535"/>
      <c r="D196" s="536"/>
    </row>
    <row r="197" customFormat="false" ht="12.75" hidden="false" customHeight="false" outlineLevel="0" collapsed="false">
      <c r="A197" s="532" t="s">
        <v>245</v>
      </c>
      <c r="B197" s="533" t="s">
        <v>246</v>
      </c>
      <c r="C197" s="535"/>
      <c r="D197" s="536"/>
    </row>
    <row r="198" customFormat="false" ht="12.75" hidden="false" customHeight="false" outlineLevel="0" collapsed="false">
      <c r="A198" s="532" t="s">
        <v>485</v>
      </c>
      <c r="B198" s="533" t="s">
        <v>486</v>
      </c>
      <c r="C198" s="535"/>
      <c r="D198" s="536"/>
    </row>
    <row r="199" customFormat="false" ht="12.75" hidden="false" customHeight="false" outlineLevel="0" collapsed="false">
      <c r="A199" s="532" t="s">
        <v>2317</v>
      </c>
      <c r="B199" s="533" t="s">
        <v>2805</v>
      </c>
      <c r="C199" s="535"/>
      <c r="D199" s="536"/>
    </row>
    <row r="200" customFormat="false" ht="12.75" hidden="false" customHeight="false" outlineLevel="0" collapsed="false">
      <c r="A200" s="532" t="s">
        <v>1928</v>
      </c>
      <c r="B200" s="533" t="s">
        <v>2806</v>
      </c>
      <c r="C200" s="535"/>
      <c r="D200" s="536"/>
    </row>
    <row r="201" customFormat="false" ht="12.75" hidden="false" customHeight="false" outlineLevel="0" collapsed="false">
      <c r="A201" s="532" t="s">
        <v>1930</v>
      </c>
      <c r="B201" s="533" t="s">
        <v>2807</v>
      </c>
      <c r="C201" s="535"/>
      <c r="D201" s="536"/>
    </row>
    <row r="202" customFormat="false" ht="12.75" hidden="false" customHeight="false" outlineLevel="0" collapsed="false">
      <c r="A202" s="532" t="s">
        <v>1932</v>
      </c>
      <c r="B202" s="533" t="s">
        <v>1933</v>
      </c>
      <c r="C202" s="535"/>
      <c r="D202" s="536"/>
    </row>
    <row r="203" customFormat="false" ht="12.75" hidden="false" customHeight="false" outlineLevel="0" collapsed="false">
      <c r="A203" s="532" t="s">
        <v>875</v>
      </c>
      <c r="B203" s="533" t="s">
        <v>876</v>
      </c>
      <c r="C203" s="535"/>
      <c r="D203" s="536"/>
    </row>
    <row r="204" customFormat="false" ht="12.75" hidden="false" customHeight="false" outlineLevel="0" collapsed="false">
      <c r="A204" s="532" t="s">
        <v>879</v>
      </c>
      <c r="B204" s="533" t="s">
        <v>880</v>
      </c>
      <c r="C204" s="535"/>
      <c r="D204" s="536"/>
    </row>
    <row r="205" customFormat="false" ht="12.75" hidden="false" customHeight="false" outlineLevel="0" collapsed="false">
      <c r="A205" s="532" t="s">
        <v>884</v>
      </c>
      <c r="B205" s="533" t="s">
        <v>2808</v>
      </c>
      <c r="C205" s="535"/>
      <c r="D205" s="536"/>
    </row>
    <row r="206" customFormat="false" ht="12.75" hidden="false" customHeight="false" outlineLevel="0" collapsed="false">
      <c r="A206" s="532" t="s">
        <v>887</v>
      </c>
      <c r="B206" s="533" t="s">
        <v>888</v>
      </c>
      <c r="C206" s="535"/>
      <c r="D206" s="536"/>
    </row>
    <row r="207" customFormat="false" ht="12.75" hidden="false" customHeight="false" outlineLevel="0" collapsed="false">
      <c r="A207" s="532" t="s">
        <v>249</v>
      </c>
      <c r="B207" s="533" t="s">
        <v>250</v>
      </c>
      <c r="C207" s="535"/>
      <c r="D207" s="536"/>
    </row>
    <row r="208" customFormat="false" ht="12.75" hidden="false" customHeight="false" outlineLevel="0" collapsed="false">
      <c r="A208" s="532" t="s">
        <v>2319</v>
      </c>
      <c r="B208" s="533" t="s">
        <v>2809</v>
      </c>
      <c r="C208" s="535"/>
      <c r="D208" s="536"/>
    </row>
    <row r="209" customFormat="false" ht="12.75" hidden="false" customHeight="false" outlineLevel="0" collapsed="false">
      <c r="A209" s="532" t="s">
        <v>1935</v>
      </c>
      <c r="B209" s="533" t="s">
        <v>1936</v>
      </c>
      <c r="C209" s="535"/>
      <c r="D209" s="536"/>
    </row>
    <row r="210" customFormat="false" ht="12.75" hidden="false" customHeight="false" outlineLevel="0" collapsed="false">
      <c r="A210" s="532" t="s">
        <v>2321</v>
      </c>
      <c r="B210" s="533" t="s">
        <v>2322</v>
      </c>
      <c r="C210" s="535"/>
      <c r="D210" s="536"/>
    </row>
    <row r="211" customFormat="false" ht="12.75" hidden="false" customHeight="false" outlineLevel="0" collapsed="false">
      <c r="A211" s="532" t="s">
        <v>2323</v>
      </c>
      <c r="B211" s="533" t="s">
        <v>2324</v>
      </c>
      <c r="C211" s="535"/>
      <c r="D211" s="536"/>
    </row>
    <row r="212" customFormat="false" ht="12.75" hidden="false" customHeight="false" outlineLevel="0" collapsed="false">
      <c r="A212" s="532" t="s">
        <v>2326</v>
      </c>
      <c r="B212" s="533" t="s">
        <v>2327</v>
      </c>
      <c r="C212" s="535"/>
      <c r="D212" s="536"/>
    </row>
    <row r="213" customFormat="false" ht="12.75" hidden="false" customHeight="false" outlineLevel="0" collapsed="false">
      <c r="A213" s="532" t="s">
        <v>1937</v>
      </c>
      <c r="B213" s="533" t="s">
        <v>1938</v>
      </c>
      <c r="C213" s="535"/>
      <c r="D213" s="536"/>
    </row>
    <row r="214" customFormat="false" ht="12.75" hidden="false" customHeight="false" outlineLevel="0" collapsed="false">
      <c r="A214" s="532" t="s">
        <v>72</v>
      </c>
      <c r="B214" s="533" t="s">
        <v>2810</v>
      </c>
      <c r="C214" s="535"/>
      <c r="D214" s="536"/>
    </row>
    <row r="215" customFormat="false" ht="12.75" hidden="false" customHeight="false" outlineLevel="0" collapsed="false">
      <c r="A215" s="532" t="s">
        <v>74</v>
      </c>
      <c r="B215" s="533" t="s">
        <v>75</v>
      </c>
      <c r="C215" s="535"/>
      <c r="D215" s="536"/>
    </row>
    <row r="216" customFormat="false" ht="12.75" hidden="false" customHeight="false" outlineLevel="0" collapsed="false">
      <c r="A216" s="532" t="s">
        <v>432</v>
      </c>
      <c r="B216" s="533" t="s">
        <v>433</v>
      </c>
      <c r="C216" s="535"/>
      <c r="D216" s="536"/>
    </row>
    <row r="217" customFormat="false" ht="12.75" hidden="false" customHeight="false" outlineLevel="0" collapsed="false">
      <c r="A217" s="534" t="s">
        <v>434</v>
      </c>
      <c r="B217" s="554" t="s">
        <v>435</v>
      </c>
      <c r="C217" s="535"/>
      <c r="D217" s="536"/>
    </row>
    <row r="218" customFormat="false" ht="12.75" hidden="false" customHeight="false" outlineLevel="0" collapsed="false">
      <c r="A218" s="532" t="s">
        <v>2328</v>
      </c>
      <c r="B218" s="533" t="s">
        <v>2329</v>
      </c>
      <c r="C218" s="535"/>
      <c r="D218" s="536"/>
    </row>
    <row r="219" customFormat="false" ht="12.75" hidden="false" customHeight="false" outlineLevel="0" collapsed="false">
      <c r="A219" s="534" t="s">
        <v>251</v>
      </c>
      <c r="B219" s="533" t="s">
        <v>252</v>
      </c>
      <c r="C219" s="535"/>
      <c r="D219" s="536"/>
    </row>
    <row r="220" customFormat="false" ht="12.75" hidden="false" customHeight="false" outlineLevel="0" collapsed="false">
      <c r="A220" s="532" t="s">
        <v>891</v>
      </c>
      <c r="B220" s="533" t="s">
        <v>892</v>
      </c>
      <c r="C220" s="535"/>
      <c r="D220" s="536"/>
    </row>
    <row r="221" customFormat="false" ht="12.75" hidden="false" customHeight="false" outlineLevel="0" collapsed="false">
      <c r="A221" s="532" t="s">
        <v>895</v>
      </c>
      <c r="B221" s="533" t="s">
        <v>896</v>
      </c>
      <c r="C221" s="535"/>
      <c r="D221" s="536"/>
    </row>
    <row r="222" customFormat="false" ht="12.75" hidden="false" customHeight="false" outlineLevel="0" collapsed="false">
      <c r="A222" s="532" t="s">
        <v>898</v>
      </c>
      <c r="B222" s="533" t="s">
        <v>899</v>
      </c>
      <c r="C222" s="535"/>
      <c r="D222" s="536"/>
    </row>
    <row r="223" customFormat="false" ht="12.75" hidden="false" customHeight="false" outlineLevel="0" collapsed="false">
      <c r="A223" s="532" t="s">
        <v>901</v>
      </c>
      <c r="B223" s="533" t="s">
        <v>902</v>
      </c>
      <c r="C223" s="535"/>
      <c r="D223" s="536"/>
    </row>
    <row r="224" customFormat="false" ht="12.75" hidden="false" customHeight="false" outlineLevel="0" collapsed="false">
      <c r="A224" s="532" t="s">
        <v>908</v>
      </c>
      <c r="B224" s="533" t="s">
        <v>909</v>
      </c>
      <c r="C224" s="535"/>
      <c r="D224" s="536"/>
    </row>
    <row r="225" customFormat="false" ht="12.75" hidden="false" customHeight="false" outlineLevel="0" collapsed="false">
      <c r="A225" s="532" t="s">
        <v>911</v>
      </c>
      <c r="B225" s="533" t="s">
        <v>2811</v>
      </c>
      <c r="C225" s="535"/>
      <c r="D225" s="536"/>
    </row>
    <row r="226" customFormat="false" ht="12.75" hidden="false" customHeight="false" outlineLevel="0" collapsed="false">
      <c r="A226" s="534" t="s">
        <v>253</v>
      </c>
      <c r="B226" s="533" t="s">
        <v>2812</v>
      </c>
      <c r="C226" s="535"/>
      <c r="D226" s="536"/>
    </row>
    <row r="227" customFormat="false" ht="12.75" hidden="false" customHeight="false" outlineLevel="0" collapsed="false">
      <c r="A227" s="532" t="s">
        <v>915</v>
      </c>
      <c r="B227" s="533" t="s">
        <v>916</v>
      </c>
      <c r="C227" s="535"/>
      <c r="D227" s="536"/>
    </row>
    <row r="228" customFormat="false" ht="12.75" hidden="false" customHeight="false" outlineLevel="0" collapsed="false">
      <c r="A228" s="532" t="s">
        <v>921</v>
      </c>
      <c r="B228" s="533" t="s">
        <v>922</v>
      </c>
      <c r="C228" s="535"/>
      <c r="D228" s="536"/>
    </row>
    <row r="229" customFormat="false" ht="12.75" hidden="false" customHeight="false" outlineLevel="0" collapsed="false">
      <c r="A229" s="532" t="s">
        <v>927</v>
      </c>
      <c r="B229" s="533" t="s">
        <v>928</v>
      </c>
      <c r="C229" s="535"/>
      <c r="D229" s="536"/>
    </row>
    <row r="230" customFormat="false" ht="12.75" hidden="false" customHeight="false" outlineLevel="0" collapsed="false">
      <c r="A230" s="532" t="s">
        <v>933</v>
      </c>
      <c r="B230" s="533" t="s">
        <v>2813</v>
      </c>
      <c r="C230" s="535"/>
      <c r="D230" s="536"/>
    </row>
    <row r="231" customFormat="false" ht="12.75" hidden="false" customHeight="false" outlineLevel="0" collapsed="false">
      <c r="A231" s="532" t="s">
        <v>1940</v>
      </c>
      <c r="B231" s="533" t="s">
        <v>2814</v>
      </c>
      <c r="C231" s="535"/>
      <c r="D231" s="536"/>
    </row>
    <row r="232" customFormat="false" ht="12.75" hidden="false" customHeight="false" outlineLevel="0" collapsed="false">
      <c r="A232" s="532" t="s">
        <v>1265</v>
      </c>
      <c r="B232" s="533" t="s">
        <v>1266</v>
      </c>
      <c r="C232" s="535"/>
      <c r="D232" s="536"/>
    </row>
    <row r="233" customFormat="false" ht="12.75" hidden="false" customHeight="false" outlineLevel="0" collapsed="false">
      <c r="A233" s="532" t="s">
        <v>494</v>
      </c>
      <c r="B233" s="533" t="s">
        <v>495</v>
      </c>
      <c r="C233" s="535"/>
      <c r="D233" s="536"/>
    </row>
    <row r="234" customFormat="false" ht="12.75" hidden="false" customHeight="false" outlineLevel="0" collapsed="false">
      <c r="A234" s="532" t="s">
        <v>2331</v>
      </c>
      <c r="B234" s="533" t="s">
        <v>2815</v>
      </c>
      <c r="C234" s="535"/>
      <c r="D234" s="536"/>
    </row>
    <row r="235" customFormat="false" ht="12.75" hidden="false" customHeight="false" outlineLevel="0" collapsed="false">
      <c r="A235" s="532" t="s">
        <v>77</v>
      </c>
      <c r="B235" s="533" t="s">
        <v>2816</v>
      </c>
      <c r="C235" s="535"/>
      <c r="D235" s="536"/>
    </row>
    <row r="236" customFormat="false" ht="12.75" hidden="false" customHeight="false" outlineLevel="0" collapsed="false">
      <c r="A236" s="532" t="s">
        <v>1406</v>
      </c>
      <c r="B236" s="533" t="s">
        <v>2817</v>
      </c>
      <c r="C236" s="535"/>
      <c r="D236" s="536"/>
    </row>
    <row r="237" customFormat="false" ht="12.75" hidden="false" customHeight="false" outlineLevel="0" collapsed="false">
      <c r="A237" s="532" t="s">
        <v>1409</v>
      </c>
      <c r="B237" s="533" t="s">
        <v>2818</v>
      </c>
      <c r="C237" s="535"/>
      <c r="D237" s="536"/>
    </row>
    <row r="238" customFormat="false" ht="12.75" hidden="false" customHeight="false" outlineLevel="0" collapsed="false">
      <c r="A238" s="532" t="s">
        <v>1411</v>
      </c>
      <c r="B238" s="533" t="s">
        <v>1412</v>
      </c>
      <c r="C238" s="535"/>
      <c r="D238" s="536"/>
    </row>
    <row r="239" customFormat="false" ht="12.75" hidden="false" customHeight="false" outlineLevel="0" collapsed="false">
      <c r="A239" s="532" t="s">
        <v>2333</v>
      </c>
      <c r="B239" s="533" t="s">
        <v>2334</v>
      </c>
      <c r="C239" s="535"/>
      <c r="D239" s="536"/>
    </row>
    <row r="240" customFormat="false" ht="12.75" hidden="false" customHeight="false" outlineLevel="0" collapsed="false">
      <c r="A240" s="532" t="s">
        <v>2335</v>
      </c>
      <c r="B240" s="533" t="s">
        <v>2819</v>
      </c>
      <c r="C240" s="535"/>
      <c r="D240" s="536"/>
    </row>
    <row r="241" customFormat="false" ht="12.75" hidden="false" customHeight="false" outlineLevel="0" collapsed="false">
      <c r="A241" s="532" t="s">
        <v>2337</v>
      </c>
      <c r="B241" s="533" t="s">
        <v>2820</v>
      </c>
      <c r="C241" s="535"/>
      <c r="D241" s="536"/>
    </row>
    <row r="242" customFormat="false" ht="12.75" hidden="false" customHeight="false" outlineLevel="0" collapsed="false">
      <c r="A242" s="532" t="s">
        <v>2339</v>
      </c>
      <c r="B242" s="533" t="s">
        <v>2340</v>
      </c>
      <c r="C242" s="535"/>
      <c r="D242" s="536"/>
    </row>
    <row r="243" customFormat="false" ht="12.75" hidden="false" customHeight="false" outlineLevel="0" collapsed="false">
      <c r="A243" s="532" t="s">
        <v>2342</v>
      </c>
      <c r="B243" s="533" t="s">
        <v>2821</v>
      </c>
      <c r="C243" s="535"/>
      <c r="D243" s="536"/>
    </row>
    <row r="244" customFormat="false" ht="12.75" hidden="false" customHeight="false" outlineLevel="0" collapsed="false">
      <c r="A244" s="532" t="s">
        <v>2344</v>
      </c>
      <c r="B244" s="533" t="s">
        <v>2345</v>
      </c>
      <c r="C244" s="535"/>
      <c r="D244" s="536"/>
    </row>
    <row r="245" customFormat="false" ht="12.75" hidden="false" customHeight="false" outlineLevel="0" collapsed="false">
      <c r="A245" s="532" t="s">
        <v>2346</v>
      </c>
      <c r="B245" s="533" t="s">
        <v>2347</v>
      </c>
      <c r="C245" s="535"/>
      <c r="D245" s="536"/>
    </row>
    <row r="246" customFormat="false" ht="12.75" hidden="false" customHeight="false" outlineLevel="0" collapsed="false">
      <c r="A246" s="532" t="s">
        <v>2349</v>
      </c>
      <c r="B246" s="533" t="s">
        <v>2822</v>
      </c>
      <c r="C246" s="535"/>
      <c r="D246" s="536"/>
    </row>
    <row r="247" customFormat="false" ht="12.75" hidden="false" customHeight="false" outlineLevel="0" collapsed="false">
      <c r="A247" s="532" t="s">
        <v>2351</v>
      </c>
      <c r="B247" s="533" t="s">
        <v>2352</v>
      </c>
      <c r="C247" s="535"/>
      <c r="D247" s="536"/>
    </row>
    <row r="248" customFormat="false" ht="12.75" hidden="false" customHeight="false" outlineLevel="0" collapsed="false">
      <c r="A248" s="532" t="s">
        <v>2353</v>
      </c>
      <c r="B248" s="533" t="s">
        <v>2354</v>
      </c>
      <c r="C248" s="535"/>
      <c r="D248" s="536"/>
    </row>
    <row r="249" customFormat="false" ht="12.75" hidden="false" customHeight="false" outlineLevel="0" collapsed="false">
      <c r="A249" s="532" t="s">
        <v>1942</v>
      </c>
      <c r="B249" s="533" t="s">
        <v>1943</v>
      </c>
      <c r="C249" s="535"/>
      <c r="D249" s="536"/>
    </row>
    <row r="250" customFormat="false" ht="12.75" hidden="false" customHeight="false" outlineLevel="0" collapsed="false">
      <c r="A250" s="532" t="s">
        <v>1945</v>
      </c>
      <c r="B250" s="533" t="s">
        <v>1946</v>
      </c>
      <c r="C250" s="535"/>
      <c r="D250" s="536"/>
    </row>
    <row r="251" customFormat="false" ht="12.75" hidden="false" customHeight="false" outlineLevel="0" collapsed="false">
      <c r="A251" s="532" t="s">
        <v>79</v>
      </c>
      <c r="B251" s="533" t="s">
        <v>2823</v>
      </c>
      <c r="C251" s="535"/>
      <c r="D251" s="536"/>
    </row>
    <row r="252" customFormat="false" ht="12.75" hidden="false" customHeight="false" outlineLevel="0" collapsed="false">
      <c r="A252" s="532" t="s">
        <v>2356</v>
      </c>
      <c r="B252" s="533" t="s">
        <v>2357</v>
      </c>
      <c r="C252" s="535"/>
      <c r="D252" s="536"/>
    </row>
    <row r="253" customFormat="false" ht="12.75" hidden="false" customHeight="false" outlineLevel="0" collapsed="false">
      <c r="A253" s="534" t="s">
        <v>1948</v>
      </c>
      <c r="B253" s="533" t="s">
        <v>1949</v>
      </c>
      <c r="C253" s="535"/>
      <c r="D253" s="536"/>
    </row>
    <row r="254" customFormat="false" ht="12.75" hidden="false" customHeight="false" outlineLevel="0" collapsed="false">
      <c r="A254" s="532" t="s">
        <v>1951</v>
      </c>
      <c r="B254" s="533" t="s">
        <v>2824</v>
      </c>
      <c r="C254" s="535"/>
      <c r="D254" s="536"/>
    </row>
    <row r="255" customFormat="false" ht="12.75" hidden="false" customHeight="false" outlineLevel="0" collapsed="false">
      <c r="A255" s="532" t="s">
        <v>1953</v>
      </c>
      <c r="B255" s="533" t="s">
        <v>2825</v>
      </c>
      <c r="C255" s="535"/>
      <c r="D255" s="536"/>
    </row>
    <row r="256" customFormat="false" ht="12.75" hidden="false" customHeight="false" outlineLevel="0" collapsed="false">
      <c r="A256" s="532" t="s">
        <v>2359</v>
      </c>
      <c r="B256" s="533" t="s">
        <v>2826</v>
      </c>
      <c r="C256" s="535"/>
      <c r="D256" s="536"/>
    </row>
    <row r="257" customFormat="false" ht="12.75" hidden="false" customHeight="false" outlineLevel="0" collapsed="false">
      <c r="A257" s="532" t="s">
        <v>81</v>
      </c>
      <c r="B257" s="533" t="s">
        <v>82</v>
      </c>
      <c r="C257" s="535"/>
      <c r="D257" s="536"/>
    </row>
    <row r="258" customFormat="false" ht="12.75" hidden="false" customHeight="false" outlineLevel="0" collapsed="false">
      <c r="A258" s="532" t="s">
        <v>1955</v>
      </c>
      <c r="B258" s="533" t="s">
        <v>1956</v>
      </c>
      <c r="C258" s="535"/>
      <c r="D258" s="536"/>
    </row>
    <row r="259" customFormat="false" ht="12.75" hidden="false" customHeight="false" outlineLevel="0" collapsed="false">
      <c r="A259" s="532" t="s">
        <v>84</v>
      </c>
      <c r="B259" s="533" t="s">
        <v>85</v>
      </c>
      <c r="C259" s="535"/>
      <c r="D259" s="536"/>
    </row>
    <row r="260" customFormat="false" ht="12.75" hidden="false" customHeight="false" outlineLevel="0" collapsed="false">
      <c r="A260" s="532" t="s">
        <v>2361</v>
      </c>
      <c r="B260" s="533" t="s">
        <v>2362</v>
      </c>
      <c r="C260" s="535"/>
      <c r="D260" s="536"/>
    </row>
    <row r="261" customFormat="false" ht="12.75" hidden="false" customHeight="false" outlineLevel="0" collapsed="false">
      <c r="A261" s="532" t="s">
        <v>1413</v>
      </c>
      <c r="B261" s="533" t="s">
        <v>2827</v>
      </c>
      <c r="C261" s="535"/>
      <c r="D261" s="536"/>
    </row>
    <row r="262" customFormat="false" ht="12.75" hidden="false" customHeight="false" outlineLevel="0" collapsed="false">
      <c r="A262" s="534" t="s">
        <v>1415</v>
      </c>
      <c r="B262" s="533" t="s">
        <v>1416</v>
      </c>
      <c r="C262" s="535"/>
      <c r="D262" s="536"/>
    </row>
    <row r="263" customFormat="false" ht="12.75" hidden="false" customHeight="false" outlineLevel="0" collapsed="false">
      <c r="A263" s="532" t="s">
        <v>1418</v>
      </c>
      <c r="B263" s="533" t="s">
        <v>2828</v>
      </c>
      <c r="C263" s="535"/>
      <c r="D263" s="536"/>
    </row>
    <row r="264" customFormat="false" ht="12.75" hidden="false" customHeight="false" outlineLevel="0" collapsed="false">
      <c r="A264" s="534" t="s">
        <v>1420</v>
      </c>
      <c r="B264" s="533" t="s">
        <v>1421</v>
      </c>
      <c r="C264" s="535"/>
      <c r="D264" s="536"/>
    </row>
    <row r="265" customFormat="false" ht="12.75" hidden="false" customHeight="false" outlineLevel="0" collapsed="false">
      <c r="A265" s="532" t="s">
        <v>1423</v>
      </c>
      <c r="B265" s="533" t="s">
        <v>1424</v>
      </c>
      <c r="C265" s="535"/>
      <c r="D265" s="536"/>
    </row>
    <row r="266" customFormat="false" ht="12.75" hidden="false" customHeight="false" outlineLevel="0" collapsed="false">
      <c r="A266" s="534" t="s">
        <v>255</v>
      </c>
      <c r="B266" s="533" t="s">
        <v>256</v>
      </c>
      <c r="C266" s="535"/>
      <c r="D266" s="536"/>
    </row>
    <row r="267" customFormat="false" ht="12.75" hidden="false" customHeight="false" outlineLevel="0" collapsed="false">
      <c r="A267" s="532" t="s">
        <v>2364</v>
      </c>
      <c r="B267" s="533" t="s">
        <v>2365</v>
      </c>
      <c r="C267" s="535"/>
      <c r="D267" s="536"/>
    </row>
    <row r="268" customFormat="false" ht="12.75" hidden="false" customHeight="false" outlineLevel="0" collapsed="false">
      <c r="A268" s="532" t="s">
        <v>2367</v>
      </c>
      <c r="B268" s="533" t="s">
        <v>2368</v>
      </c>
      <c r="C268" s="535"/>
      <c r="D268" s="536"/>
    </row>
    <row r="269" customFormat="false" ht="12.75" hidden="false" customHeight="false" outlineLevel="0" collapsed="false">
      <c r="A269" s="532" t="s">
        <v>2369</v>
      </c>
      <c r="B269" s="533" t="s">
        <v>2370</v>
      </c>
      <c r="C269" s="535"/>
      <c r="D269" s="536"/>
    </row>
    <row r="270" customFormat="false" ht="12.75" hidden="false" customHeight="false" outlineLevel="0" collapsed="false">
      <c r="A270" s="532" t="s">
        <v>2372</v>
      </c>
      <c r="B270" s="533" t="s">
        <v>2373</v>
      </c>
      <c r="C270" s="535"/>
      <c r="D270" s="536"/>
    </row>
    <row r="271" customFormat="false" ht="12.75" hidden="false" customHeight="false" outlineLevel="0" collapsed="false">
      <c r="A271" s="532" t="s">
        <v>2374</v>
      </c>
      <c r="B271" s="533" t="s">
        <v>2375</v>
      </c>
      <c r="C271" s="535"/>
      <c r="D271" s="536"/>
    </row>
    <row r="272" customFormat="false" ht="12.75" hidden="false" customHeight="false" outlineLevel="0" collapsed="false">
      <c r="A272" s="532" t="s">
        <v>2377</v>
      </c>
      <c r="B272" s="533" t="s">
        <v>2378</v>
      </c>
      <c r="C272" s="535"/>
      <c r="D272" s="536"/>
    </row>
    <row r="273" customFormat="false" ht="12.75" hidden="false" customHeight="false" outlineLevel="0" collapsed="false">
      <c r="A273" s="532" t="s">
        <v>2379</v>
      </c>
      <c r="B273" s="533" t="s">
        <v>2380</v>
      </c>
      <c r="C273" s="535"/>
      <c r="D273" s="536"/>
    </row>
    <row r="274" customFormat="false" ht="12.75" hidden="false" customHeight="false" outlineLevel="0" collapsed="false">
      <c r="A274" s="532" t="s">
        <v>1268</v>
      </c>
      <c r="B274" s="533" t="s">
        <v>2829</v>
      </c>
      <c r="C274" s="535"/>
      <c r="D274" s="536"/>
    </row>
    <row r="275" customFormat="false" ht="12.75" hidden="false" customHeight="false" outlineLevel="0" collapsed="false">
      <c r="A275" s="534" t="s">
        <v>1270</v>
      </c>
      <c r="B275" s="533" t="s">
        <v>1271</v>
      </c>
      <c r="C275" s="535"/>
      <c r="D275" s="536"/>
    </row>
    <row r="276" customFormat="false" ht="12.75" hidden="false" customHeight="false" outlineLevel="0" collapsed="false">
      <c r="A276" s="532" t="s">
        <v>1273</v>
      </c>
      <c r="B276" s="533" t="s">
        <v>1274</v>
      </c>
      <c r="C276" s="535"/>
      <c r="D276" s="536"/>
    </row>
    <row r="277" customFormat="false" ht="12.75" hidden="false" customHeight="false" outlineLevel="0" collapsed="false">
      <c r="A277" s="534" t="s">
        <v>1276</v>
      </c>
      <c r="B277" s="533" t="s">
        <v>1277</v>
      </c>
      <c r="C277" s="535"/>
      <c r="D277" s="536"/>
    </row>
    <row r="278" customFormat="false" ht="12.75" hidden="false" customHeight="false" outlineLevel="0" collapsed="false">
      <c r="A278" s="532" t="s">
        <v>1278</v>
      </c>
      <c r="B278" s="533" t="s">
        <v>2830</v>
      </c>
      <c r="C278" s="535"/>
      <c r="D278" s="536"/>
    </row>
    <row r="279" customFormat="false" ht="12.75" hidden="false" customHeight="false" outlineLevel="0" collapsed="false">
      <c r="A279" s="532" t="s">
        <v>1280</v>
      </c>
      <c r="B279" s="533" t="s">
        <v>1281</v>
      </c>
      <c r="C279" s="535"/>
      <c r="D279" s="536"/>
    </row>
    <row r="280" customFormat="false" ht="12.75" hidden="false" customHeight="false" outlineLevel="0" collapsed="false">
      <c r="A280" s="532" t="s">
        <v>1282</v>
      </c>
      <c r="B280" s="533" t="s">
        <v>1283</v>
      </c>
      <c r="C280" s="535"/>
      <c r="D280" s="536"/>
    </row>
    <row r="281" customFormat="false" ht="12.75" hidden="false" customHeight="false" outlineLevel="0" collapsed="false">
      <c r="A281" s="532" t="s">
        <v>87</v>
      </c>
      <c r="B281" s="533" t="s">
        <v>2831</v>
      </c>
      <c r="C281" s="535"/>
      <c r="D281" s="536"/>
    </row>
    <row r="282" customFormat="false" ht="12.75" hidden="false" customHeight="false" outlineLevel="0" collapsed="false">
      <c r="A282" s="532" t="s">
        <v>89</v>
      </c>
      <c r="B282" s="533" t="s">
        <v>2832</v>
      </c>
      <c r="C282" s="535"/>
      <c r="D282" s="536"/>
    </row>
    <row r="283" customFormat="false" ht="12.75" hidden="false" customHeight="false" outlineLevel="0" collapsed="false">
      <c r="A283" s="532" t="s">
        <v>2833</v>
      </c>
      <c r="B283" s="533" t="s">
        <v>2834</v>
      </c>
      <c r="C283" s="535"/>
      <c r="D283" s="536"/>
    </row>
    <row r="284" customFormat="false" ht="12.75" hidden="false" customHeight="false" outlineLevel="0" collapsed="false">
      <c r="A284" s="532" t="s">
        <v>1961</v>
      </c>
      <c r="B284" s="533" t="s">
        <v>2835</v>
      </c>
      <c r="C284" s="535"/>
      <c r="D284" s="536"/>
    </row>
    <row r="285" customFormat="false" ht="12.75" hidden="false" customHeight="false" outlineLevel="0" collapsed="false">
      <c r="A285" s="532" t="s">
        <v>1963</v>
      </c>
      <c r="B285" s="533" t="s">
        <v>2836</v>
      </c>
      <c r="C285" s="535"/>
      <c r="D285" s="536"/>
    </row>
    <row r="286" customFormat="false" ht="12.75" hidden="false" customHeight="false" outlineLevel="0" collapsed="false">
      <c r="A286" s="532" t="s">
        <v>1965</v>
      </c>
      <c r="B286" s="533" t="s">
        <v>2837</v>
      </c>
      <c r="C286" s="535"/>
      <c r="D286" s="536"/>
    </row>
    <row r="287" customFormat="false" ht="12.75" hidden="false" customHeight="false" outlineLevel="0" collapsed="false">
      <c r="A287" s="532" t="s">
        <v>936</v>
      </c>
      <c r="B287" s="533" t="s">
        <v>937</v>
      </c>
      <c r="C287" s="535"/>
      <c r="D287" s="536"/>
    </row>
    <row r="288" customFormat="false" ht="12.75" hidden="false" customHeight="false" outlineLevel="0" collapsed="false">
      <c r="A288" s="532" t="s">
        <v>1967</v>
      </c>
      <c r="B288" s="533" t="s">
        <v>1968</v>
      </c>
      <c r="C288" s="535"/>
      <c r="D288" s="536"/>
    </row>
    <row r="289" customFormat="false" ht="12.75" hidden="false" customHeight="false" outlineLevel="0" collapsed="false">
      <c r="A289" s="532" t="s">
        <v>940</v>
      </c>
      <c r="B289" s="533" t="s">
        <v>941</v>
      </c>
      <c r="C289" s="535"/>
      <c r="D289" s="536"/>
    </row>
    <row r="290" customFormat="false" ht="12.75" hidden="false" customHeight="false" outlineLevel="0" collapsed="false">
      <c r="A290" s="532" t="s">
        <v>947</v>
      </c>
      <c r="B290" s="533" t="s">
        <v>948</v>
      </c>
      <c r="C290" s="535"/>
      <c r="D290" s="536"/>
    </row>
    <row r="291" customFormat="false" ht="12.75" hidden="false" customHeight="false" outlineLevel="0" collapsed="false">
      <c r="A291" s="532" t="s">
        <v>954</v>
      </c>
      <c r="B291" s="533" t="s">
        <v>2838</v>
      </c>
      <c r="C291" s="535"/>
      <c r="D291" s="536"/>
    </row>
    <row r="292" customFormat="false" ht="12.75" hidden="false" customHeight="false" outlineLevel="0" collapsed="false">
      <c r="A292" s="532" t="s">
        <v>952</v>
      </c>
      <c r="B292" s="533" t="s">
        <v>953</v>
      </c>
      <c r="C292" s="535"/>
      <c r="D292" s="536"/>
    </row>
    <row r="293" customFormat="false" ht="12.75" hidden="false" customHeight="false" outlineLevel="0" collapsed="false">
      <c r="A293" s="532" t="s">
        <v>2384</v>
      </c>
      <c r="B293" s="533" t="s">
        <v>2839</v>
      </c>
      <c r="C293" s="535"/>
      <c r="D293" s="536"/>
    </row>
    <row r="294" customFormat="false" ht="12.75" hidden="false" customHeight="false" outlineLevel="0" collapsed="false">
      <c r="A294" s="532" t="s">
        <v>2386</v>
      </c>
      <c r="B294" s="533" t="s">
        <v>2387</v>
      </c>
      <c r="C294" s="535"/>
      <c r="D294" s="536"/>
    </row>
    <row r="295" customFormat="false" ht="12.75" hidden="false" customHeight="false" outlineLevel="0" collapsed="false">
      <c r="A295" s="532" t="s">
        <v>1969</v>
      </c>
      <c r="B295" s="533" t="s">
        <v>2840</v>
      </c>
      <c r="C295" s="535"/>
      <c r="D295" s="536"/>
    </row>
    <row r="296" customFormat="false" ht="12.75" hidden="false" customHeight="false" outlineLevel="0" collapsed="false">
      <c r="A296" s="532" t="s">
        <v>1971</v>
      </c>
      <c r="B296" s="533" t="s">
        <v>2841</v>
      </c>
      <c r="C296" s="535"/>
      <c r="D296" s="536"/>
    </row>
    <row r="297" customFormat="false" ht="12.75" hidden="false" customHeight="false" outlineLevel="0" collapsed="false">
      <c r="A297" s="532" t="s">
        <v>1973</v>
      </c>
      <c r="B297" s="533" t="s">
        <v>2842</v>
      </c>
      <c r="C297" s="535"/>
      <c r="D297" s="536"/>
    </row>
    <row r="298" customFormat="false" ht="12.75" hidden="false" customHeight="false" outlineLevel="0" collapsed="false">
      <c r="A298" s="532" t="s">
        <v>961</v>
      </c>
      <c r="B298" s="533" t="s">
        <v>962</v>
      </c>
      <c r="C298" s="535"/>
      <c r="D298" s="536"/>
    </row>
    <row r="299" customFormat="false" ht="12.75" hidden="false" customHeight="false" outlineLevel="0" collapsed="false">
      <c r="A299" s="532" t="s">
        <v>967</v>
      </c>
      <c r="B299" s="533" t="s">
        <v>968</v>
      </c>
      <c r="C299" s="535"/>
      <c r="D299" s="536"/>
    </row>
    <row r="300" customFormat="false" ht="12.75" hidden="false" customHeight="false" outlineLevel="0" collapsed="false">
      <c r="A300" s="532" t="s">
        <v>972</v>
      </c>
      <c r="B300" s="533" t="s">
        <v>2843</v>
      </c>
      <c r="C300" s="535"/>
      <c r="D300" s="536"/>
    </row>
    <row r="301" customFormat="false" ht="12.75" hidden="false" customHeight="false" outlineLevel="0" collapsed="false">
      <c r="A301" s="532" t="s">
        <v>976</v>
      </c>
      <c r="B301" s="533" t="s">
        <v>2844</v>
      </c>
      <c r="C301" s="535"/>
      <c r="D301" s="536"/>
    </row>
    <row r="302" customFormat="false" ht="12.75" hidden="false" customHeight="false" outlineLevel="0" collapsed="false">
      <c r="A302" s="532" t="s">
        <v>982</v>
      </c>
      <c r="B302" s="533" t="s">
        <v>2845</v>
      </c>
      <c r="C302" s="535"/>
      <c r="D302" s="536"/>
    </row>
    <row r="303" customFormat="false" ht="12.75" hidden="false" customHeight="false" outlineLevel="0" collapsed="false">
      <c r="A303" s="532" t="s">
        <v>986</v>
      </c>
      <c r="B303" s="533" t="s">
        <v>987</v>
      </c>
      <c r="C303" s="535"/>
      <c r="D303" s="536"/>
    </row>
    <row r="304" customFormat="false" ht="12.75" hidden="false" customHeight="false" outlineLevel="0" collapsed="false">
      <c r="A304" s="532" t="s">
        <v>989</v>
      </c>
      <c r="B304" s="533" t="s">
        <v>2846</v>
      </c>
      <c r="C304" s="535"/>
      <c r="D304" s="536"/>
    </row>
    <row r="305" customFormat="false" ht="12.75" hidden="false" customHeight="false" outlineLevel="0" collapsed="false">
      <c r="A305" s="532" t="s">
        <v>991</v>
      </c>
      <c r="B305" s="533" t="s">
        <v>992</v>
      </c>
      <c r="C305" s="535"/>
      <c r="D305" s="536"/>
    </row>
    <row r="306" customFormat="false" ht="12.75" hidden="false" customHeight="false" outlineLevel="0" collapsed="false">
      <c r="A306" s="532" t="s">
        <v>993</v>
      </c>
      <c r="B306" s="533" t="s">
        <v>994</v>
      </c>
      <c r="C306" s="535"/>
      <c r="D306" s="536"/>
    </row>
    <row r="307" customFormat="false" ht="12.75" hidden="false" customHeight="false" outlineLevel="0" collapsed="false">
      <c r="A307" s="532" t="s">
        <v>997</v>
      </c>
      <c r="B307" s="533" t="s">
        <v>998</v>
      </c>
      <c r="C307" s="535"/>
      <c r="D307" s="536"/>
    </row>
    <row r="308" customFormat="false" ht="12.75" hidden="false" customHeight="false" outlineLevel="0" collapsed="false">
      <c r="A308" s="532" t="s">
        <v>1000</v>
      </c>
      <c r="B308" s="533" t="s">
        <v>1001</v>
      </c>
      <c r="C308" s="535"/>
      <c r="D308" s="536"/>
    </row>
    <row r="309" customFormat="false" ht="12.75" hidden="false" customHeight="false" outlineLevel="0" collapsed="false">
      <c r="A309" s="532" t="s">
        <v>1002</v>
      </c>
      <c r="B309" s="533" t="s">
        <v>1003</v>
      </c>
      <c r="C309" s="535"/>
      <c r="D309" s="536"/>
    </row>
    <row r="310" customFormat="false" ht="12.75" hidden="false" customHeight="false" outlineLevel="0" collapsed="false">
      <c r="A310" s="532" t="s">
        <v>1004</v>
      </c>
      <c r="B310" s="533" t="s">
        <v>1005</v>
      </c>
      <c r="C310" s="535"/>
      <c r="D310" s="536"/>
    </row>
    <row r="311" customFormat="false" ht="12.75" hidden="false" customHeight="false" outlineLevel="0" collapsed="false">
      <c r="A311" s="532" t="s">
        <v>1006</v>
      </c>
      <c r="B311" s="533" t="s">
        <v>2847</v>
      </c>
      <c r="C311" s="535"/>
      <c r="D311" s="536"/>
    </row>
    <row r="312" customFormat="false" ht="12.75" hidden="false" customHeight="false" outlineLevel="0" collapsed="false">
      <c r="A312" s="532" t="s">
        <v>1013</v>
      </c>
      <c r="B312" s="533" t="s">
        <v>1014</v>
      </c>
      <c r="C312" s="535"/>
      <c r="D312" s="536"/>
    </row>
    <row r="313" customFormat="false" ht="12.75" hidden="false" customHeight="false" outlineLevel="0" collapsed="false">
      <c r="A313" s="532" t="s">
        <v>1021</v>
      </c>
      <c r="B313" s="533" t="s">
        <v>1022</v>
      </c>
      <c r="C313" s="535"/>
      <c r="D313" s="536"/>
    </row>
    <row r="314" customFormat="false" ht="12.75" hidden="false" customHeight="false" outlineLevel="0" collapsed="false">
      <c r="A314" s="532" t="s">
        <v>1027</v>
      </c>
      <c r="B314" s="533" t="s">
        <v>2848</v>
      </c>
      <c r="C314" s="535"/>
      <c r="D314" s="536"/>
    </row>
    <row r="315" customFormat="false" ht="12.75" hidden="false" customHeight="false" outlineLevel="0" collapsed="false">
      <c r="A315" s="532" t="s">
        <v>1031</v>
      </c>
      <c r="B315" s="533" t="s">
        <v>1032</v>
      </c>
      <c r="C315" s="535"/>
      <c r="D315" s="536"/>
    </row>
    <row r="316" customFormat="false" ht="12.75" hidden="false" customHeight="false" outlineLevel="0" collapsed="false">
      <c r="A316" s="532" t="s">
        <v>1033</v>
      </c>
      <c r="B316" s="533" t="s">
        <v>1034</v>
      </c>
      <c r="C316" s="535"/>
      <c r="D316" s="536"/>
    </row>
    <row r="317" customFormat="false" ht="12.75" hidden="false" customHeight="false" outlineLevel="0" collapsed="false">
      <c r="A317" s="532" t="s">
        <v>1975</v>
      </c>
      <c r="B317" s="533" t="s">
        <v>2849</v>
      </c>
      <c r="C317" s="535"/>
      <c r="D317" s="536"/>
    </row>
    <row r="318" customFormat="false" ht="12.75" hidden="false" customHeight="false" outlineLevel="0" collapsed="false">
      <c r="A318" s="532" t="s">
        <v>91</v>
      </c>
      <c r="B318" s="533" t="s">
        <v>92</v>
      </c>
      <c r="C318" s="535"/>
      <c r="D318" s="536"/>
    </row>
    <row r="319" customFormat="false" ht="12.75" hidden="false" customHeight="false" outlineLevel="0" collapsed="false">
      <c r="A319" s="532" t="s">
        <v>95</v>
      </c>
      <c r="B319" s="533" t="s">
        <v>96</v>
      </c>
      <c r="C319" s="535"/>
      <c r="D319" s="536"/>
    </row>
    <row r="320" customFormat="false" ht="12.75" hidden="false" customHeight="false" outlineLevel="0" collapsed="false">
      <c r="A320" s="532" t="s">
        <v>2389</v>
      </c>
      <c r="B320" s="533" t="s">
        <v>2850</v>
      </c>
      <c r="C320" s="535"/>
      <c r="D320" s="536"/>
    </row>
    <row r="321" customFormat="false" ht="12.75" hidden="false" customHeight="false" outlineLevel="0" collapsed="false">
      <c r="A321" s="532" t="s">
        <v>2391</v>
      </c>
      <c r="B321" s="533" t="s">
        <v>2392</v>
      </c>
      <c r="C321" s="535"/>
      <c r="D321" s="536"/>
    </row>
    <row r="322" customFormat="false" ht="12.75" hidden="false" customHeight="false" outlineLevel="0" collapsed="false">
      <c r="A322" s="532" t="s">
        <v>2393</v>
      </c>
      <c r="B322" s="533" t="s">
        <v>2394</v>
      </c>
      <c r="C322" s="535"/>
      <c r="D322" s="536"/>
    </row>
    <row r="323" customFormat="false" ht="12.75" hidden="false" customHeight="false" outlineLevel="0" collapsed="false">
      <c r="A323" s="532" t="s">
        <v>2395</v>
      </c>
      <c r="B323" s="533" t="s">
        <v>2851</v>
      </c>
      <c r="C323" s="535"/>
      <c r="D323" s="536"/>
    </row>
    <row r="324" customFormat="false" ht="12.75" hidden="false" customHeight="false" outlineLevel="0" collapsed="false">
      <c r="A324" s="532" t="s">
        <v>2397</v>
      </c>
      <c r="B324" s="533" t="s">
        <v>2398</v>
      </c>
      <c r="C324" s="535"/>
      <c r="D324" s="536"/>
    </row>
    <row r="325" customFormat="false" ht="12.75" hidden="false" customHeight="false" outlineLevel="0" collapsed="false">
      <c r="A325" s="532" t="s">
        <v>2399</v>
      </c>
      <c r="B325" s="533" t="s">
        <v>2400</v>
      </c>
      <c r="C325" s="535"/>
      <c r="D325" s="536"/>
    </row>
    <row r="326" customFormat="false" ht="12.75" hidden="false" customHeight="false" outlineLevel="0" collapsed="false">
      <c r="A326" s="532" t="s">
        <v>1978</v>
      </c>
      <c r="B326" s="533" t="s">
        <v>2852</v>
      </c>
      <c r="C326" s="535"/>
      <c r="D326" s="536"/>
    </row>
    <row r="327" customFormat="false" ht="12.75" hidden="false" customHeight="false" outlineLevel="0" collapsed="false">
      <c r="A327" s="532" t="s">
        <v>1982</v>
      </c>
      <c r="B327" s="533" t="s">
        <v>1983</v>
      </c>
      <c r="C327" s="535"/>
      <c r="D327" s="536"/>
    </row>
    <row r="328" customFormat="false" ht="12.75" hidden="false" customHeight="false" outlineLevel="0" collapsed="false">
      <c r="A328" s="534" t="s">
        <v>1985</v>
      </c>
      <c r="B328" s="533" t="s">
        <v>1986</v>
      </c>
      <c r="C328" s="535"/>
      <c r="D328" s="536"/>
    </row>
    <row r="329" customFormat="false" ht="12.75" hidden="false" customHeight="false" outlineLevel="0" collapsed="false">
      <c r="A329" s="532" t="s">
        <v>1988</v>
      </c>
      <c r="B329" s="533" t="s">
        <v>1989</v>
      </c>
      <c r="C329" s="535"/>
      <c r="D329" s="536"/>
    </row>
    <row r="330" customFormat="false" ht="12.75" hidden="false" customHeight="false" outlineLevel="0" collapsed="false">
      <c r="A330" s="532" t="s">
        <v>1991</v>
      </c>
      <c r="B330" s="533" t="s">
        <v>1992</v>
      </c>
      <c r="C330" s="535"/>
      <c r="D330" s="536"/>
    </row>
    <row r="331" customFormat="false" ht="12.75" hidden="false" customHeight="false" outlineLevel="0" collapsed="false">
      <c r="A331" s="532" t="s">
        <v>97</v>
      </c>
      <c r="B331" s="533" t="s">
        <v>2853</v>
      </c>
      <c r="C331" s="535"/>
      <c r="D331" s="536"/>
    </row>
    <row r="332" customFormat="false" ht="12.75" hidden="false" customHeight="false" outlineLevel="0" collapsed="false">
      <c r="A332" s="532" t="s">
        <v>2401</v>
      </c>
      <c r="B332" s="533" t="s">
        <v>2402</v>
      </c>
      <c r="C332" s="535"/>
      <c r="D332" s="536"/>
    </row>
    <row r="333" customFormat="false" ht="12.75" hidden="false" customHeight="false" outlineLevel="0" collapsed="false">
      <c r="A333" s="532" t="s">
        <v>1993</v>
      </c>
      <c r="B333" s="533" t="s">
        <v>2854</v>
      </c>
      <c r="C333" s="535"/>
      <c r="D333" s="536"/>
    </row>
    <row r="334" customFormat="false" ht="12.75" hidden="false" customHeight="false" outlineLevel="0" collapsed="false">
      <c r="A334" s="532" t="s">
        <v>1995</v>
      </c>
      <c r="B334" s="533" t="s">
        <v>2855</v>
      </c>
      <c r="C334" s="535"/>
      <c r="D334" s="536"/>
    </row>
    <row r="335" customFormat="false" ht="12.75" hidden="false" customHeight="false" outlineLevel="0" collapsed="false">
      <c r="A335" s="532" t="s">
        <v>2403</v>
      </c>
      <c r="B335" s="533" t="s">
        <v>2856</v>
      </c>
      <c r="C335" s="535"/>
      <c r="D335" s="536"/>
    </row>
    <row r="336" customFormat="false" ht="12.75" hidden="false" customHeight="false" outlineLevel="0" collapsed="false">
      <c r="A336" s="534" t="s">
        <v>1425</v>
      </c>
      <c r="B336" s="533" t="s">
        <v>2857</v>
      </c>
      <c r="C336" s="535"/>
      <c r="D336" s="536"/>
    </row>
    <row r="337" customFormat="false" ht="12.75" hidden="false" customHeight="false" outlineLevel="0" collapsed="false">
      <c r="A337" s="534" t="s">
        <v>2858</v>
      </c>
      <c r="B337" s="533" t="s">
        <v>2859</v>
      </c>
      <c r="C337" s="535"/>
      <c r="D337" s="536"/>
    </row>
    <row r="338" customFormat="false" ht="12.75" hidden="false" customHeight="false" outlineLevel="0" collapsed="false">
      <c r="A338" s="532" t="s">
        <v>99</v>
      </c>
      <c r="B338" s="533" t="s">
        <v>2860</v>
      </c>
      <c r="C338" s="535"/>
      <c r="D338" s="536"/>
    </row>
    <row r="339" customFormat="false" ht="12.75" hidden="false" customHeight="false" outlineLevel="0" collapsed="false">
      <c r="A339" s="555" t="s">
        <v>260</v>
      </c>
      <c r="B339" s="533" t="s">
        <v>261</v>
      </c>
      <c r="C339" s="535"/>
      <c r="D339" s="536"/>
    </row>
    <row r="340" customFormat="false" ht="12.75" hidden="false" customHeight="false" outlineLevel="0" collapsed="false">
      <c r="A340" s="532" t="s">
        <v>1429</v>
      </c>
      <c r="B340" s="533" t="s">
        <v>2861</v>
      </c>
      <c r="C340" s="535"/>
      <c r="D340" s="536"/>
    </row>
    <row r="341" customFormat="false" ht="12.75" hidden="false" customHeight="false" outlineLevel="0" collapsed="false">
      <c r="A341" s="532" t="s">
        <v>1036</v>
      </c>
      <c r="B341" s="533" t="s">
        <v>2862</v>
      </c>
      <c r="C341" s="535"/>
      <c r="D341" s="536"/>
    </row>
    <row r="342" customFormat="false" ht="12.75" hidden="false" customHeight="false" outlineLevel="0" collapsed="false">
      <c r="A342" s="534" t="s">
        <v>263</v>
      </c>
      <c r="B342" s="533" t="s">
        <v>2863</v>
      </c>
      <c r="C342" s="535"/>
      <c r="D342" s="536"/>
    </row>
    <row r="343" customFormat="false" ht="12.75" hidden="false" customHeight="false" outlineLevel="0" collapsed="false">
      <c r="A343" s="532" t="s">
        <v>1431</v>
      </c>
      <c r="B343" s="533" t="s">
        <v>1432</v>
      </c>
      <c r="C343" s="535"/>
      <c r="D343" s="536"/>
    </row>
    <row r="344" customFormat="false" ht="12.75" hidden="false" customHeight="false" outlineLevel="0" collapsed="false">
      <c r="A344" s="532" t="s">
        <v>101</v>
      </c>
      <c r="B344" s="533" t="s">
        <v>102</v>
      </c>
      <c r="C344" s="535"/>
      <c r="D344" s="536"/>
    </row>
    <row r="345" customFormat="false" ht="12.75" hidden="false" customHeight="false" outlineLevel="0" collapsed="false">
      <c r="A345" s="534" t="s">
        <v>1433</v>
      </c>
      <c r="B345" s="533" t="s">
        <v>1434</v>
      </c>
      <c r="C345" s="535"/>
      <c r="D345" s="536"/>
    </row>
    <row r="346" customFormat="false" ht="12.75" hidden="false" customHeight="false" outlineLevel="0" collapsed="false">
      <c r="A346" s="532" t="s">
        <v>2405</v>
      </c>
      <c r="B346" s="533" t="s">
        <v>2406</v>
      </c>
      <c r="C346" s="535"/>
      <c r="D346" s="536"/>
    </row>
    <row r="347" customFormat="false" ht="12.75" hidden="false" customHeight="false" outlineLevel="0" collapsed="false">
      <c r="A347" s="532" t="s">
        <v>1039</v>
      </c>
      <c r="B347" s="533" t="s">
        <v>1040</v>
      </c>
      <c r="C347" s="535"/>
      <c r="D347" s="536"/>
    </row>
    <row r="348" customFormat="false" ht="12.75" hidden="false" customHeight="false" outlineLevel="0" collapsed="false">
      <c r="A348" s="532" t="s">
        <v>267</v>
      </c>
      <c r="B348" s="533" t="s">
        <v>268</v>
      </c>
      <c r="C348" s="535"/>
      <c r="D348" s="536"/>
    </row>
    <row r="349" customFormat="false" ht="12.75" hidden="false" customHeight="false" outlineLevel="0" collapsed="false">
      <c r="A349" s="532" t="s">
        <v>1041</v>
      </c>
      <c r="B349" s="533" t="s">
        <v>1042</v>
      </c>
      <c r="C349" s="535"/>
      <c r="D349" s="536"/>
    </row>
    <row r="350" customFormat="false" ht="12.75" hidden="false" customHeight="false" outlineLevel="0" collapsed="false">
      <c r="A350" s="534" t="s">
        <v>1435</v>
      </c>
      <c r="B350" s="533" t="s">
        <v>1436</v>
      </c>
      <c r="C350" s="535"/>
      <c r="D350" s="536"/>
    </row>
    <row r="351" customFormat="false" ht="12.75" hidden="false" customHeight="false" outlineLevel="0" collapsed="false">
      <c r="A351" s="532" t="s">
        <v>2407</v>
      </c>
      <c r="B351" s="533" t="s">
        <v>2408</v>
      </c>
      <c r="C351" s="535"/>
      <c r="D351" s="536"/>
    </row>
    <row r="352" customFormat="false" ht="12.75" hidden="false" customHeight="false" outlineLevel="0" collapsed="false">
      <c r="A352" s="532" t="s">
        <v>1437</v>
      </c>
      <c r="B352" s="533" t="s">
        <v>2864</v>
      </c>
      <c r="C352" s="535"/>
      <c r="D352" s="536"/>
    </row>
    <row r="353" customFormat="false" ht="12.75" hidden="false" customHeight="false" outlineLevel="0" collapsed="false">
      <c r="A353" s="534" t="s">
        <v>1439</v>
      </c>
      <c r="B353" s="533" t="s">
        <v>2865</v>
      </c>
      <c r="C353" s="535"/>
      <c r="D353" s="536"/>
    </row>
    <row r="354" customFormat="false" ht="12.75" hidden="false" customHeight="false" outlineLevel="0" collapsed="false">
      <c r="A354" s="532" t="s">
        <v>1441</v>
      </c>
      <c r="B354" s="533" t="s">
        <v>2866</v>
      </c>
      <c r="C354" s="535"/>
      <c r="D354" s="536"/>
    </row>
    <row r="355" customFormat="false" ht="12.75" hidden="false" customHeight="false" outlineLevel="0" collapsed="false">
      <c r="A355" s="532" t="s">
        <v>1997</v>
      </c>
      <c r="B355" s="533" t="s">
        <v>1998</v>
      </c>
      <c r="C355" s="535"/>
      <c r="D355" s="536"/>
    </row>
    <row r="356" customFormat="false" ht="12.75" hidden="false" customHeight="false" outlineLevel="0" collapsed="false">
      <c r="A356" s="534" t="s">
        <v>1999</v>
      </c>
      <c r="B356" s="533" t="s">
        <v>2000</v>
      </c>
      <c r="C356" s="535"/>
      <c r="D356" s="536"/>
    </row>
    <row r="357" customFormat="false" ht="12.75" hidden="false" customHeight="false" outlineLevel="0" collapsed="false">
      <c r="A357" s="534" t="s">
        <v>270</v>
      </c>
      <c r="B357" s="533" t="s">
        <v>2867</v>
      </c>
      <c r="C357" s="535"/>
      <c r="D357" s="536"/>
    </row>
    <row r="358" customFormat="false" ht="12.75" hidden="false" customHeight="false" outlineLevel="0" collapsed="false">
      <c r="A358" s="534" t="s">
        <v>272</v>
      </c>
      <c r="B358" s="533" t="s">
        <v>2868</v>
      </c>
      <c r="C358" s="535"/>
      <c r="D358" s="536"/>
    </row>
    <row r="359" customFormat="false" ht="12.75" hidden="false" customHeight="false" outlineLevel="0" collapsed="false">
      <c r="A359" s="532" t="s">
        <v>1044</v>
      </c>
      <c r="B359" s="533" t="s">
        <v>2869</v>
      </c>
      <c r="C359" s="535"/>
      <c r="D359" s="536"/>
    </row>
    <row r="360" customFormat="false" ht="12.75" hidden="false" customHeight="false" outlineLevel="0" collapsed="false">
      <c r="A360" s="532" t="s">
        <v>1048</v>
      </c>
      <c r="B360" s="533" t="s">
        <v>1049</v>
      </c>
      <c r="C360" s="535"/>
      <c r="D360" s="536"/>
    </row>
    <row r="361" customFormat="false" ht="12.75" hidden="false" customHeight="false" outlineLevel="0" collapsed="false">
      <c r="A361" s="532" t="s">
        <v>1052</v>
      </c>
      <c r="B361" s="533" t="s">
        <v>1053</v>
      </c>
      <c r="C361" s="535"/>
      <c r="D361" s="536"/>
    </row>
    <row r="362" customFormat="false" ht="12.75" hidden="false" customHeight="false" outlineLevel="0" collapsed="false">
      <c r="A362" s="532" t="s">
        <v>1055</v>
      </c>
      <c r="B362" s="533" t="s">
        <v>1056</v>
      </c>
      <c r="C362" s="535"/>
      <c r="D362" s="536"/>
    </row>
    <row r="363" customFormat="false" ht="12.75" hidden="false" customHeight="false" outlineLevel="0" collapsed="false">
      <c r="A363" s="532" t="s">
        <v>1058</v>
      </c>
      <c r="B363" s="533" t="s">
        <v>1059</v>
      </c>
      <c r="C363" s="535"/>
      <c r="D363" s="536"/>
    </row>
    <row r="364" customFormat="false" ht="12.75" hidden="false" customHeight="false" outlineLevel="0" collapsed="false">
      <c r="A364" s="532" t="s">
        <v>1061</v>
      </c>
      <c r="B364" s="533" t="s">
        <v>1062</v>
      </c>
      <c r="C364" s="535"/>
      <c r="D364" s="536"/>
    </row>
    <row r="365" customFormat="false" ht="12.75" hidden="false" customHeight="false" outlineLevel="0" collapsed="false">
      <c r="A365" s="532" t="s">
        <v>1064</v>
      </c>
      <c r="B365" s="533" t="s">
        <v>1065</v>
      </c>
      <c r="C365" s="535"/>
      <c r="D365" s="536"/>
    </row>
    <row r="366" customFormat="false" ht="12.75" hidden="false" customHeight="false" outlineLevel="0" collapsed="false">
      <c r="A366" s="532" t="s">
        <v>1067</v>
      </c>
      <c r="B366" s="533" t="s">
        <v>2870</v>
      </c>
      <c r="C366" s="535"/>
      <c r="D366" s="536"/>
    </row>
    <row r="367" customFormat="false" ht="12.75" hidden="false" customHeight="false" outlineLevel="0" collapsed="false">
      <c r="A367" s="532" t="s">
        <v>2409</v>
      </c>
      <c r="B367" s="533" t="s">
        <v>2410</v>
      </c>
      <c r="C367" s="535"/>
      <c r="D367" s="536"/>
    </row>
    <row r="368" customFormat="false" ht="12.75" hidden="false" customHeight="false" outlineLevel="0" collapsed="false">
      <c r="A368" s="532" t="s">
        <v>2412</v>
      </c>
      <c r="B368" s="533" t="s">
        <v>2413</v>
      </c>
      <c r="C368" s="535"/>
      <c r="D368" s="536"/>
    </row>
    <row r="369" customFormat="false" ht="12.75" hidden="false" customHeight="false" outlineLevel="0" collapsed="false">
      <c r="A369" s="532" t="s">
        <v>2415</v>
      </c>
      <c r="B369" s="533" t="s">
        <v>2416</v>
      </c>
      <c r="C369" s="535"/>
      <c r="D369" s="536"/>
    </row>
    <row r="370" customFormat="false" ht="12.75" hidden="false" customHeight="false" outlineLevel="0" collapsed="false">
      <c r="A370" s="534" t="s">
        <v>2002</v>
      </c>
      <c r="B370" s="533" t="s">
        <v>2003</v>
      </c>
      <c r="C370" s="535"/>
      <c r="D370" s="536"/>
    </row>
    <row r="371" customFormat="false" ht="12.75" hidden="false" customHeight="false" outlineLevel="0" collapsed="false">
      <c r="A371" s="532" t="s">
        <v>103</v>
      </c>
      <c r="B371" s="533" t="s">
        <v>2871</v>
      </c>
      <c r="C371" s="535"/>
      <c r="D371" s="536"/>
    </row>
    <row r="372" customFormat="false" ht="12.75" hidden="false" customHeight="false" outlineLevel="0" collapsed="false">
      <c r="A372" s="532" t="s">
        <v>2004</v>
      </c>
      <c r="B372" s="533" t="s">
        <v>2005</v>
      </c>
      <c r="C372" s="535"/>
      <c r="D372" s="536"/>
    </row>
    <row r="373" customFormat="false" ht="12.75" hidden="false" customHeight="false" outlineLevel="0" collapsed="false">
      <c r="A373" s="532" t="s">
        <v>105</v>
      </c>
      <c r="B373" s="533" t="s">
        <v>2872</v>
      </c>
      <c r="C373" s="535"/>
      <c r="D373" s="536"/>
    </row>
    <row r="374" customFormat="false" ht="12.75" hidden="false" customHeight="false" outlineLevel="0" collapsed="false">
      <c r="A374" s="532" t="s">
        <v>107</v>
      </c>
      <c r="B374" s="533" t="s">
        <v>2873</v>
      </c>
      <c r="C374" s="535"/>
      <c r="D374" s="536"/>
    </row>
    <row r="375" customFormat="false" ht="12.75" hidden="false" customHeight="false" outlineLevel="0" collapsed="false">
      <c r="A375" s="532" t="s">
        <v>2006</v>
      </c>
      <c r="B375" s="533" t="s">
        <v>2874</v>
      </c>
      <c r="C375" s="535"/>
      <c r="D375" s="536"/>
    </row>
    <row r="376" customFormat="false" ht="12.75" hidden="false" customHeight="false" outlineLevel="0" collapsed="false">
      <c r="A376" s="532" t="s">
        <v>1285</v>
      </c>
      <c r="B376" s="533" t="s">
        <v>2875</v>
      </c>
      <c r="C376" s="535"/>
      <c r="D376" s="536"/>
    </row>
    <row r="377" customFormat="false" ht="12.75" hidden="false" customHeight="false" outlineLevel="0" collapsed="false">
      <c r="A377" s="532" t="s">
        <v>1287</v>
      </c>
      <c r="B377" s="533" t="s">
        <v>2876</v>
      </c>
      <c r="C377" s="535"/>
      <c r="D377" s="536"/>
    </row>
    <row r="378" customFormat="false" ht="12.75" hidden="false" customHeight="false" outlineLevel="0" collapsed="false">
      <c r="A378" s="532" t="s">
        <v>1289</v>
      </c>
      <c r="B378" s="533" t="s">
        <v>2877</v>
      </c>
      <c r="C378" s="535"/>
      <c r="D378" s="536"/>
    </row>
    <row r="379" customFormat="false" ht="12.75" hidden="false" customHeight="false" outlineLevel="0" collapsed="false">
      <c r="A379" s="532" t="s">
        <v>1291</v>
      </c>
      <c r="B379" s="533" t="s">
        <v>2878</v>
      </c>
      <c r="C379" s="535"/>
      <c r="D379" s="536"/>
    </row>
    <row r="380" customFormat="false" ht="12.75" hidden="false" customHeight="false" outlineLevel="0" collapsed="false">
      <c r="A380" s="532" t="s">
        <v>1294</v>
      </c>
      <c r="B380" s="533" t="s">
        <v>2879</v>
      </c>
      <c r="C380" s="535"/>
      <c r="D380" s="536"/>
    </row>
    <row r="381" customFormat="false" ht="12.75" hidden="false" customHeight="false" outlineLevel="0" collapsed="false">
      <c r="A381" s="532" t="s">
        <v>1296</v>
      </c>
      <c r="B381" s="533" t="s">
        <v>2880</v>
      </c>
      <c r="C381" s="535"/>
      <c r="D381" s="536"/>
    </row>
    <row r="382" customFormat="false" ht="12.75" hidden="false" customHeight="false" outlineLevel="0" collapsed="false">
      <c r="A382" s="532" t="s">
        <v>1298</v>
      </c>
      <c r="B382" s="533" t="s">
        <v>2881</v>
      </c>
      <c r="C382" s="535"/>
      <c r="D382" s="536"/>
    </row>
    <row r="383" customFormat="false" ht="12.75" hidden="false" customHeight="false" outlineLevel="0" collapsed="false">
      <c r="A383" s="532" t="s">
        <v>1300</v>
      </c>
      <c r="B383" s="533" t="s">
        <v>1301</v>
      </c>
      <c r="C383" s="535"/>
      <c r="D383" s="536"/>
    </row>
    <row r="384" customFormat="false" ht="12.75" hidden="false" customHeight="false" outlineLevel="0" collapsed="false">
      <c r="A384" s="532" t="s">
        <v>1302</v>
      </c>
      <c r="B384" s="533" t="s">
        <v>2882</v>
      </c>
      <c r="C384" s="535"/>
      <c r="D384" s="536"/>
    </row>
    <row r="385" customFormat="false" ht="12.75" hidden="false" customHeight="false" outlineLevel="0" collapsed="false">
      <c r="A385" s="532" t="s">
        <v>1304</v>
      </c>
      <c r="B385" s="533" t="s">
        <v>2883</v>
      </c>
      <c r="C385" s="535"/>
      <c r="D385" s="536"/>
    </row>
    <row r="386" customFormat="false" ht="12.75" hidden="false" customHeight="false" outlineLevel="0" collapsed="false">
      <c r="A386" s="532" t="s">
        <v>1306</v>
      </c>
      <c r="B386" s="533" t="s">
        <v>2884</v>
      </c>
      <c r="C386" s="535"/>
      <c r="D386" s="536"/>
    </row>
    <row r="387" customFormat="false" ht="12.75" hidden="false" customHeight="false" outlineLevel="0" collapsed="false">
      <c r="A387" s="532" t="s">
        <v>1308</v>
      </c>
      <c r="B387" s="533" t="s">
        <v>2885</v>
      </c>
      <c r="C387" s="535"/>
      <c r="D387" s="536"/>
    </row>
    <row r="388" customFormat="false" ht="12.75" hidden="false" customHeight="false" outlineLevel="0" collapsed="false">
      <c r="A388" s="532" t="s">
        <v>1310</v>
      </c>
      <c r="B388" s="533" t="s">
        <v>2886</v>
      </c>
      <c r="C388" s="535"/>
      <c r="D388" s="536"/>
    </row>
    <row r="389" customFormat="false" ht="12.75" hidden="false" customHeight="false" outlineLevel="0" collapsed="false">
      <c r="A389" s="532" t="s">
        <v>109</v>
      </c>
      <c r="B389" s="533" t="s">
        <v>2887</v>
      </c>
      <c r="C389" s="535"/>
      <c r="D389" s="536"/>
    </row>
    <row r="390" customFormat="false" ht="12.75" hidden="false" customHeight="false" outlineLevel="0" collapsed="false">
      <c r="A390" s="532" t="s">
        <v>112</v>
      </c>
      <c r="B390" s="533" t="s">
        <v>2888</v>
      </c>
      <c r="C390" s="535"/>
      <c r="D390" s="536"/>
    </row>
    <row r="391" customFormat="false" ht="12.75" hidden="false" customHeight="false" outlineLevel="0" collapsed="false">
      <c r="A391" s="532" t="s">
        <v>2417</v>
      </c>
      <c r="B391" s="533" t="s">
        <v>2418</v>
      </c>
      <c r="C391" s="535"/>
      <c r="D391" s="536"/>
    </row>
    <row r="392" customFormat="false" ht="12.75" hidden="false" customHeight="false" outlineLevel="0" collapsed="false">
      <c r="A392" s="532" t="s">
        <v>2420</v>
      </c>
      <c r="B392" s="533" t="s">
        <v>2421</v>
      </c>
      <c r="C392" s="535"/>
      <c r="D392" s="536"/>
    </row>
    <row r="393" customFormat="false" ht="12.75" hidden="false" customHeight="false" outlineLevel="0" collapsed="false">
      <c r="A393" s="532" t="s">
        <v>2422</v>
      </c>
      <c r="B393" s="533" t="s">
        <v>2889</v>
      </c>
      <c r="C393" s="535"/>
      <c r="D393" s="536"/>
    </row>
    <row r="394" customFormat="false" ht="12.75" hidden="false" customHeight="false" outlineLevel="0" collapsed="false">
      <c r="A394" s="532" t="s">
        <v>2424</v>
      </c>
      <c r="B394" s="533" t="s">
        <v>2425</v>
      </c>
      <c r="C394" s="535"/>
      <c r="D394" s="536"/>
    </row>
    <row r="395" customFormat="false" ht="12.75" hidden="false" customHeight="false" outlineLevel="0" collapsed="false">
      <c r="A395" s="532" t="s">
        <v>115</v>
      </c>
      <c r="B395" s="533" t="s">
        <v>116</v>
      </c>
      <c r="C395" s="535"/>
      <c r="D395" s="536"/>
    </row>
    <row r="396" customFormat="false" ht="12.75" hidden="false" customHeight="false" outlineLevel="0" collapsed="false">
      <c r="A396" s="532" t="s">
        <v>2426</v>
      </c>
      <c r="B396" s="533" t="s">
        <v>2427</v>
      </c>
      <c r="C396" s="535"/>
      <c r="D396" s="536"/>
    </row>
    <row r="397" customFormat="false" ht="12.75" hidden="false" customHeight="false" outlineLevel="0" collapsed="false">
      <c r="A397" s="534" t="s">
        <v>1443</v>
      </c>
      <c r="B397" s="533" t="s">
        <v>1444</v>
      </c>
      <c r="C397" s="535"/>
      <c r="D397" s="536"/>
    </row>
    <row r="398" customFormat="false" ht="12.75" hidden="false" customHeight="false" outlineLevel="0" collapsed="false">
      <c r="A398" s="532" t="s">
        <v>2009</v>
      </c>
      <c r="B398" s="533" t="s">
        <v>2010</v>
      </c>
      <c r="C398" s="535"/>
      <c r="D398" s="536"/>
    </row>
    <row r="399" customFormat="false" ht="12.75" hidden="false" customHeight="false" outlineLevel="0" collapsed="false">
      <c r="A399" s="532" t="s">
        <v>2011</v>
      </c>
      <c r="B399" s="533" t="s">
        <v>2012</v>
      </c>
      <c r="C399" s="535"/>
      <c r="D399" s="536"/>
    </row>
    <row r="400" customFormat="false" ht="12.75" hidden="false" customHeight="false" outlineLevel="0" collapsed="false">
      <c r="A400" s="532" t="s">
        <v>2013</v>
      </c>
      <c r="B400" s="533" t="s">
        <v>2014</v>
      </c>
      <c r="C400" s="535"/>
      <c r="D400" s="536"/>
    </row>
    <row r="401" customFormat="false" ht="12.75" hidden="false" customHeight="false" outlineLevel="0" collapsed="false">
      <c r="A401" s="532" t="s">
        <v>2428</v>
      </c>
      <c r="B401" s="533" t="s">
        <v>2429</v>
      </c>
      <c r="C401" s="535"/>
      <c r="D401" s="536"/>
    </row>
    <row r="402" customFormat="false" ht="12.75" hidden="false" customHeight="false" outlineLevel="0" collapsed="false">
      <c r="A402" s="532" t="s">
        <v>2015</v>
      </c>
      <c r="B402" s="533" t="s">
        <v>2016</v>
      </c>
      <c r="C402" s="535"/>
      <c r="D402" s="536"/>
    </row>
    <row r="403" customFormat="false" ht="12.75" hidden="false" customHeight="false" outlineLevel="0" collapsed="false">
      <c r="A403" s="532" t="s">
        <v>2017</v>
      </c>
      <c r="B403" s="533" t="s">
        <v>2018</v>
      </c>
      <c r="C403" s="535"/>
      <c r="D403" s="536"/>
    </row>
    <row r="404" customFormat="false" ht="12.75" hidden="false" customHeight="false" outlineLevel="0" collapsed="false">
      <c r="A404" s="532" t="s">
        <v>2019</v>
      </c>
      <c r="B404" s="533" t="s">
        <v>2020</v>
      </c>
      <c r="C404" s="535"/>
      <c r="D404" s="536"/>
    </row>
    <row r="405" customFormat="false" ht="12.75" hidden="false" customHeight="false" outlineLevel="0" collapsed="false">
      <c r="A405" s="534" t="s">
        <v>2021</v>
      </c>
      <c r="B405" s="533" t="s">
        <v>2890</v>
      </c>
      <c r="C405" s="535"/>
      <c r="D405" s="536"/>
    </row>
    <row r="406" customFormat="false" ht="12.75" hidden="false" customHeight="false" outlineLevel="0" collapsed="false">
      <c r="A406" s="532" t="s">
        <v>501</v>
      </c>
      <c r="B406" s="533" t="s">
        <v>2891</v>
      </c>
      <c r="C406" s="535"/>
      <c r="D406" s="536"/>
    </row>
    <row r="407" customFormat="false" ht="12.75" hidden="false" customHeight="false" outlineLevel="0" collapsed="false">
      <c r="A407" s="532" t="s">
        <v>2892</v>
      </c>
      <c r="B407" s="533" t="s">
        <v>512</v>
      </c>
      <c r="C407" s="535"/>
      <c r="D407" s="536"/>
    </row>
    <row r="408" customFormat="false" ht="12.75" hidden="false" customHeight="false" outlineLevel="0" collapsed="false">
      <c r="A408" s="534" t="s">
        <v>519</v>
      </c>
      <c r="B408" s="533" t="s">
        <v>2893</v>
      </c>
      <c r="C408" s="535"/>
      <c r="D408" s="536"/>
    </row>
    <row r="409" customFormat="false" ht="12.75" hidden="false" customHeight="false" outlineLevel="0" collapsed="false">
      <c r="A409" s="532" t="s">
        <v>527</v>
      </c>
      <c r="B409" s="533" t="s">
        <v>528</v>
      </c>
      <c r="C409" s="535"/>
      <c r="D409" s="536"/>
    </row>
    <row r="410" customFormat="false" ht="12.75" hidden="false" customHeight="false" outlineLevel="0" collapsed="false">
      <c r="A410" s="532" t="s">
        <v>537</v>
      </c>
      <c r="B410" s="533" t="s">
        <v>2894</v>
      </c>
      <c r="C410" s="535"/>
      <c r="D410" s="536"/>
    </row>
    <row r="411" customFormat="false" ht="12.75" hidden="false" customHeight="false" outlineLevel="0" collapsed="false">
      <c r="A411" s="532" t="s">
        <v>547</v>
      </c>
      <c r="B411" s="533" t="s">
        <v>2895</v>
      </c>
      <c r="C411" s="535"/>
      <c r="D411" s="536"/>
    </row>
    <row r="412" customFormat="false" ht="12.75" hidden="false" customHeight="false" outlineLevel="0" collapsed="false">
      <c r="A412" s="532" t="s">
        <v>550</v>
      </c>
      <c r="B412" s="533" t="s">
        <v>551</v>
      </c>
      <c r="C412" s="535"/>
      <c r="D412" s="536"/>
    </row>
    <row r="413" customFormat="false" ht="12.75" hidden="false" customHeight="false" outlineLevel="0" collapsed="false">
      <c r="A413" s="532" t="s">
        <v>1445</v>
      </c>
      <c r="B413" s="533" t="s">
        <v>1446</v>
      </c>
      <c r="C413" s="535"/>
      <c r="D413" s="536"/>
    </row>
    <row r="414" customFormat="false" ht="12.75" hidden="false" customHeight="false" outlineLevel="0" collapsed="false">
      <c r="A414" s="532" t="s">
        <v>2431</v>
      </c>
      <c r="B414" s="533" t="s">
        <v>2432</v>
      </c>
      <c r="C414" s="535"/>
      <c r="D414" s="536"/>
    </row>
    <row r="415" customFormat="false" ht="12.75" hidden="false" customHeight="false" outlineLevel="0" collapsed="false">
      <c r="A415" s="532" t="s">
        <v>2433</v>
      </c>
      <c r="B415" s="533" t="s">
        <v>2434</v>
      </c>
      <c r="C415" s="535"/>
      <c r="D415" s="536"/>
    </row>
    <row r="416" customFormat="false" ht="12.75" hidden="false" customHeight="false" outlineLevel="0" collapsed="false">
      <c r="A416" s="532" t="s">
        <v>1448</v>
      </c>
      <c r="B416" s="533" t="s">
        <v>2896</v>
      </c>
      <c r="C416" s="535"/>
      <c r="D416" s="536"/>
    </row>
    <row r="417" customFormat="false" ht="12.75" hidden="false" customHeight="false" outlineLevel="0" collapsed="false">
      <c r="A417" s="532" t="s">
        <v>2435</v>
      </c>
      <c r="B417" s="533" t="s">
        <v>2436</v>
      </c>
      <c r="C417" s="535"/>
      <c r="D417" s="536"/>
    </row>
    <row r="418" customFormat="false" ht="12.75" hidden="false" customHeight="false" outlineLevel="0" collapsed="false">
      <c r="A418" s="532" t="s">
        <v>560</v>
      </c>
      <c r="B418" s="533" t="s">
        <v>2897</v>
      </c>
      <c r="C418" s="535"/>
      <c r="D418" s="536"/>
    </row>
    <row r="419" customFormat="false" ht="12.75" hidden="false" customHeight="false" outlineLevel="0" collapsed="false">
      <c r="A419" s="534" t="s">
        <v>275</v>
      </c>
      <c r="B419" s="533" t="s">
        <v>2898</v>
      </c>
      <c r="C419" s="535"/>
      <c r="D419" s="536"/>
    </row>
    <row r="420" customFormat="false" ht="12.75" hidden="false" customHeight="false" outlineLevel="0" collapsed="false">
      <c r="A420" s="532" t="s">
        <v>1450</v>
      </c>
      <c r="B420" s="533" t="s">
        <v>2899</v>
      </c>
      <c r="C420" s="535"/>
      <c r="D420" s="536"/>
    </row>
    <row r="421" customFormat="false" ht="12.75" hidden="false" customHeight="false" outlineLevel="0" collapsed="false">
      <c r="A421" s="534" t="s">
        <v>1452</v>
      </c>
      <c r="B421" s="533" t="s">
        <v>1453</v>
      </c>
      <c r="C421" s="535"/>
      <c r="D421" s="536"/>
    </row>
    <row r="422" customFormat="false" ht="12.75" hidden="false" customHeight="false" outlineLevel="0" collapsed="false">
      <c r="A422" s="534" t="s">
        <v>1454</v>
      </c>
      <c r="B422" s="533" t="s">
        <v>1455</v>
      </c>
      <c r="C422" s="535"/>
      <c r="D422" s="536"/>
    </row>
    <row r="423" customFormat="false" ht="12.75" hidden="false" customHeight="false" outlineLevel="0" collapsed="false">
      <c r="A423" s="532" t="s">
        <v>1456</v>
      </c>
      <c r="B423" s="533" t="s">
        <v>2900</v>
      </c>
      <c r="C423" s="535"/>
      <c r="D423" s="536"/>
    </row>
    <row r="424" customFormat="false" ht="12.75" hidden="false" customHeight="false" outlineLevel="0" collapsed="false">
      <c r="A424" s="532" t="s">
        <v>1459</v>
      </c>
      <c r="B424" s="533" t="s">
        <v>1460</v>
      </c>
      <c r="C424" s="535"/>
      <c r="D424" s="536"/>
    </row>
    <row r="425" customFormat="false" ht="12.75" hidden="false" customHeight="false" outlineLevel="0" collapsed="false">
      <c r="A425" s="534" t="s">
        <v>1461</v>
      </c>
      <c r="B425" s="533" t="s">
        <v>1462</v>
      </c>
      <c r="C425" s="535"/>
      <c r="D425" s="536"/>
    </row>
    <row r="426" customFormat="false" ht="12.75" hidden="false" customHeight="false" outlineLevel="0" collapsed="false">
      <c r="A426" s="532" t="s">
        <v>1463</v>
      </c>
      <c r="B426" s="533" t="s">
        <v>2901</v>
      </c>
      <c r="C426" s="535"/>
      <c r="D426" s="536"/>
    </row>
    <row r="427" customFormat="false" ht="12.75" hidden="false" customHeight="false" outlineLevel="0" collapsed="false">
      <c r="A427" s="532" t="s">
        <v>43</v>
      </c>
      <c r="B427" s="533" t="s">
        <v>2902</v>
      </c>
      <c r="C427" s="535"/>
      <c r="D427" s="536"/>
    </row>
    <row r="428" customFormat="false" ht="12.75" hidden="false" customHeight="false" outlineLevel="0" collapsed="false">
      <c r="A428" s="532" t="s">
        <v>2024</v>
      </c>
      <c r="B428" s="533" t="s">
        <v>2903</v>
      </c>
      <c r="C428" s="535"/>
      <c r="D428" s="536"/>
    </row>
    <row r="429" customFormat="false" ht="12.75" hidden="false" customHeight="false" outlineLevel="0" collapsed="false">
      <c r="A429" s="532" t="s">
        <v>118</v>
      </c>
      <c r="B429" s="533" t="s">
        <v>2904</v>
      </c>
      <c r="C429" s="535"/>
      <c r="D429" s="536"/>
    </row>
    <row r="430" customFormat="false" ht="12.75" hidden="false" customHeight="false" outlineLevel="0" collapsed="false">
      <c r="A430" s="532" t="s">
        <v>2438</v>
      </c>
      <c r="B430" s="533" t="s">
        <v>2905</v>
      </c>
      <c r="C430" s="535"/>
      <c r="D430" s="536"/>
    </row>
    <row r="431" customFormat="false" ht="12.75" hidden="false" customHeight="false" outlineLevel="0" collapsed="false">
      <c r="A431" s="532" t="s">
        <v>2440</v>
      </c>
      <c r="B431" s="533" t="s">
        <v>2906</v>
      </c>
      <c r="C431" s="535"/>
      <c r="D431" s="536"/>
    </row>
    <row r="432" customFormat="false" ht="12.75" hidden="false" customHeight="false" outlineLevel="0" collapsed="false">
      <c r="A432" s="532" t="s">
        <v>2442</v>
      </c>
      <c r="B432" s="533" t="s">
        <v>2907</v>
      </c>
      <c r="C432" s="535"/>
      <c r="D432" s="536"/>
    </row>
    <row r="433" customFormat="false" ht="12.75" hidden="false" customHeight="false" outlineLevel="0" collapsed="false">
      <c r="A433" s="532" t="s">
        <v>2444</v>
      </c>
      <c r="B433" s="533" t="s">
        <v>2908</v>
      </c>
      <c r="C433" s="535"/>
      <c r="D433" s="536"/>
    </row>
    <row r="434" customFormat="false" ht="12.75" hidden="false" customHeight="false" outlineLevel="0" collapsed="false">
      <c r="A434" s="534" t="s">
        <v>1466</v>
      </c>
      <c r="B434" s="533" t="s">
        <v>1467</v>
      </c>
      <c r="C434" s="535"/>
      <c r="D434" s="536"/>
    </row>
    <row r="435" customFormat="false" ht="12.75" hidden="false" customHeight="false" outlineLevel="0" collapsed="false">
      <c r="A435" s="532" t="s">
        <v>1469</v>
      </c>
      <c r="B435" s="533" t="s">
        <v>2909</v>
      </c>
      <c r="C435" s="535"/>
      <c r="D435" s="536"/>
    </row>
    <row r="436" customFormat="false" ht="12.75" hidden="false" customHeight="false" outlineLevel="0" collapsed="false">
      <c r="A436" s="532" t="s">
        <v>2446</v>
      </c>
      <c r="B436" s="533" t="s">
        <v>2910</v>
      </c>
      <c r="C436" s="535"/>
      <c r="D436" s="536"/>
    </row>
    <row r="437" customFormat="false" ht="12.75" hidden="false" customHeight="false" outlineLevel="0" collapsed="false">
      <c r="A437" s="532" t="s">
        <v>2026</v>
      </c>
      <c r="B437" s="533" t="s">
        <v>2911</v>
      </c>
      <c r="C437" s="535"/>
      <c r="D437" s="536"/>
    </row>
    <row r="438" customFormat="false" ht="12.75" hidden="false" customHeight="false" outlineLevel="0" collapsed="false">
      <c r="A438" s="532" t="s">
        <v>2028</v>
      </c>
      <c r="B438" s="533" t="s">
        <v>2912</v>
      </c>
      <c r="C438" s="535"/>
      <c r="D438" s="536"/>
    </row>
    <row r="439" customFormat="false" ht="12.75" hidden="false" customHeight="false" outlineLevel="0" collapsed="false">
      <c r="A439" s="532" t="s">
        <v>2031</v>
      </c>
      <c r="B439" s="533" t="s">
        <v>2032</v>
      </c>
      <c r="C439" s="535"/>
      <c r="D439" s="536"/>
    </row>
    <row r="440" customFormat="false" ht="12.75" hidden="false" customHeight="false" outlineLevel="0" collapsed="false">
      <c r="A440" s="532" t="s">
        <v>564</v>
      </c>
      <c r="B440" s="533" t="s">
        <v>565</v>
      </c>
      <c r="C440" s="535"/>
      <c r="D440" s="536"/>
    </row>
    <row r="441" customFormat="false" ht="12.75" hidden="false" customHeight="false" outlineLevel="0" collapsed="false">
      <c r="A441" s="534" t="s">
        <v>1471</v>
      </c>
      <c r="B441" s="533" t="s">
        <v>1472</v>
      </c>
      <c r="C441" s="535"/>
      <c r="D441" s="536"/>
    </row>
    <row r="442" customFormat="false" ht="12.75" hidden="false" customHeight="false" outlineLevel="0" collapsed="false">
      <c r="A442" s="532" t="s">
        <v>2449</v>
      </c>
      <c r="B442" s="533" t="s">
        <v>2913</v>
      </c>
      <c r="C442" s="535"/>
      <c r="D442" s="536"/>
    </row>
    <row r="443" customFormat="false" ht="12.75" hidden="false" customHeight="false" outlineLevel="0" collapsed="false">
      <c r="A443" s="534" t="s">
        <v>2033</v>
      </c>
      <c r="B443" s="533" t="s">
        <v>2034</v>
      </c>
      <c r="C443" s="535"/>
      <c r="D443" s="536"/>
    </row>
    <row r="444" customFormat="false" ht="12.75" hidden="false" customHeight="false" outlineLevel="0" collapsed="false">
      <c r="A444" s="534" t="s">
        <v>279</v>
      </c>
      <c r="B444" s="533" t="s">
        <v>280</v>
      </c>
      <c r="C444" s="535"/>
      <c r="D444" s="536"/>
    </row>
    <row r="445" customFormat="false" ht="12.75" hidden="false" customHeight="false" outlineLevel="0" collapsed="false">
      <c r="A445" s="532" t="s">
        <v>2035</v>
      </c>
      <c r="B445" s="533" t="s">
        <v>2036</v>
      </c>
      <c r="C445" s="535"/>
      <c r="D445" s="536"/>
    </row>
    <row r="446" customFormat="false" ht="12.75" hidden="false" customHeight="false" outlineLevel="0" collapsed="false">
      <c r="A446" s="532" t="s">
        <v>2037</v>
      </c>
      <c r="B446" s="533" t="s">
        <v>2038</v>
      </c>
      <c r="C446" s="535"/>
      <c r="D446" s="536"/>
    </row>
    <row r="447" customFormat="false" ht="12.75" hidden="false" customHeight="false" outlineLevel="0" collapsed="false">
      <c r="A447" s="532" t="s">
        <v>2039</v>
      </c>
      <c r="B447" s="533" t="s">
        <v>2040</v>
      </c>
      <c r="C447" s="535"/>
      <c r="D447" s="536"/>
    </row>
    <row r="448" customFormat="false" ht="12.75" hidden="false" customHeight="false" outlineLevel="0" collapsed="false">
      <c r="A448" s="532" t="s">
        <v>2041</v>
      </c>
      <c r="B448" s="533" t="s">
        <v>2042</v>
      </c>
      <c r="C448" s="535"/>
      <c r="D448" s="536"/>
    </row>
    <row r="449" customFormat="false" ht="12.75" hidden="false" customHeight="false" outlineLevel="0" collapsed="false">
      <c r="A449" s="532" t="s">
        <v>2043</v>
      </c>
      <c r="B449" s="533" t="s">
        <v>2044</v>
      </c>
      <c r="C449" s="535"/>
      <c r="D449" s="536"/>
    </row>
    <row r="450" customFormat="false" ht="12.75" hidden="false" customHeight="false" outlineLevel="0" collapsed="false">
      <c r="A450" s="532" t="s">
        <v>2045</v>
      </c>
      <c r="B450" s="533" t="s">
        <v>2914</v>
      </c>
      <c r="C450" s="535"/>
      <c r="D450" s="536"/>
    </row>
    <row r="451" customFormat="false" ht="12.75" hidden="false" customHeight="false" outlineLevel="0" collapsed="false">
      <c r="A451" s="532" t="s">
        <v>2048</v>
      </c>
      <c r="B451" s="533" t="s">
        <v>2915</v>
      </c>
      <c r="C451" s="535"/>
      <c r="D451" s="536"/>
    </row>
    <row r="452" customFormat="false" ht="12.75" hidden="false" customHeight="false" outlineLevel="0" collapsed="false">
      <c r="A452" s="532" t="s">
        <v>2050</v>
      </c>
      <c r="B452" s="533" t="s">
        <v>2916</v>
      </c>
      <c r="C452" s="535"/>
      <c r="D452" s="536"/>
    </row>
    <row r="453" customFormat="false" ht="12.75" hidden="false" customHeight="false" outlineLevel="0" collapsed="false">
      <c r="A453" s="532" t="s">
        <v>2052</v>
      </c>
      <c r="B453" s="533" t="s">
        <v>2053</v>
      </c>
      <c r="C453" s="535"/>
      <c r="D453" s="536"/>
    </row>
    <row r="454" customFormat="false" ht="12.75" hidden="false" customHeight="false" outlineLevel="0" collapsed="false">
      <c r="A454" s="532" t="s">
        <v>2054</v>
      </c>
      <c r="B454" s="533" t="s">
        <v>2055</v>
      </c>
      <c r="C454" s="535"/>
      <c r="D454" s="536"/>
    </row>
    <row r="455" customFormat="false" ht="12.75" hidden="false" customHeight="false" outlineLevel="0" collapsed="false">
      <c r="A455" s="532" t="s">
        <v>574</v>
      </c>
      <c r="B455" s="533" t="s">
        <v>2917</v>
      </c>
      <c r="C455" s="535"/>
      <c r="D455" s="536"/>
    </row>
    <row r="456" customFormat="false" ht="12.75" hidden="false" customHeight="false" outlineLevel="0" collapsed="false">
      <c r="A456" s="532" t="s">
        <v>577</v>
      </c>
      <c r="B456" s="533" t="s">
        <v>2918</v>
      </c>
      <c r="C456" s="535"/>
      <c r="D456" s="536"/>
    </row>
    <row r="457" customFormat="false" ht="12.75" hidden="false" customHeight="false" outlineLevel="0" collapsed="false">
      <c r="A457" s="532" t="s">
        <v>582</v>
      </c>
      <c r="B457" s="533" t="s">
        <v>583</v>
      </c>
      <c r="C457" s="535"/>
      <c r="D457" s="536"/>
    </row>
    <row r="458" customFormat="false" ht="12.75" hidden="false" customHeight="false" outlineLevel="0" collapsed="false">
      <c r="A458" s="532" t="s">
        <v>1475</v>
      </c>
      <c r="B458" s="533" t="s">
        <v>2919</v>
      </c>
      <c r="C458" s="535"/>
      <c r="D458" s="536"/>
    </row>
    <row r="459" customFormat="false" ht="12.75" hidden="false" customHeight="false" outlineLevel="0" collapsed="false">
      <c r="A459" s="532" t="s">
        <v>1477</v>
      </c>
      <c r="B459" s="533" t="s">
        <v>2920</v>
      </c>
      <c r="C459" s="535"/>
      <c r="D459" s="536"/>
    </row>
    <row r="460" customFormat="false" ht="12.75" hidden="false" customHeight="false" outlineLevel="0" collapsed="false">
      <c r="A460" s="532" t="s">
        <v>1479</v>
      </c>
      <c r="B460" s="533" t="s">
        <v>2921</v>
      </c>
      <c r="C460" s="535"/>
      <c r="D460" s="536"/>
    </row>
    <row r="461" customFormat="false" ht="12.75" hidden="false" customHeight="false" outlineLevel="0" collapsed="false">
      <c r="A461" s="532" t="s">
        <v>1481</v>
      </c>
      <c r="B461" s="533" t="s">
        <v>2922</v>
      </c>
      <c r="C461" s="535"/>
      <c r="D461" s="536"/>
    </row>
    <row r="462" customFormat="false" ht="12.75" hidden="false" customHeight="false" outlineLevel="0" collapsed="false">
      <c r="A462" s="534" t="s">
        <v>584</v>
      </c>
      <c r="B462" s="533" t="s">
        <v>2923</v>
      </c>
      <c r="C462" s="535"/>
      <c r="D462" s="536"/>
    </row>
    <row r="463" customFormat="false" ht="12.75" hidden="false" customHeight="false" outlineLevel="0" collapsed="false">
      <c r="A463" s="534" t="s">
        <v>593</v>
      </c>
      <c r="B463" s="533" t="s">
        <v>2924</v>
      </c>
      <c r="C463" s="535"/>
      <c r="D463" s="536"/>
    </row>
    <row r="464" customFormat="false" ht="12.75" hidden="false" customHeight="false" outlineLevel="0" collapsed="false">
      <c r="A464" s="532" t="s">
        <v>599</v>
      </c>
      <c r="B464" s="533" t="s">
        <v>2925</v>
      </c>
      <c r="C464" s="535"/>
      <c r="D464" s="536"/>
    </row>
    <row r="465" customFormat="false" ht="12.75" hidden="false" customHeight="false" outlineLevel="0" collapsed="false">
      <c r="A465" s="532" t="s">
        <v>601</v>
      </c>
      <c r="B465" s="533" t="s">
        <v>602</v>
      </c>
      <c r="C465" s="535"/>
      <c r="D465" s="536"/>
    </row>
    <row r="466" customFormat="false" ht="12.75" hidden="false" customHeight="false" outlineLevel="0" collapsed="false">
      <c r="A466" s="534" t="s">
        <v>281</v>
      </c>
      <c r="B466" s="533" t="s">
        <v>282</v>
      </c>
      <c r="C466" s="535"/>
      <c r="D466" s="536"/>
    </row>
    <row r="467" customFormat="false" ht="12.75" hidden="false" customHeight="false" outlineLevel="0" collapsed="false">
      <c r="A467" s="534" t="s">
        <v>2056</v>
      </c>
      <c r="B467" s="533" t="s">
        <v>2057</v>
      </c>
      <c r="C467" s="535"/>
      <c r="D467" s="536"/>
    </row>
    <row r="468" customFormat="false" ht="12.75" hidden="false" customHeight="false" outlineLevel="0" collapsed="false">
      <c r="A468" s="532" t="s">
        <v>2058</v>
      </c>
      <c r="B468" s="533" t="s">
        <v>2926</v>
      </c>
      <c r="C468" s="535"/>
      <c r="D468" s="536"/>
    </row>
    <row r="469" customFormat="false" ht="12.75" hidden="false" customHeight="false" outlineLevel="0" collapsed="false">
      <c r="A469" s="532" t="s">
        <v>2060</v>
      </c>
      <c r="B469" s="533" t="s">
        <v>2061</v>
      </c>
      <c r="C469" s="535"/>
      <c r="D469" s="536"/>
    </row>
    <row r="470" customFormat="false" ht="12.75" hidden="false" customHeight="false" outlineLevel="0" collapsed="false">
      <c r="A470" s="532" t="s">
        <v>2063</v>
      </c>
      <c r="B470" s="533" t="s">
        <v>2064</v>
      </c>
      <c r="C470" s="535"/>
      <c r="D470" s="536"/>
    </row>
    <row r="471" customFormat="false" ht="12.75" hidden="false" customHeight="false" outlineLevel="0" collapsed="false">
      <c r="A471" s="532" t="s">
        <v>2065</v>
      </c>
      <c r="B471" s="533" t="s">
        <v>2066</v>
      </c>
      <c r="C471" s="535"/>
      <c r="D471" s="536"/>
    </row>
    <row r="472" customFormat="false" ht="12.75" hidden="false" customHeight="false" outlineLevel="0" collapsed="false">
      <c r="A472" s="532" t="s">
        <v>2068</v>
      </c>
      <c r="B472" s="533" t="s">
        <v>2927</v>
      </c>
      <c r="C472" s="535"/>
      <c r="D472" s="536"/>
    </row>
    <row r="473" customFormat="false" ht="12.75" hidden="false" customHeight="false" outlineLevel="0" collapsed="false">
      <c r="A473" s="534" t="s">
        <v>2070</v>
      </c>
      <c r="B473" s="533" t="s">
        <v>2071</v>
      </c>
      <c r="C473" s="535"/>
      <c r="D473" s="536"/>
    </row>
    <row r="474" customFormat="false" ht="12.75" hidden="false" customHeight="false" outlineLevel="0" collapsed="false">
      <c r="A474" s="532" t="s">
        <v>283</v>
      </c>
      <c r="B474" s="533" t="s">
        <v>284</v>
      </c>
      <c r="C474" s="535"/>
      <c r="D474" s="536"/>
    </row>
    <row r="475" customFormat="false" ht="12.75" hidden="false" customHeight="false" outlineLevel="0" collapsed="false">
      <c r="A475" s="534" t="s">
        <v>287</v>
      </c>
      <c r="B475" s="533" t="s">
        <v>288</v>
      </c>
      <c r="C475" s="535"/>
      <c r="D475" s="536"/>
    </row>
    <row r="476" customFormat="false" ht="12.75" hidden="false" customHeight="false" outlineLevel="0" collapsed="false">
      <c r="A476" s="532" t="s">
        <v>290</v>
      </c>
      <c r="B476" s="533" t="s">
        <v>291</v>
      </c>
      <c r="C476" s="535"/>
      <c r="D476" s="536"/>
    </row>
    <row r="477" customFormat="false" ht="12.75" hidden="false" customHeight="false" outlineLevel="0" collapsed="false">
      <c r="A477" s="532" t="s">
        <v>294</v>
      </c>
      <c r="B477" s="533" t="s">
        <v>295</v>
      </c>
      <c r="C477" s="535"/>
      <c r="D477" s="536"/>
    </row>
    <row r="478" customFormat="false" ht="12.75" hidden="false" customHeight="false" outlineLevel="0" collapsed="false">
      <c r="A478" s="532" t="s">
        <v>296</v>
      </c>
      <c r="B478" s="533" t="s">
        <v>297</v>
      </c>
      <c r="C478" s="535"/>
      <c r="D478" s="536"/>
    </row>
    <row r="479" customFormat="false" ht="12.75" hidden="false" customHeight="false" outlineLevel="0" collapsed="false">
      <c r="A479" s="532" t="s">
        <v>2451</v>
      </c>
      <c r="B479" s="533" t="s">
        <v>2452</v>
      </c>
      <c r="C479" s="535"/>
      <c r="D479" s="536"/>
    </row>
    <row r="480" customFormat="false" ht="12.75" hidden="false" customHeight="false" outlineLevel="0" collapsed="false">
      <c r="A480" s="532" t="s">
        <v>1071</v>
      </c>
      <c r="B480" s="533" t="s">
        <v>1072</v>
      </c>
      <c r="C480" s="535"/>
      <c r="D480" s="536"/>
    </row>
    <row r="481" customFormat="false" ht="12.75" hidden="false" customHeight="false" outlineLevel="0" collapsed="false">
      <c r="A481" s="532" t="s">
        <v>1074</v>
      </c>
      <c r="B481" s="533" t="s">
        <v>1075</v>
      </c>
      <c r="C481" s="535"/>
      <c r="D481" s="536"/>
    </row>
    <row r="482" customFormat="false" ht="12.75" hidden="false" customHeight="false" outlineLevel="0" collapsed="false">
      <c r="A482" s="534" t="s">
        <v>120</v>
      </c>
      <c r="B482" s="533" t="s">
        <v>121</v>
      </c>
      <c r="C482" s="535"/>
      <c r="D482" s="536"/>
    </row>
    <row r="483" customFormat="false" ht="12.75" hidden="false" customHeight="false" outlineLevel="0" collapsed="false">
      <c r="A483" s="534" t="s">
        <v>2453</v>
      </c>
      <c r="B483" s="533" t="s">
        <v>2454</v>
      </c>
      <c r="C483" s="535"/>
      <c r="D483" s="536"/>
    </row>
    <row r="484" customFormat="false" ht="12.75" hidden="false" customHeight="false" outlineLevel="0" collapsed="false">
      <c r="A484" s="532" t="s">
        <v>2072</v>
      </c>
      <c r="B484" s="533" t="s">
        <v>2928</v>
      </c>
      <c r="C484" s="535"/>
      <c r="D484" s="536"/>
    </row>
    <row r="485" customFormat="false" ht="12.75" hidden="false" customHeight="false" outlineLevel="0" collapsed="false">
      <c r="A485" s="532" t="s">
        <v>299</v>
      </c>
      <c r="B485" s="533" t="s">
        <v>300</v>
      </c>
      <c r="C485" s="535"/>
      <c r="D485" s="536"/>
    </row>
    <row r="486" customFormat="false" ht="12.75" hidden="false" customHeight="false" outlineLevel="0" collapsed="false">
      <c r="A486" s="532" t="s">
        <v>2074</v>
      </c>
      <c r="B486" s="533" t="s">
        <v>2075</v>
      </c>
      <c r="C486" s="535"/>
      <c r="D486" s="536"/>
    </row>
    <row r="487" customFormat="false" ht="12.75" hidden="false" customHeight="false" outlineLevel="0" collapsed="false">
      <c r="A487" s="532" t="s">
        <v>2077</v>
      </c>
      <c r="B487" s="533" t="s">
        <v>2929</v>
      </c>
      <c r="C487" s="535"/>
      <c r="D487" s="536"/>
    </row>
    <row r="488" customFormat="false" ht="12.75" hidden="false" customHeight="false" outlineLevel="0" collapsed="false">
      <c r="A488" s="532" t="s">
        <v>2079</v>
      </c>
      <c r="B488" s="533" t="s">
        <v>2930</v>
      </c>
      <c r="C488" s="535"/>
      <c r="D488" s="536"/>
    </row>
    <row r="489" customFormat="false" ht="12.75" hidden="false" customHeight="false" outlineLevel="0" collapsed="false">
      <c r="A489" s="534" t="s">
        <v>2081</v>
      </c>
      <c r="B489" s="533" t="s">
        <v>2931</v>
      </c>
      <c r="C489" s="535"/>
      <c r="D489" s="536"/>
    </row>
    <row r="490" customFormat="false" ht="12.75" hidden="false" customHeight="false" outlineLevel="0" collapsed="false">
      <c r="A490" s="532" t="s">
        <v>2083</v>
      </c>
      <c r="B490" s="533" t="s">
        <v>2084</v>
      </c>
      <c r="C490" s="535"/>
      <c r="D490" s="536"/>
    </row>
    <row r="491" customFormat="false" ht="12.75" hidden="false" customHeight="false" outlineLevel="0" collapsed="false">
      <c r="A491" s="534" t="s">
        <v>2086</v>
      </c>
      <c r="B491" s="533" t="s">
        <v>2087</v>
      </c>
      <c r="C491" s="535"/>
      <c r="D491" s="536"/>
    </row>
    <row r="492" customFormat="false" ht="12.75" hidden="false" customHeight="false" outlineLevel="0" collapsed="false">
      <c r="A492" s="532" t="s">
        <v>301</v>
      </c>
      <c r="B492" s="533" t="s">
        <v>302</v>
      </c>
      <c r="C492" s="535"/>
      <c r="D492" s="536"/>
    </row>
    <row r="493" customFormat="false" ht="12.75" hidden="false" customHeight="false" outlineLevel="0" collapsed="false">
      <c r="A493" s="532" t="s">
        <v>2088</v>
      </c>
      <c r="B493" s="533" t="s">
        <v>2932</v>
      </c>
      <c r="C493" s="535"/>
      <c r="D493" s="536"/>
    </row>
    <row r="494" customFormat="false" ht="12.75" hidden="false" customHeight="false" outlineLevel="0" collapsed="false">
      <c r="A494" s="532" t="s">
        <v>2090</v>
      </c>
      <c r="B494" s="533" t="s">
        <v>2933</v>
      </c>
      <c r="C494" s="535"/>
      <c r="D494" s="536"/>
    </row>
    <row r="495" customFormat="false" ht="12.75" hidden="false" customHeight="false" outlineLevel="0" collapsed="false">
      <c r="A495" s="532" t="s">
        <v>2093</v>
      </c>
      <c r="B495" s="533" t="s">
        <v>2934</v>
      </c>
      <c r="C495" s="535"/>
      <c r="D495" s="536"/>
    </row>
    <row r="496" customFormat="false" ht="12.75" hidden="false" customHeight="false" outlineLevel="0" collapsed="false">
      <c r="A496" s="532" t="s">
        <v>2095</v>
      </c>
      <c r="B496" s="533" t="s">
        <v>2096</v>
      </c>
      <c r="C496" s="535"/>
      <c r="D496" s="536"/>
    </row>
    <row r="497" customFormat="false" ht="12.75" hidden="false" customHeight="false" outlineLevel="0" collapsed="false">
      <c r="A497" s="532" t="s">
        <v>2098</v>
      </c>
      <c r="B497" s="533" t="s">
        <v>2099</v>
      </c>
      <c r="C497" s="535"/>
      <c r="D497" s="536"/>
    </row>
    <row r="498" customFormat="false" ht="12.75" hidden="false" customHeight="false" outlineLevel="0" collapsed="false">
      <c r="A498" s="534" t="s">
        <v>2100</v>
      </c>
      <c r="B498" s="533" t="s">
        <v>2935</v>
      </c>
      <c r="C498" s="535"/>
      <c r="D498" s="536"/>
    </row>
    <row r="499" customFormat="false" ht="12.75" hidden="false" customHeight="false" outlineLevel="0" collapsed="false">
      <c r="A499" s="532" t="s">
        <v>2456</v>
      </c>
      <c r="B499" s="533" t="s">
        <v>2457</v>
      </c>
      <c r="C499" s="535"/>
      <c r="D499" s="536"/>
    </row>
    <row r="500" customFormat="false" ht="12.75" hidden="false" customHeight="false" outlineLevel="0" collapsed="false">
      <c r="A500" s="532" t="s">
        <v>123</v>
      </c>
      <c r="B500" s="533" t="s">
        <v>2936</v>
      </c>
      <c r="C500" s="535"/>
      <c r="D500" s="536"/>
    </row>
    <row r="501" customFormat="false" ht="12.75" hidden="false" customHeight="false" outlineLevel="0" collapsed="false">
      <c r="A501" s="532" t="s">
        <v>1483</v>
      </c>
      <c r="B501" s="533" t="s">
        <v>1484</v>
      </c>
      <c r="C501" s="535"/>
      <c r="D501" s="536"/>
    </row>
    <row r="502" customFormat="false" ht="12.75" hidden="false" customHeight="false" outlineLevel="0" collapsed="false">
      <c r="A502" s="532" t="s">
        <v>2102</v>
      </c>
      <c r="B502" s="533" t="s">
        <v>2937</v>
      </c>
      <c r="C502" s="535"/>
      <c r="D502" s="536"/>
    </row>
    <row r="503" customFormat="false" ht="12.75" hidden="false" customHeight="false" outlineLevel="0" collapsed="false">
      <c r="A503" s="534" t="s">
        <v>1486</v>
      </c>
      <c r="B503" s="533" t="s">
        <v>2938</v>
      </c>
      <c r="C503" s="535"/>
      <c r="D503" s="536"/>
    </row>
    <row r="504" customFormat="false" ht="12.75" hidden="false" customHeight="false" outlineLevel="0" collapsed="false">
      <c r="A504" s="532" t="s">
        <v>1488</v>
      </c>
      <c r="B504" s="533" t="s">
        <v>2939</v>
      </c>
      <c r="C504" s="535"/>
      <c r="D504" s="536"/>
    </row>
    <row r="505" customFormat="false" ht="12.75" hidden="false" customHeight="false" outlineLevel="0" collapsed="false">
      <c r="A505" s="534" t="s">
        <v>1490</v>
      </c>
      <c r="B505" s="533" t="s">
        <v>1491</v>
      </c>
      <c r="C505" s="535"/>
      <c r="D505" s="536"/>
    </row>
    <row r="506" customFormat="false" ht="12.75" hidden="false" customHeight="false" outlineLevel="0" collapsed="false">
      <c r="A506" s="532" t="s">
        <v>1492</v>
      </c>
      <c r="B506" s="533" t="s">
        <v>1493</v>
      </c>
      <c r="C506" s="535"/>
      <c r="D506" s="536"/>
    </row>
    <row r="507" customFormat="false" ht="12.75" hidden="false" customHeight="false" outlineLevel="0" collapsed="false">
      <c r="A507" s="532" t="s">
        <v>1494</v>
      </c>
      <c r="B507" s="533" t="s">
        <v>2940</v>
      </c>
      <c r="C507" s="535"/>
      <c r="D507" s="536"/>
    </row>
    <row r="508" customFormat="false" ht="12.75" hidden="false" customHeight="false" outlineLevel="0" collapsed="false">
      <c r="A508" s="532" t="s">
        <v>1496</v>
      </c>
      <c r="B508" s="533" t="s">
        <v>1497</v>
      </c>
      <c r="C508" s="535"/>
      <c r="D508" s="536"/>
    </row>
    <row r="509" customFormat="false" ht="12.75" hidden="false" customHeight="false" outlineLevel="0" collapsed="false">
      <c r="A509" s="534" t="s">
        <v>1498</v>
      </c>
      <c r="B509" s="533" t="s">
        <v>2941</v>
      </c>
      <c r="C509" s="535"/>
      <c r="D509" s="536"/>
    </row>
    <row r="510" customFormat="false" ht="12.75" hidden="false" customHeight="false" outlineLevel="0" collapsed="false">
      <c r="A510" s="532" t="s">
        <v>1500</v>
      </c>
      <c r="B510" s="533" t="s">
        <v>2942</v>
      </c>
      <c r="C510" s="535"/>
      <c r="D510" s="536"/>
    </row>
    <row r="511" customFormat="false" ht="12.75" hidden="false" customHeight="false" outlineLevel="0" collapsed="false">
      <c r="A511" s="532" t="s">
        <v>1502</v>
      </c>
      <c r="B511" s="533" t="s">
        <v>2943</v>
      </c>
      <c r="C511" s="535"/>
      <c r="D511" s="536"/>
    </row>
    <row r="512" customFormat="false" ht="12.75" hidden="false" customHeight="false" outlineLevel="0" collapsed="false">
      <c r="A512" s="532" t="s">
        <v>1504</v>
      </c>
      <c r="B512" s="533" t="s">
        <v>2944</v>
      </c>
      <c r="C512" s="535"/>
      <c r="D512" s="536"/>
    </row>
    <row r="513" customFormat="false" ht="12.75" hidden="false" customHeight="false" outlineLevel="0" collapsed="false">
      <c r="A513" s="534" t="s">
        <v>1507</v>
      </c>
      <c r="B513" s="533" t="s">
        <v>2945</v>
      </c>
      <c r="C513" s="535"/>
      <c r="D513" s="536"/>
    </row>
    <row r="514" customFormat="false" ht="12.75" hidden="false" customHeight="false" outlineLevel="0" collapsed="false">
      <c r="A514" s="532" t="s">
        <v>1509</v>
      </c>
      <c r="B514" s="533" t="s">
        <v>2946</v>
      </c>
      <c r="C514" s="535"/>
      <c r="D514" s="536"/>
    </row>
    <row r="515" customFormat="false" ht="12.75" hidden="false" customHeight="false" outlineLevel="0" collapsed="false">
      <c r="A515" s="555" t="s">
        <v>1511</v>
      </c>
      <c r="B515" s="533" t="s">
        <v>1512</v>
      </c>
      <c r="C515" s="535"/>
      <c r="D515" s="536"/>
    </row>
    <row r="516" customFormat="false" ht="12.75" hidden="false" customHeight="false" outlineLevel="0" collapsed="false">
      <c r="A516" s="532" t="s">
        <v>1513</v>
      </c>
      <c r="B516" s="533" t="s">
        <v>1514</v>
      </c>
      <c r="C516" s="535"/>
      <c r="D516" s="536"/>
    </row>
    <row r="517" customFormat="false" ht="12.75" hidden="false" customHeight="false" outlineLevel="0" collapsed="false">
      <c r="A517" s="534" t="s">
        <v>1515</v>
      </c>
      <c r="B517" s="533" t="s">
        <v>2947</v>
      </c>
      <c r="C517" s="535"/>
      <c r="D517" s="536"/>
    </row>
    <row r="518" customFormat="false" ht="12.75" hidden="false" customHeight="false" outlineLevel="0" collapsed="false">
      <c r="A518" s="534" t="s">
        <v>1517</v>
      </c>
      <c r="B518" s="533" t="s">
        <v>1518</v>
      </c>
      <c r="C518" s="535"/>
      <c r="D518" s="536"/>
    </row>
    <row r="519" customFormat="false" ht="12.75" hidden="false" customHeight="false" outlineLevel="0" collapsed="false">
      <c r="A519" s="532" t="s">
        <v>1519</v>
      </c>
      <c r="B519" s="533" t="s">
        <v>2948</v>
      </c>
      <c r="C519" s="535"/>
      <c r="D519" s="536"/>
    </row>
    <row r="520" customFormat="false" ht="12.75" hidden="false" customHeight="false" outlineLevel="0" collapsed="false">
      <c r="A520" s="534" t="s">
        <v>611</v>
      </c>
      <c r="B520" s="533" t="s">
        <v>612</v>
      </c>
      <c r="C520" s="535"/>
      <c r="D520" s="536"/>
    </row>
    <row r="521" customFormat="false" ht="12.75" hidden="false" customHeight="false" outlineLevel="0" collapsed="false">
      <c r="A521" s="532" t="s">
        <v>617</v>
      </c>
      <c r="B521" s="533" t="s">
        <v>2949</v>
      </c>
      <c r="C521" s="535"/>
      <c r="D521" s="536"/>
    </row>
    <row r="522" customFormat="false" ht="12.75" hidden="false" customHeight="false" outlineLevel="0" collapsed="false">
      <c r="A522" s="532" t="s">
        <v>625</v>
      </c>
      <c r="B522" s="533" t="s">
        <v>2950</v>
      </c>
      <c r="C522" s="535"/>
      <c r="D522" s="536"/>
    </row>
    <row r="523" customFormat="false" ht="12.75" hidden="false" customHeight="false" outlineLevel="0" collapsed="false">
      <c r="A523" s="534" t="s">
        <v>2104</v>
      </c>
      <c r="B523" s="533" t="s">
        <v>2951</v>
      </c>
      <c r="C523" s="535"/>
      <c r="D523" s="536"/>
    </row>
    <row r="524" customFormat="false" ht="12.75" hidden="false" customHeight="false" outlineLevel="0" collapsed="false">
      <c r="A524" s="532" t="s">
        <v>1521</v>
      </c>
      <c r="B524" s="533" t="s">
        <v>2952</v>
      </c>
      <c r="C524" s="535"/>
      <c r="D524" s="536"/>
    </row>
    <row r="525" customFormat="false" ht="12.75" hidden="false" customHeight="false" outlineLevel="0" collapsed="false">
      <c r="A525" s="532" t="s">
        <v>303</v>
      </c>
      <c r="B525" s="533" t="s">
        <v>304</v>
      </c>
      <c r="C525" s="535"/>
      <c r="D525" s="536"/>
    </row>
    <row r="526" customFormat="false" ht="12.75" hidden="false" customHeight="false" outlineLevel="0" collapsed="false">
      <c r="A526" s="532" t="s">
        <v>306</v>
      </c>
      <c r="B526" s="533" t="s">
        <v>307</v>
      </c>
      <c r="C526" s="535"/>
      <c r="D526" s="536"/>
    </row>
    <row r="527" customFormat="false" ht="12.75" hidden="false" customHeight="false" outlineLevel="0" collapsed="false">
      <c r="A527" s="532" t="s">
        <v>311</v>
      </c>
      <c r="B527" s="533" t="s">
        <v>312</v>
      </c>
      <c r="C527" s="535"/>
      <c r="D527" s="536"/>
    </row>
    <row r="528" customFormat="false" ht="12.75" hidden="false" customHeight="false" outlineLevel="0" collapsed="false">
      <c r="A528" s="555" t="s">
        <v>315</v>
      </c>
      <c r="B528" s="533" t="s">
        <v>316</v>
      </c>
      <c r="C528" s="535"/>
      <c r="D528" s="536"/>
    </row>
    <row r="529" customFormat="false" ht="12.75" hidden="false" customHeight="false" outlineLevel="0" collapsed="false">
      <c r="A529" s="532" t="s">
        <v>320</v>
      </c>
      <c r="B529" s="533" t="s">
        <v>321</v>
      </c>
      <c r="C529" s="535"/>
      <c r="D529" s="536"/>
    </row>
    <row r="530" customFormat="false" ht="12.75" hidden="false" customHeight="false" outlineLevel="0" collapsed="false">
      <c r="A530" s="532" t="s">
        <v>324</v>
      </c>
      <c r="B530" s="533" t="s">
        <v>2953</v>
      </c>
      <c r="C530" s="535"/>
      <c r="D530" s="536"/>
    </row>
    <row r="531" customFormat="false" ht="12.75" hidden="false" customHeight="false" outlineLevel="0" collapsed="false">
      <c r="A531" s="532" t="s">
        <v>326</v>
      </c>
      <c r="B531" s="533" t="s">
        <v>327</v>
      </c>
      <c r="C531" s="535"/>
      <c r="D531" s="536"/>
    </row>
    <row r="532" customFormat="false" ht="12.75" hidden="false" customHeight="false" outlineLevel="0" collapsed="false">
      <c r="A532" s="534" t="s">
        <v>330</v>
      </c>
      <c r="B532" s="533" t="s">
        <v>331</v>
      </c>
      <c r="C532" s="535"/>
      <c r="D532" s="536"/>
    </row>
    <row r="533" customFormat="false" ht="12.75" hidden="false" customHeight="false" outlineLevel="0" collapsed="false">
      <c r="A533" s="532" t="s">
        <v>334</v>
      </c>
      <c r="B533" s="533" t="s">
        <v>335</v>
      </c>
      <c r="C533" s="535"/>
      <c r="D533" s="536"/>
    </row>
    <row r="534" customFormat="false" ht="12.75" hidden="false" customHeight="false" outlineLevel="0" collapsed="false">
      <c r="A534" s="534" t="s">
        <v>338</v>
      </c>
      <c r="B534" s="533" t="s">
        <v>339</v>
      </c>
      <c r="C534" s="535"/>
      <c r="D534" s="536"/>
    </row>
    <row r="535" customFormat="false" ht="12.75" hidden="false" customHeight="false" outlineLevel="0" collapsed="false">
      <c r="A535" s="532" t="s">
        <v>341</v>
      </c>
      <c r="B535" s="533" t="s">
        <v>2954</v>
      </c>
      <c r="C535" s="535"/>
      <c r="D535" s="536"/>
    </row>
    <row r="536" customFormat="false" ht="12.75" hidden="false" customHeight="false" outlineLevel="0" collapsed="false">
      <c r="A536" s="532" t="s">
        <v>1523</v>
      </c>
      <c r="B536" s="533" t="s">
        <v>2955</v>
      </c>
      <c r="C536" s="535"/>
      <c r="D536" s="536"/>
    </row>
    <row r="537" customFormat="false" ht="12.75" hidden="false" customHeight="false" outlineLevel="0" collapsed="false">
      <c r="A537" s="532" t="s">
        <v>1525</v>
      </c>
      <c r="B537" s="533" t="s">
        <v>1526</v>
      </c>
      <c r="C537" s="535"/>
      <c r="D537" s="536"/>
    </row>
    <row r="538" customFormat="false" ht="12.75" hidden="false" customHeight="false" outlineLevel="0" collapsed="false">
      <c r="A538" s="532" t="s">
        <v>1528</v>
      </c>
      <c r="B538" s="533" t="s">
        <v>2956</v>
      </c>
      <c r="C538" s="535"/>
      <c r="D538" s="536"/>
    </row>
    <row r="539" customFormat="false" ht="12.75" hidden="false" customHeight="false" outlineLevel="0" collapsed="false">
      <c r="A539" s="534" t="s">
        <v>1530</v>
      </c>
      <c r="B539" s="533" t="s">
        <v>1531</v>
      </c>
      <c r="C539" s="535"/>
      <c r="D539" s="536"/>
    </row>
    <row r="540" customFormat="false" ht="12.75" hidden="false" customHeight="false" outlineLevel="0" collapsed="false">
      <c r="A540" s="532" t="s">
        <v>1533</v>
      </c>
      <c r="B540" s="533" t="s">
        <v>1534</v>
      </c>
      <c r="C540" s="535"/>
      <c r="D540" s="536"/>
    </row>
    <row r="541" customFormat="false" ht="12.75" hidden="false" customHeight="false" outlineLevel="0" collapsed="false">
      <c r="A541" s="532" t="s">
        <v>1535</v>
      </c>
      <c r="B541" s="533" t="s">
        <v>2957</v>
      </c>
      <c r="C541" s="535"/>
      <c r="D541" s="536"/>
    </row>
    <row r="542" customFormat="false" ht="12.75" hidden="false" customHeight="false" outlineLevel="0" collapsed="false">
      <c r="A542" s="532" t="s">
        <v>1537</v>
      </c>
      <c r="B542" s="533" t="s">
        <v>1538</v>
      </c>
      <c r="C542" s="535"/>
      <c r="D542" s="536"/>
    </row>
    <row r="543" customFormat="false" ht="12.75" hidden="false" customHeight="false" outlineLevel="0" collapsed="false">
      <c r="A543" s="532" t="s">
        <v>1539</v>
      </c>
      <c r="B543" s="533" t="s">
        <v>2958</v>
      </c>
      <c r="C543" s="535"/>
      <c r="D543" s="536"/>
    </row>
    <row r="544" customFormat="false" ht="12.75" hidden="false" customHeight="false" outlineLevel="0" collapsed="false">
      <c r="A544" s="532" t="s">
        <v>1541</v>
      </c>
      <c r="B544" s="533" t="s">
        <v>2959</v>
      </c>
      <c r="C544" s="535"/>
      <c r="D544" s="536"/>
    </row>
    <row r="545" customFormat="false" ht="12.75" hidden="false" customHeight="false" outlineLevel="0" collapsed="false">
      <c r="A545" s="532" t="s">
        <v>1543</v>
      </c>
      <c r="B545" s="533" t="s">
        <v>2960</v>
      </c>
      <c r="C545" s="535"/>
      <c r="D545" s="536"/>
    </row>
    <row r="546" customFormat="false" ht="12.75" hidden="false" customHeight="false" outlineLevel="0" collapsed="false">
      <c r="A546" s="534" t="s">
        <v>1545</v>
      </c>
      <c r="B546" s="533" t="s">
        <v>2961</v>
      </c>
      <c r="C546" s="535"/>
      <c r="D546" s="536"/>
    </row>
    <row r="547" customFormat="false" ht="12.75" hidden="false" customHeight="false" outlineLevel="0" collapsed="false">
      <c r="A547" s="532" t="s">
        <v>1547</v>
      </c>
      <c r="B547" s="533" t="s">
        <v>1548</v>
      </c>
      <c r="C547" s="535"/>
      <c r="D547" s="536"/>
    </row>
    <row r="548" customFormat="false" ht="12.75" hidden="false" customHeight="false" outlineLevel="0" collapsed="false">
      <c r="A548" s="534" t="s">
        <v>1549</v>
      </c>
      <c r="B548" s="533" t="s">
        <v>2962</v>
      </c>
      <c r="C548" s="535"/>
      <c r="D548" s="536"/>
    </row>
    <row r="549" customFormat="false" ht="12.75" hidden="false" customHeight="false" outlineLevel="0" collapsed="false">
      <c r="A549" s="534" t="s">
        <v>1551</v>
      </c>
      <c r="B549" s="533" t="s">
        <v>1552</v>
      </c>
      <c r="C549" s="535"/>
      <c r="D549" s="536"/>
    </row>
    <row r="550" customFormat="false" ht="12.75" hidden="false" customHeight="false" outlineLevel="0" collapsed="false">
      <c r="A550" s="534" t="s">
        <v>1076</v>
      </c>
      <c r="B550" s="533" t="s">
        <v>1077</v>
      </c>
      <c r="C550" s="535"/>
      <c r="D550" s="536"/>
    </row>
    <row r="551" customFormat="false" ht="12.75" hidden="false" customHeight="false" outlineLevel="0" collapsed="false">
      <c r="A551" s="532" t="s">
        <v>344</v>
      </c>
      <c r="B551" s="533" t="s">
        <v>345</v>
      </c>
      <c r="C551" s="535"/>
      <c r="D551" s="536"/>
    </row>
    <row r="552" customFormat="false" ht="12.75" hidden="false" customHeight="false" outlineLevel="0" collapsed="false">
      <c r="A552" s="534" t="s">
        <v>2108</v>
      </c>
      <c r="B552" s="533" t="s">
        <v>2109</v>
      </c>
      <c r="C552" s="535"/>
      <c r="D552" s="536"/>
    </row>
    <row r="553" customFormat="false" ht="12.75" hidden="false" customHeight="false" outlineLevel="0" collapsed="false">
      <c r="A553" s="532" t="s">
        <v>2111</v>
      </c>
      <c r="B553" s="533" t="s">
        <v>2112</v>
      </c>
      <c r="C553" s="535"/>
      <c r="D553" s="536"/>
    </row>
    <row r="554" customFormat="false" ht="12.75" hidden="false" customHeight="false" outlineLevel="0" collapsed="false">
      <c r="A554" s="532" t="s">
        <v>2113</v>
      </c>
      <c r="B554" s="533" t="s">
        <v>2114</v>
      </c>
      <c r="C554" s="535"/>
      <c r="D554" s="536"/>
    </row>
    <row r="555" customFormat="false" ht="12.75" hidden="false" customHeight="false" outlineLevel="0" collapsed="false">
      <c r="A555" s="532" t="s">
        <v>2115</v>
      </c>
      <c r="B555" s="533" t="s">
        <v>2963</v>
      </c>
      <c r="C555" s="535"/>
      <c r="D555" s="536"/>
    </row>
    <row r="556" customFormat="false" ht="12.75" hidden="false" customHeight="false" outlineLevel="0" collapsed="false">
      <c r="A556" s="532" t="s">
        <v>2118</v>
      </c>
      <c r="B556" s="533" t="s">
        <v>2119</v>
      </c>
      <c r="C556" s="535"/>
      <c r="D556" s="536"/>
    </row>
    <row r="557" customFormat="false" ht="12.75" hidden="false" customHeight="false" outlineLevel="0" collapsed="false">
      <c r="A557" s="534" t="s">
        <v>1082</v>
      </c>
      <c r="B557" s="533" t="s">
        <v>1083</v>
      </c>
      <c r="C557" s="535"/>
      <c r="D557" s="536"/>
    </row>
    <row r="558" customFormat="false" ht="12.75" hidden="false" customHeight="false" outlineLevel="0" collapsed="false">
      <c r="A558" s="532" t="s">
        <v>1084</v>
      </c>
      <c r="B558" s="533" t="s">
        <v>2964</v>
      </c>
      <c r="C558" s="535"/>
      <c r="D558" s="536"/>
    </row>
    <row r="559" customFormat="false" ht="12.75" hidden="false" customHeight="false" outlineLevel="0" collapsed="false">
      <c r="A559" s="532" t="s">
        <v>2458</v>
      </c>
      <c r="B559" s="533" t="s">
        <v>2965</v>
      </c>
      <c r="C559" s="535"/>
      <c r="D559" s="536"/>
    </row>
    <row r="560" customFormat="false" ht="12.75" hidden="false" customHeight="false" outlineLevel="0" collapsed="false">
      <c r="A560" s="532" t="s">
        <v>347</v>
      </c>
      <c r="B560" s="533" t="s">
        <v>2966</v>
      </c>
      <c r="C560" s="535"/>
      <c r="D560" s="536"/>
    </row>
    <row r="561" customFormat="false" ht="12.75" hidden="false" customHeight="false" outlineLevel="0" collapsed="false">
      <c r="A561" s="532" t="s">
        <v>1312</v>
      </c>
      <c r="B561" s="533" t="s">
        <v>2967</v>
      </c>
      <c r="C561" s="535"/>
      <c r="D561" s="536"/>
    </row>
    <row r="562" customFormat="false" ht="12.75" hidden="false" customHeight="false" outlineLevel="0" collapsed="false">
      <c r="A562" s="532" t="s">
        <v>125</v>
      </c>
      <c r="B562" s="533" t="s">
        <v>2968</v>
      </c>
      <c r="C562" s="535"/>
      <c r="D562" s="536"/>
    </row>
    <row r="563" customFormat="false" ht="12.75" hidden="false" customHeight="false" outlineLevel="0" collapsed="false">
      <c r="A563" s="532" t="s">
        <v>127</v>
      </c>
      <c r="B563" s="533" t="s">
        <v>128</v>
      </c>
      <c r="C563" s="535"/>
      <c r="D563" s="536"/>
    </row>
    <row r="564" customFormat="false" ht="12.75" hidden="false" customHeight="false" outlineLevel="0" collapsed="false">
      <c r="A564" s="532" t="s">
        <v>2460</v>
      </c>
      <c r="B564" s="533" t="s">
        <v>2969</v>
      </c>
      <c r="C564" s="535"/>
      <c r="D564" s="536"/>
    </row>
    <row r="565" customFormat="false" ht="12.75" hidden="false" customHeight="false" outlineLevel="0" collapsed="false">
      <c r="A565" s="532" t="s">
        <v>2462</v>
      </c>
      <c r="B565" s="533" t="s">
        <v>2970</v>
      </c>
      <c r="C565" s="535"/>
      <c r="D565" s="536"/>
    </row>
    <row r="566" customFormat="false" ht="12.75" hidden="false" customHeight="false" outlineLevel="0" collapsed="false">
      <c r="A566" s="532" t="s">
        <v>2464</v>
      </c>
      <c r="B566" s="533" t="s">
        <v>2971</v>
      </c>
      <c r="C566" s="535"/>
      <c r="D566" s="536"/>
    </row>
    <row r="567" customFormat="false" ht="12.75" hidden="false" customHeight="false" outlineLevel="0" collapsed="false">
      <c r="A567" s="532" t="s">
        <v>2466</v>
      </c>
      <c r="B567" s="533" t="s">
        <v>2972</v>
      </c>
      <c r="C567" s="535"/>
      <c r="D567" s="536"/>
    </row>
    <row r="568" customFormat="false" ht="12.75" hidden="false" customHeight="false" outlineLevel="0" collapsed="false">
      <c r="A568" s="532" t="s">
        <v>628</v>
      </c>
      <c r="B568" s="533" t="s">
        <v>629</v>
      </c>
      <c r="C568" s="535"/>
      <c r="D568" s="536"/>
    </row>
    <row r="569" customFormat="false" ht="12.75" hidden="false" customHeight="false" outlineLevel="0" collapsed="false">
      <c r="A569" s="532" t="s">
        <v>633</v>
      </c>
      <c r="B569" s="533" t="s">
        <v>634</v>
      </c>
      <c r="C569" s="535"/>
      <c r="D569" s="536"/>
    </row>
    <row r="570" customFormat="false" ht="12.75" hidden="false" customHeight="false" outlineLevel="0" collapsed="false">
      <c r="A570" s="532" t="s">
        <v>638</v>
      </c>
      <c r="B570" s="533" t="s">
        <v>639</v>
      </c>
      <c r="C570" s="535"/>
      <c r="D570" s="536"/>
    </row>
    <row r="571" customFormat="false" ht="12.75" hidden="false" customHeight="false" outlineLevel="0" collapsed="false">
      <c r="A571" s="532" t="s">
        <v>642</v>
      </c>
      <c r="B571" s="533" t="s">
        <v>643</v>
      </c>
      <c r="C571" s="535"/>
      <c r="D571" s="536"/>
    </row>
    <row r="572" customFormat="false" ht="12.75" hidden="false" customHeight="false" outlineLevel="0" collapsed="false">
      <c r="A572" s="534" t="s">
        <v>2468</v>
      </c>
      <c r="B572" s="533" t="s">
        <v>2469</v>
      </c>
      <c r="C572" s="535"/>
      <c r="D572" s="536"/>
    </row>
    <row r="573" customFormat="false" ht="12.75" hidden="false" customHeight="false" outlineLevel="0" collapsed="false">
      <c r="A573" s="532" t="s">
        <v>2471</v>
      </c>
      <c r="B573" s="533" t="s">
        <v>2472</v>
      </c>
      <c r="C573" s="535"/>
      <c r="D573" s="536"/>
    </row>
    <row r="574" customFormat="false" ht="12.75" hidden="false" customHeight="false" outlineLevel="0" collapsed="false">
      <c r="A574" s="532" t="s">
        <v>129</v>
      </c>
      <c r="B574" s="533" t="s">
        <v>2973</v>
      </c>
      <c r="C574" s="535"/>
      <c r="D574" s="536"/>
    </row>
    <row r="575" customFormat="false" ht="12.75" hidden="false" customHeight="false" outlineLevel="0" collapsed="false">
      <c r="A575" s="532" t="s">
        <v>2120</v>
      </c>
      <c r="B575" s="533" t="s">
        <v>2121</v>
      </c>
      <c r="C575" s="535"/>
      <c r="D575" s="536"/>
    </row>
    <row r="576" customFormat="false" ht="12.75" hidden="false" customHeight="false" outlineLevel="0" collapsed="false">
      <c r="A576" s="532" t="s">
        <v>1086</v>
      </c>
      <c r="B576" s="533" t="s">
        <v>1087</v>
      </c>
      <c r="C576" s="535"/>
      <c r="D576" s="536"/>
    </row>
    <row r="577" customFormat="false" ht="12.75" hidden="false" customHeight="false" outlineLevel="0" collapsed="false">
      <c r="A577" s="532" t="s">
        <v>1090</v>
      </c>
      <c r="B577" s="533" t="s">
        <v>2974</v>
      </c>
      <c r="C577" s="535"/>
      <c r="D577" s="536"/>
    </row>
    <row r="578" customFormat="false" ht="12.75" hidden="false" customHeight="false" outlineLevel="0" collapsed="false">
      <c r="A578" s="532" t="s">
        <v>1098</v>
      </c>
      <c r="B578" s="533" t="s">
        <v>1099</v>
      </c>
      <c r="C578" s="535"/>
      <c r="D578" s="536"/>
    </row>
    <row r="579" customFormat="false" ht="12.75" hidden="false" customHeight="false" outlineLevel="0" collapsed="false">
      <c r="A579" s="532" t="s">
        <v>349</v>
      </c>
      <c r="B579" s="533" t="s">
        <v>350</v>
      </c>
      <c r="C579" s="535"/>
      <c r="D579" s="536"/>
    </row>
    <row r="580" customFormat="false" ht="12.75" hidden="false" customHeight="false" outlineLevel="0" collapsed="false">
      <c r="A580" s="532" t="s">
        <v>2122</v>
      </c>
      <c r="B580" s="533" t="s">
        <v>2123</v>
      </c>
      <c r="C580" s="535"/>
      <c r="D580" s="536"/>
    </row>
    <row r="581" customFormat="false" ht="12.75" hidden="false" customHeight="false" outlineLevel="0" collapsed="false">
      <c r="A581" s="534" t="s">
        <v>1314</v>
      </c>
      <c r="B581" s="533" t="s">
        <v>2975</v>
      </c>
      <c r="C581" s="535"/>
      <c r="D581" s="536"/>
    </row>
    <row r="582" customFormat="false" ht="12.75" hidden="false" customHeight="false" outlineLevel="0" collapsed="false">
      <c r="A582" s="534" t="s">
        <v>1316</v>
      </c>
      <c r="B582" s="533" t="s">
        <v>2976</v>
      </c>
      <c r="C582" s="535"/>
      <c r="D582" s="536"/>
    </row>
    <row r="583" customFormat="false" ht="12.75" hidden="false" customHeight="false" outlineLevel="0" collapsed="false">
      <c r="A583" s="532" t="s">
        <v>1554</v>
      </c>
      <c r="B583" s="533" t="s">
        <v>2977</v>
      </c>
      <c r="C583" s="535"/>
      <c r="D583" s="536"/>
    </row>
    <row r="584" customFormat="false" ht="12.75" hidden="false" customHeight="false" outlineLevel="0" collapsed="false">
      <c r="A584" s="532" t="s">
        <v>644</v>
      </c>
      <c r="B584" s="533" t="s">
        <v>645</v>
      </c>
      <c r="C584" s="535"/>
      <c r="D584" s="536"/>
    </row>
    <row r="585" customFormat="false" ht="12.75" hidden="false" customHeight="false" outlineLevel="0" collapsed="false">
      <c r="A585" s="532" t="s">
        <v>650</v>
      </c>
      <c r="B585" s="533" t="s">
        <v>2978</v>
      </c>
      <c r="C585" s="535"/>
      <c r="D585" s="536"/>
    </row>
    <row r="586" customFormat="false" ht="12.75" hidden="false" customHeight="false" outlineLevel="0" collapsed="false">
      <c r="A586" s="532" t="s">
        <v>1100</v>
      </c>
      <c r="B586" s="533" t="s">
        <v>1101</v>
      </c>
      <c r="C586" s="535"/>
      <c r="D586" s="536"/>
    </row>
    <row r="587" customFormat="false" ht="12.75" hidden="false" customHeight="false" outlineLevel="0" collapsed="false">
      <c r="A587" s="532" t="s">
        <v>1104</v>
      </c>
      <c r="B587" s="533" t="s">
        <v>1105</v>
      </c>
      <c r="C587" s="535"/>
      <c r="D587" s="536"/>
    </row>
    <row r="588" customFormat="false" ht="12.75" hidden="false" customHeight="false" outlineLevel="0" collapsed="false">
      <c r="A588" s="532" t="s">
        <v>1108</v>
      </c>
      <c r="B588" s="553" t="s">
        <v>1109</v>
      </c>
      <c r="C588" s="535"/>
      <c r="D588" s="536"/>
    </row>
    <row r="589" customFormat="false" ht="12.75" hidden="false" customHeight="false" outlineLevel="0" collapsed="false">
      <c r="A589" s="532" t="s">
        <v>1113</v>
      </c>
      <c r="B589" s="553" t="s">
        <v>2979</v>
      </c>
      <c r="C589" s="535"/>
      <c r="D589" s="536"/>
    </row>
    <row r="590" customFormat="false" ht="12.75" hidden="false" customHeight="false" outlineLevel="0" collapsed="false">
      <c r="A590" s="532" t="s">
        <v>1116</v>
      </c>
      <c r="B590" s="552" t="s">
        <v>1117</v>
      </c>
      <c r="C590" s="535"/>
      <c r="D590" s="536"/>
    </row>
    <row r="591" customFormat="false" ht="12.75" hidden="false" customHeight="false" outlineLevel="0" collapsed="false">
      <c r="A591" s="532" t="s">
        <v>1120</v>
      </c>
      <c r="B591" s="552" t="s">
        <v>1121</v>
      </c>
      <c r="C591" s="535"/>
      <c r="D591" s="536"/>
    </row>
    <row r="592" customFormat="false" ht="12.75" hidden="false" customHeight="false" outlineLevel="0" collapsed="false">
      <c r="A592" s="532" t="s">
        <v>1124</v>
      </c>
      <c r="B592" s="553" t="s">
        <v>1125</v>
      </c>
      <c r="C592" s="535"/>
      <c r="D592" s="536"/>
    </row>
    <row r="593" customFormat="false" ht="12.75" hidden="false" customHeight="false" outlineLevel="0" collapsed="false">
      <c r="A593" s="532" t="s">
        <v>1129</v>
      </c>
      <c r="B593" s="552" t="s">
        <v>1130</v>
      </c>
      <c r="C593" s="535"/>
      <c r="D593" s="536"/>
    </row>
    <row r="594" customFormat="false" ht="12.75" hidden="false" customHeight="false" outlineLevel="0" collapsed="false">
      <c r="A594" s="532" t="s">
        <v>1132</v>
      </c>
      <c r="B594" s="552" t="s">
        <v>1133</v>
      </c>
      <c r="C594" s="535"/>
      <c r="D594" s="536"/>
    </row>
    <row r="595" customFormat="false" ht="12.75" hidden="false" customHeight="false" outlineLevel="0" collapsed="false">
      <c r="A595" s="532" t="s">
        <v>1134</v>
      </c>
      <c r="B595" s="552" t="s">
        <v>1135</v>
      </c>
      <c r="C595" s="535"/>
      <c r="D595" s="536"/>
    </row>
    <row r="596" customFormat="false" ht="12.75" hidden="false" customHeight="false" outlineLevel="0" collapsed="false">
      <c r="A596" s="532" t="s">
        <v>351</v>
      </c>
      <c r="B596" s="552" t="s">
        <v>2980</v>
      </c>
      <c r="C596" s="535"/>
      <c r="D596" s="536"/>
    </row>
    <row r="597" customFormat="false" ht="12.75" hidden="false" customHeight="false" outlineLevel="0" collapsed="false">
      <c r="A597" s="532" t="s">
        <v>131</v>
      </c>
      <c r="B597" s="552" t="s">
        <v>2981</v>
      </c>
      <c r="C597" s="535"/>
      <c r="D597" s="536"/>
    </row>
    <row r="598" customFormat="false" ht="12.75" hidden="false" customHeight="false" outlineLevel="0" collapsed="false">
      <c r="A598" s="532" t="s">
        <v>2473</v>
      </c>
      <c r="B598" s="533" t="s">
        <v>2474</v>
      </c>
      <c r="C598" s="535"/>
      <c r="D598" s="536"/>
    </row>
    <row r="599" customFormat="false" ht="12.75" hidden="false" customHeight="false" outlineLevel="0" collapsed="false">
      <c r="A599" s="532" t="s">
        <v>2475</v>
      </c>
      <c r="B599" s="533" t="s">
        <v>2476</v>
      </c>
      <c r="C599" s="535"/>
      <c r="D599" s="536"/>
    </row>
    <row r="600" customFormat="false" ht="12.75" hidden="false" customHeight="false" outlineLevel="0" collapsed="false">
      <c r="A600" s="532" t="s">
        <v>2477</v>
      </c>
      <c r="B600" s="533" t="s">
        <v>2478</v>
      </c>
      <c r="C600" s="535"/>
      <c r="D600" s="536"/>
    </row>
    <row r="601" customFormat="false" ht="12.75" hidden="false" customHeight="false" outlineLevel="0" collapsed="false">
      <c r="A601" s="532" t="s">
        <v>2479</v>
      </c>
      <c r="B601" s="533" t="s">
        <v>2480</v>
      </c>
      <c r="C601" s="535"/>
      <c r="D601" s="536"/>
    </row>
    <row r="602" customFormat="false" ht="12.75" hidden="false" customHeight="false" outlineLevel="0" collapsed="false">
      <c r="A602" s="532" t="s">
        <v>2481</v>
      </c>
      <c r="B602" s="533" t="s">
        <v>2482</v>
      </c>
      <c r="C602" s="535"/>
      <c r="D602" s="536"/>
    </row>
    <row r="603" customFormat="false" ht="12.75" hidden="false" customHeight="false" outlineLevel="0" collapsed="false">
      <c r="A603" s="532" t="s">
        <v>2126</v>
      </c>
      <c r="B603" s="533" t="s">
        <v>2982</v>
      </c>
      <c r="C603" s="535"/>
      <c r="D603" s="536"/>
    </row>
    <row r="604" customFormat="false" ht="12.75" hidden="false" customHeight="false" outlineLevel="0" collapsed="false">
      <c r="A604" s="532" t="s">
        <v>2483</v>
      </c>
      <c r="B604" s="533" t="s">
        <v>2983</v>
      </c>
      <c r="C604" s="535"/>
      <c r="D604" s="536"/>
    </row>
    <row r="605" customFormat="false" ht="12.75" hidden="false" customHeight="false" outlineLevel="0" collapsed="false">
      <c r="A605" s="532" t="s">
        <v>2129</v>
      </c>
      <c r="B605" s="533" t="s">
        <v>2984</v>
      </c>
      <c r="C605" s="535"/>
      <c r="D605" s="536"/>
    </row>
    <row r="606" customFormat="false" ht="12.75" hidden="false" customHeight="false" outlineLevel="0" collapsed="false">
      <c r="A606" s="534" t="s">
        <v>2486</v>
      </c>
      <c r="B606" s="533" t="s">
        <v>2985</v>
      </c>
      <c r="C606" s="535"/>
      <c r="D606" s="536"/>
    </row>
    <row r="607" customFormat="false" ht="12.75" hidden="false" customHeight="false" outlineLevel="0" collapsed="false">
      <c r="A607" s="532" t="s">
        <v>2489</v>
      </c>
      <c r="B607" s="533" t="s">
        <v>2986</v>
      </c>
      <c r="C607" s="535"/>
      <c r="D607" s="536"/>
    </row>
    <row r="608" customFormat="false" ht="12.75" hidden="false" customHeight="false" outlineLevel="0" collapsed="false">
      <c r="A608" s="534" t="s">
        <v>2492</v>
      </c>
      <c r="B608" s="533" t="s">
        <v>2987</v>
      </c>
      <c r="C608" s="535"/>
      <c r="D608" s="536"/>
    </row>
    <row r="609" customFormat="false" ht="12.75" hidden="false" customHeight="false" outlineLevel="0" collapsed="false">
      <c r="A609" s="532" t="s">
        <v>2495</v>
      </c>
      <c r="B609" s="533" t="s">
        <v>2496</v>
      </c>
      <c r="C609" s="535"/>
      <c r="D609" s="536"/>
    </row>
    <row r="610" customFormat="false" ht="12.75" hidden="false" customHeight="false" outlineLevel="0" collapsed="false">
      <c r="A610" s="532" t="s">
        <v>1556</v>
      </c>
      <c r="B610" s="533" t="s">
        <v>2988</v>
      </c>
      <c r="C610" s="535"/>
      <c r="D610" s="536"/>
    </row>
    <row r="611" customFormat="false" ht="12.75" hidden="false" customHeight="false" outlineLevel="0" collapsed="false">
      <c r="A611" s="532" t="s">
        <v>653</v>
      </c>
      <c r="B611" s="533" t="s">
        <v>654</v>
      </c>
      <c r="C611" s="535"/>
      <c r="D611" s="536"/>
    </row>
    <row r="612" customFormat="false" ht="12.75" hidden="false" customHeight="false" outlineLevel="0" collapsed="false">
      <c r="A612" s="532" t="s">
        <v>662</v>
      </c>
      <c r="B612" s="533" t="s">
        <v>663</v>
      </c>
      <c r="C612" s="535"/>
      <c r="D612" s="536"/>
    </row>
    <row r="613" customFormat="false" ht="12.75" hidden="false" customHeight="false" outlineLevel="0" collapsed="false">
      <c r="A613" s="532" t="s">
        <v>667</v>
      </c>
      <c r="B613" s="533" t="s">
        <v>2989</v>
      </c>
      <c r="C613" s="535"/>
      <c r="D613" s="536"/>
    </row>
    <row r="614" customFormat="false" ht="12.75" hidden="false" customHeight="false" outlineLevel="0" collapsed="false">
      <c r="A614" s="532" t="s">
        <v>1558</v>
      </c>
      <c r="B614" s="533" t="s">
        <v>2990</v>
      </c>
      <c r="C614" s="535"/>
      <c r="D614" s="536"/>
    </row>
    <row r="615" customFormat="false" ht="12.75" hidden="false" customHeight="false" outlineLevel="0" collapsed="false">
      <c r="A615" s="534" t="s">
        <v>1560</v>
      </c>
      <c r="B615" s="533" t="s">
        <v>2991</v>
      </c>
      <c r="C615" s="535"/>
      <c r="D615" s="536"/>
    </row>
    <row r="616" customFormat="false" ht="12.75" hidden="false" customHeight="false" outlineLevel="0" collapsed="false">
      <c r="A616" s="532" t="s">
        <v>1563</v>
      </c>
      <c r="B616" s="533" t="s">
        <v>1564</v>
      </c>
      <c r="C616" s="535"/>
      <c r="D616" s="536"/>
    </row>
    <row r="617" customFormat="false" ht="12.75" hidden="false" customHeight="false" outlineLevel="0" collapsed="false">
      <c r="A617" s="534" t="s">
        <v>1566</v>
      </c>
      <c r="B617" s="533" t="s">
        <v>1567</v>
      </c>
      <c r="C617" s="535"/>
      <c r="D617" s="536"/>
    </row>
    <row r="618" customFormat="false" ht="12.75" hidden="false" customHeight="false" outlineLevel="0" collapsed="false">
      <c r="A618" s="534" t="s">
        <v>1569</v>
      </c>
      <c r="B618" s="533" t="s">
        <v>1570</v>
      </c>
      <c r="C618" s="535"/>
      <c r="D618" s="536"/>
    </row>
    <row r="619" customFormat="false" ht="12.75" hidden="false" customHeight="false" outlineLevel="0" collapsed="false">
      <c r="A619" s="534" t="s">
        <v>1571</v>
      </c>
      <c r="B619" s="533" t="s">
        <v>1572</v>
      </c>
      <c r="C619" s="535"/>
      <c r="D619" s="536"/>
    </row>
    <row r="620" customFormat="false" ht="12.75" hidden="false" customHeight="false" outlineLevel="0" collapsed="false">
      <c r="A620" s="534" t="s">
        <v>1573</v>
      </c>
      <c r="B620" s="533" t="s">
        <v>2992</v>
      </c>
      <c r="C620" s="535"/>
      <c r="D620" s="536"/>
    </row>
    <row r="621" customFormat="false" ht="12.75" hidden="false" customHeight="false" outlineLevel="0" collapsed="false">
      <c r="A621" s="534" t="s">
        <v>1575</v>
      </c>
      <c r="B621" s="533" t="s">
        <v>1576</v>
      </c>
      <c r="C621" s="535"/>
      <c r="D621" s="536"/>
    </row>
    <row r="622" customFormat="false" ht="12.75" hidden="false" customHeight="false" outlineLevel="0" collapsed="false">
      <c r="A622" s="534" t="s">
        <v>1578</v>
      </c>
      <c r="B622" s="533" t="s">
        <v>2993</v>
      </c>
      <c r="C622" s="535"/>
      <c r="D622" s="536"/>
    </row>
    <row r="623" customFormat="false" ht="12.75" hidden="false" customHeight="false" outlineLevel="0" collapsed="false">
      <c r="A623" s="532" t="s">
        <v>1582</v>
      </c>
      <c r="B623" s="533" t="s">
        <v>1583</v>
      </c>
      <c r="C623" s="535"/>
      <c r="D623" s="536"/>
    </row>
    <row r="624" customFormat="false" ht="12.75" hidden="false" customHeight="false" outlineLevel="0" collapsed="false">
      <c r="A624" s="532" t="s">
        <v>1584</v>
      </c>
      <c r="B624" s="533" t="s">
        <v>1585</v>
      </c>
      <c r="C624" s="535"/>
      <c r="D624" s="536"/>
    </row>
    <row r="625" customFormat="false" ht="12.75" hidden="false" customHeight="false" outlineLevel="0" collapsed="false">
      <c r="A625" s="534" t="s">
        <v>1587</v>
      </c>
      <c r="B625" s="533" t="s">
        <v>1588</v>
      </c>
      <c r="C625" s="535"/>
      <c r="D625" s="536"/>
    </row>
    <row r="626" customFormat="false" ht="12.75" hidden="false" customHeight="false" outlineLevel="0" collapsed="false">
      <c r="A626" s="534" t="s">
        <v>1589</v>
      </c>
      <c r="B626" s="533" t="s">
        <v>1590</v>
      </c>
      <c r="C626" s="535"/>
      <c r="D626" s="536"/>
    </row>
    <row r="627" customFormat="false" ht="12.75" hidden="false" customHeight="false" outlineLevel="0" collapsed="false">
      <c r="A627" s="532" t="s">
        <v>1591</v>
      </c>
      <c r="B627" s="533" t="s">
        <v>1592</v>
      </c>
      <c r="C627" s="535"/>
      <c r="D627" s="536"/>
    </row>
    <row r="628" customFormat="false" ht="12.75" hidden="false" customHeight="false" outlineLevel="0" collapsed="false">
      <c r="A628" s="534" t="s">
        <v>1594</v>
      </c>
      <c r="B628" s="533" t="s">
        <v>2994</v>
      </c>
      <c r="C628" s="535"/>
      <c r="D628" s="536"/>
    </row>
    <row r="629" customFormat="false" ht="12.75" hidden="false" customHeight="false" outlineLevel="0" collapsed="false">
      <c r="A629" s="534" t="s">
        <v>1598</v>
      </c>
      <c r="B629" s="533" t="s">
        <v>1599</v>
      </c>
      <c r="C629" s="535"/>
      <c r="D629" s="536"/>
    </row>
    <row r="630" customFormat="false" ht="12.75" hidden="false" customHeight="false" outlineLevel="0" collapsed="false">
      <c r="A630" s="532" t="s">
        <v>1601</v>
      </c>
      <c r="B630" s="533" t="s">
        <v>2995</v>
      </c>
      <c r="C630" s="535"/>
      <c r="D630" s="536"/>
    </row>
    <row r="631" customFormat="false" ht="12.75" hidden="false" customHeight="false" outlineLevel="0" collapsed="false">
      <c r="A631" s="534" t="s">
        <v>1604</v>
      </c>
      <c r="B631" s="533" t="s">
        <v>2996</v>
      </c>
      <c r="C631" s="535"/>
      <c r="D631" s="536"/>
    </row>
    <row r="632" customFormat="false" ht="12.75" hidden="false" customHeight="false" outlineLevel="0" collapsed="false">
      <c r="A632" s="534" t="s">
        <v>1606</v>
      </c>
      <c r="B632" s="533" t="s">
        <v>1607</v>
      </c>
      <c r="C632" s="535"/>
      <c r="D632" s="536"/>
    </row>
    <row r="633" customFormat="false" ht="12.75" hidden="false" customHeight="false" outlineLevel="0" collapsed="false">
      <c r="A633" s="534" t="s">
        <v>1608</v>
      </c>
      <c r="B633" s="533" t="s">
        <v>2997</v>
      </c>
      <c r="C633" s="535"/>
      <c r="D633" s="536"/>
    </row>
    <row r="634" customFormat="false" ht="12.75" hidden="false" customHeight="false" outlineLevel="0" collapsed="false">
      <c r="A634" s="534" t="s">
        <v>1611</v>
      </c>
      <c r="B634" s="533" t="s">
        <v>2998</v>
      </c>
      <c r="C634" s="535"/>
      <c r="D634" s="536"/>
    </row>
    <row r="635" customFormat="false" ht="12.75" hidden="false" customHeight="false" outlineLevel="0" collapsed="false">
      <c r="A635" s="534" t="s">
        <v>1614</v>
      </c>
      <c r="B635" s="533" t="s">
        <v>1615</v>
      </c>
      <c r="C635" s="535"/>
      <c r="D635" s="536"/>
    </row>
    <row r="636" customFormat="false" ht="12.75" hidden="false" customHeight="false" outlineLevel="0" collapsed="false">
      <c r="A636" s="534" t="s">
        <v>1617</v>
      </c>
      <c r="B636" s="533" t="s">
        <v>2999</v>
      </c>
      <c r="C636" s="535"/>
      <c r="D636" s="536"/>
    </row>
    <row r="637" customFormat="false" ht="12.75" hidden="false" customHeight="false" outlineLevel="0" collapsed="false">
      <c r="A637" s="534" t="s">
        <v>1619</v>
      </c>
      <c r="B637" s="533" t="s">
        <v>3000</v>
      </c>
      <c r="C637" s="535"/>
      <c r="D637" s="536"/>
    </row>
    <row r="638" customFormat="false" ht="12.75" hidden="false" customHeight="false" outlineLevel="0" collapsed="false">
      <c r="A638" s="532" t="s">
        <v>1621</v>
      </c>
      <c r="B638" s="533" t="s">
        <v>1622</v>
      </c>
      <c r="C638" s="535"/>
      <c r="D638" s="536"/>
    </row>
    <row r="639" customFormat="false" ht="12.75" hidden="false" customHeight="false" outlineLevel="0" collapsed="false">
      <c r="A639" s="532" t="s">
        <v>1623</v>
      </c>
      <c r="B639" s="533" t="s">
        <v>1624</v>
      </c>
      <c r="C639" s="535"/>
      <c r="D639" s="536"/>
    </row>
    <row r="640" customFormat="false" ht="12.75" hidden="false" customHeight="false" outlineLevel="0" collapsed="false">
      <c r="A640" s="532" t="s">
        <v>1626</v>
      </c>
      <c r="B640" s="533" t="s">
        <v>3001</v>
      </c>
      <c r="C640" s="535"/>
      <c r="D640" s="536"/>
    </row>
    <row r="641" customFormat="false" ht="12.75" hidden="false" customHeight="false" outlineLevel="0" collapsed="false">
      <c r="A641" s="532" t="s">
        <v>1628</v>
      </c>
      <c r="B641" s="533" t="s">
        <v>1629</v>
      </c>
      <c r="C641" s="535"/>
      <c r="D641" s="536"/>
    </row>
    <row r="642" customFormat="false" ht="12.75" hidden="false" customHeight="false" outlineLevel="0" collapsed="false">
      <c r="A642" s="534" t="s">
        <v>1631</v>
      </c>
      <c r="B642" s="533" t="s">
        <v>3002</v>
      </c>
      <c r="C642" s="535"/>
      <c r="D642" s="536"/>
    </row>
    <row r="643" customFormat="false" ht="12.75" hidden="false" customHeight="false" outlineLevel="0" collapsed="false">
      <c r="A643" s="532" t="s">
        <v>1633</v>
      </c>
      <c r="B643" s="533" t="s">
        <v>3003</v>
      </c>
      <c r="C643" s="535"/>
      <c r="D643" s="536"/>
    </row>
    <row r="644" customFormat="false" ht="12.75" hidden="false" customHeight="false" outlineLevel="0" collapsed="false">
      <c r="A644" s="532" t="s">
        <v>1635</v>
      </c>
      <c r="B644" s="533" t="s">
        <v>3004</v>
      </c>
      <c r="C644" s="535"/>
      <c r="D644" s="536"/>
    </row>
    <row r="645" customFormat="false" ht="12.75" hidden="false" customHeight="false" outlineLevel="0" collapsed="false">
      <c r="A645" s="532" t="s">
        <v>1637</v>
      </c>
      <c r="B645" s="533" t="s">
        <v>3005</v>
      </c>
      <c r="C645" s="535"/>
      <c r="D645" s="536"/>
    </row>
    <row r="646" customFormat="false" ht="12.75" hidden="false" customHeight="false" outlineLevel="0" collapsed="false">
      <c r="A646" s="532" t="s">
        <v>1639</v>
      </c>
      <c r="B646" s="533" t="s">
        <v>3006</v>
      </c>
      <c r="C646" s="535"/>
      <c r="D646" s="536"/>
    </row>
    <row r="647" customFormat="false" ht="12.75" hidden="false" customHeight="false" outlineLevel="0" collapsed="false">
      <c r="A647" s="532" t="s">
        <v>1641</v>
      </c>
      <c r="B647" s="533" t="s">
        <v>3007</v>
      </c>
      <c r="C647" s="535"/>
      <c r="D647" s="536"/>
    </row>
    <row r="648" customFormat="false" ht="12.75" hidden="false" customHeight="false" outlineLevel="0" collapsed="false">
      <c r="A648" s="532" t="s">
        <v>1643</v>
      </c>
      <c r="B648" s="533" t="s">
        <v>3008</v>
      </c>
      <c r="C648" s="535"/>
      <c r="D648" s="536"/>
    </row>
    <row r="649" customFormat="false" ht="12.75" hidden="false" customHeight="false" outlineLevel="0" collapsed="false">
      <c r="A649" s="532" t="s">
        <v>1645</v>
      </c>
      <c r="B649" s="533" t="s">
        <v>3009</v>
      </c>
      <c r="C649" s="535"/>
      <c r="D649" s="536"/>
    </row>
    <row r="650" customFormat="false" ht="12.75" hidden="false" customHeight="false" outlineLevel="0" collapsed="false">
      <c r="A650" s="532" t="s">
        <v>1647</v>
      </c>
      <c r="B650" s="533" t="s">
        <v>3010</v>
      </c>
      <c r="C650" s="535"/>
      <c r="D650" s="536"/>
    </row>
    <row r="651" customFormat="false" ht="12.75" hidden="false" customHeight="false" outlineLevel="0" collapsed="false">
      <c r="A651" s="532" t="s">
        <v>1649</v>
      </c>
      <c r="B651" s="533" t="s">
        <v>3011</v>
      </c>
      <c r="C651" s="535"/>
      <c r="D651" s="536"/>
    </row>
    <row r="652" customFormat="false" ht="12.75" hidden="false" customHeight="false" outlineLevel="0" collapsed="false">
      <c r="A652" s="532" t="s">
        <v>1651</v>
      </c>
      <c r="B652" s="533" t="s">
        <v>1652</v>
      </c>
      <c r="C652" s="535"/>
      <c r="D652" s="536"/>
    </row>
    <row r="653" customFormat="false" ht="12.75" hidden="false" customHeight="false" outlineLevel="0" collapsed="false">
      <c r="A653" s="532" t="s">
        <v>1654</v>
      </c>
      <c r="B653" s="533" t="s">
        <v>3012</v>
      </c>
      <c r="C653" s="535"/>
      <c r="D653" s="536"/>
    </row>
    <row r="654" customFormat="false" ht="12.75" hidden="false" customHeight="false" outlineLevel="0" collapsed="false">
      <c r="A654" s="532" t="s">
        <v>1656</v>
      </c>
      <c r="B654" s="533" t="s">
        <v>3013</v>
      </c>
      <c r="C654" s="535"/>
      <c r="D654" s="536"/>
    </row>
    <row r="655" customFormat="false" ht="12.75" hidden="false" customHeight="false" outlineLevel="0" collapsed="false">
      <c r="A655" s="532" t="s">
        <v>1659</v>
      </c>
      <c r="B655" s="533" t="s">
        <v>3014</v>
      </c>
      <c r="C655" s="535"/>
      <c r="D655" s="536"/>
    </row>
    <row r="656" customFormat="false" ht="12.75" hidden="false" customHeight="false" outlineLevel="0" collapsed="false">
      <c r="A656" s="532" t="s">
        <v>1661</v>
      </c>
      <c r="B656" s="533" t="s">
        <v>1662</v>
      </c>
      <c r="C656" s="535"/>
      <c r="D656" s="536"/>
    </row>
    <row r="657" customFormat="false" ht="12.75" hidden="false" customHeight="false" outlineLevel="0" collapsed="false">
      <c r="A657" s="532" t="s">
        <v>1664</v>
      </c>
      <c r="B657" s="533" t="s">
        <v>3015</v>
      </c>
      <c r="C657" s="535"/>
      <c r="D657" s="536"/>
    </row>
    <row r="658" customFormat="false" ht="12.75" hidden="false" customHeight="false" outlineLevel="0" collapsed="false">
      <c r="A658" s="532" t="s">
        <v>1666</v>
      </c>
      <c r="B658" s="533" t="s">
        <v>3016</v>
      </c>
      <c r="C658" s="535"/>
      <c r="D658" s="536"/>
    </row>
    <row r="659" customFormat="false" ht="12.75" hidden="false" customHeight="false" outlineLevel="0" collapsed="false">
      <c r="A659" s="532" t="s">
        <v>1668</v>
      </c>
      <c r="B659" s="533" t="s">
        <v>3017</v>
      </c>
      <c r="C659" s="535"/>
      <c r="D659" s="536"/>
    </row>
    <row r="660" customFormat="false" ht="12.75" hidden="false" customHeight="false" outlineLevel="0" collapsed="false">
      <c r="A660" s="532" t="s">
        <v>1670</v>
      </c>
      <c r="B660" s="533" t="s">
        <v>1671</v>
      </c>
      <c r="C660" s="535"/>
      <c r="D660" s="536"/>
    </row>
    <row r="661" customFormat="false" ht="12.75" hidden="false" customHeight="false" outlineLevel="0" collapsed="false">
      <c r="A661" s="532" t="s">
        <v>2498</v>
      </c>
      <c r="B661" s="533" t="s">
        <v>3018</v>
      </c>
      <c r="C661" s="535"/>
      <c r="D661" s="536"/>
    </row>
    <row r="662" customFormat="false" ht="12.75" hidden="false" customHeight="false" outlineLevel="0" collapsed="false">
      <c r="A662" s="532" t="s">
        <v>2501</v>
      </c>
      <c r="B662" s="533" t="s">
        <v>2502</v>
      </c>
      <c r="C662" s="535"/>
      <c r="D662" s="536"/>
    </row>
    <row r="663" customFormat="false" ht="12.75" hidden="false" customHeight="false" outlineLevel="0" collapsed="false">
      <c r="A663" s="532" t="s">
        <v>2132</v>
      </c>
      <c r="B663" s="533" t="s">
        <v>2133</v>
      </c>
      <c r="C663" s="535"/>
      <c r="D663" s="536"/>
    </row>
    <row r="664" customFormat="false" ht="12.75" hidden="false" customHeight="false" outlineLevel="0" collapsed="false">
      <c r="A664" s="532" t="s">
        <v>2134</v>
      </c>
      <c r="B664" s="533" t="s">
        <v>2135</v>
      </c>
      <c r="C664" s="535"/>
      <c r="D664" s="536"/>
    </row>
    <row r="665" customFormat="false" ht="12.75" hidden="false" customHeight="false" outlineLevel="0" collapsed="false">
      <c r="A665" s="532" t="s">
        <v>669</v>
      </c>
      <c r="B665" s="533" t="s">
        <v>670</v>
      </c>
      <c r="C665" s="535"/>
      <c r="D665" s="536"/>
    </row>
    <row r="666" customFormat="false" ht="12.75" hidden="false" customHeight="false" outlineLevel="0" collapsed="false">
      <c r="A666" s="534" t="s">
        <v>353</v>
      </c>
      <c r="B666" s="533" t="s">
        <v>354</v>
      </c>
      <c r="C666" s="535"/>
      <c r="D666" s="536"/>
    </row>
    <row r="667" customFormat="false" ht="12.75" hidden="false" customHeight="false" outlineLevel="0" collapsed="false">
      <c r="A667" s="532" t="s">
        <v>356</v>
      </c>
      <c r="B667" s="533" t="s">
        <v>3019</v>
      </c>
      <c r="C667" s="535"/>
      <c r="D667" s="536"/>
    </row>
    <row r="668" customFormat="false" ht="12.75" hidden="false" customHeight="false" outlineLevel="0" collapsed="false">
      <c r="A668" s="532" t="s">
        <v>2504</v>
      </c>
      <c r="B668" s="533" t="s">
        <v>2505</v>
      </c>
      <c r="C668" s="535"/>
      <c r="D668" s="536"/>
    </row>
    <row r="669" customFormat="false" ht="12.75" hidden="false" customHeight="false" outlineLevel="0" collapsed="false">
      <c r="A669" s="532" t="s">
        <v>1136</v>
      </c>
      <c r="B669" s="533" t="s">
        <v>3020</v>
      </c>
      <c r="C669" s="535"/>
      <c r="D669" s="536"/>
    </row>
    <row r="670" customFormat="false" ht="12.75" hidden="false" customHeight="false" outlineLevel="0" collapsed="false">
      <c r="A670" s="532" t="s">
        <v>1140</v>
      </c>
      <c r="B670" s="533" t="s">
        <v>3021</v>
      </c>
      <c r="C670" s="535"/>
      <c r="D670" s="536"/>
    </row>
    <row r="671" customFormat="false" ht="12.75" hidden="false" customHeight="false" outlineLevel="0" collapsed="false">
      <c r="A671" s="532" t="s">
        <v>1145</v>
      </c>
      <c r="B671" s="533" t="s">
        <v>3022</v>
      </c>
      <c r="C671" s="535"/>
      <c r="D671" s="536"/>
    </row>
    <row r="672" customFormat="false" ht="12.75" hidden="false" customHeight="false" outlineLevel="0" collapsed="false">
      <c r="A672" s="532" t="s">
        <v>359</v>
      </c>
      <c r="B672" s="533" t="s">
        <v>3023</v>
      </c>
      <c r="C672" s="535"/>
      <c r="D672" s="536"/>
    </row>
    <row r="673" customFormat="false" ht="12.75" hidden="false" customHeight="false" outlineLevel="0" collapsed="false">
      <c r="A673" s="532" t="s">
        <v>1673</v>
      </c>
      <c r="B673" s="533" t="s">
        <v>1674</v>
      </c>
      <c r="C673" s="535"/>
      <c r="D673" s="536"/>
    </row>
    <row r="674" customFormat="false" ht="12.75" hidden="false" customHeight="false" outlineLevel="0" collapsed="false">
      <c r="A674" s="532" t="s">
        <v>1675</v>
      </c>
      <c r="B674" s="533" t="s">
        <v>3024</v>
      </c>
      <c r="C674" s="535"/>
      <c r="D674" s="536"/>
    </row>
    <row r="675" customFormat="false" ht="12.75" hidden="false" customHeight="false" outlineLevel="0" collapsed="false">
      <c r="A675" s="532" t="s">
        <v>1677</v>
      </c>
      <c r="B675" s="533" t="s">
        <v>1678</v>
      </c>
      <c r="C675" s="535"/>
      <c r="D675" s="536"/>
    </row>
    <row r="676" customFormat="false" ht="12.75" hidden="false" customHeight="false" outlineLevel="0" collapsed="false">
      <c r="A676" s="534" t="s">
        <v>1680</v>
      </c>
      <c r="B676" s="533" t="s">
        <v>3025</v>
      </c>
      <c r="C676" s="535"/>
      <c r="D676" s="536"/>
    </row>
    <row r="677" customFormat="false" ht="12.75" hidden="false" customHeight="false" outlineLevel="0" collapsed="false">
      <c r="A677" s="532" t="s">
        <v>1684</v>
      </c>
      <c r="B677" s="533" t="s">
        <v>1685</v>
      </c>
      <c r="C677" s="535"/>
      <c r="D677" s="536"/>
    </row>
    <row r="678" customFormat="false" ht="12.75" hidden="false" customHeight="false" outlineLevel="0" collapsed="false">
      <c r="A678" s="532" t="s">
        <v>2136</v>
      </c>
      <c r="B678" s="533" t="s">
        <v>3026</v>
      </c>
      <c r="C678" s="535"/>
      <c r="D678" s="536"/>
    </row>
    <row r="679" customFormat="false" ht="12.75" hidden="false" customHeight="false" outlineLevel="0" collapsed="false">
      <c r="A679" s="534" t="s">
        <v>2138</v>
      </c>
      <c r="B679" s="533" t="s">
        <v>3027</v>
      </c>
      <c r="C679" s="535"/>
      <c r="D679" s="536"/>
    </row>
    <row r="680" customFormat="false" ht="12.75" hidden="false" customHeight="false" outlineLevel="0" collapsed="false">
      <c r="A680" s="534" t="s">
        <v>2140</v>
      </c>
      <c r="B680" s="533" t="s">
        <v>3028</v>
      </c>
      <c r="C680" s="535"/>
      <c r="D680" s="536"/>
    </row>
    <row r="681" customFormat="false" ht="12.75" hidden="false" customHeight="false" outlineLevel="0" collapsed="false">
      <c r="A681" s="532" t="s">
        <v>1686</v>
      </c>
      <c r="B681" s="533" t="s">
        <v>1687</v>
      </c>
      <c r="C681" s="535"/>
      <c r="D681" s="536"/>
    </row>
    <row r="682" customFormat="false" ht="12.75" hidden="false" customHeight="false" outlineLevel="0" collapsed="false">
      <c r="A682" s="532" t="s">
        <v>1688</v>
      </c>
      <c r="B682" s="533" t="s">
        <v>1689</v>
      </c>
      <c r="C682" s="535"/>
      <c r="D682" s="536"/>
    </row>
    <row r="683" customFormat="false" ht="12.75" hidden="false" customHeight="false" outlineLevel="0" collapsed="false">
      <c r="A683" s="532" t="s">
        <v>133</v>
      </c>
      <c r="B683" s="533" t="s">
        <v>3029</v>
      </c>
      <c r="C683" s="535"/>
      <c r="D683" s="536"/>
    </row>
    <row r="684" customFormat="false" ht="12.75" hidden="false" customHeight="false" outlineLevel="0" collapsed="false">
      <c r="A684" s="534" t="s">
        <v>2142</v>
      </c>
      <c r="B684" s="533" t="s">
        <v>3030</v>
      </c>
      <c r="C684" s="535"/>
      <c r="D684" s="536"/>
    </row>
    <row r="685" customFormat="false" ht="12.75" hidden="false" customHeight="false" outlineLevel="0" collapsed="false">
      <c r="A685" s="534" t="s">
        <v>1690</v>
      </c>
      <c r="B685" s="533" t="s">
        <v>1691</v>
      </c>
      <c r="C685" s="535"/>
      <c r="D685" s="536"/>
    </row>
    <row r="686" customFormat="false" ht="12.75" hidden="false" customHeight="false" outlineLevel="0" collapsed="false">
      <c r="A686" s="532" t="s">
        <v>1693</v>
      </c>
      <c r="B686" s="533" t="s">
        <v>1694</v>
      </c>
      <c r="C686" s="535"/>
      <c r="D686" s="536"/>
    </row>
    <row r="687" customFormat="false" ht="12.75" hidden="false" customHeight="false" outlineLevel="0" collapsed="false">
      <c r="A687" s="532" t="s">
        <v>1696</v>
      </c>
      <c r="B687" s="533" t="s">
        <v>1697</v>
      </c>
      <c r="C687" s="535"/>
      <c r="D687" s="536"/>
    </row>
    <row r="688" customFormat="false" ht="12.75" hidden="false" customHeight="false" outlineLevel="0" collapsed="false">
      <c r="A688" s="534" t="s">
        <v>1699</v>
      </c>
      <c r="B688" s="533" t="s">
        <v>3031</v>
      </c>
      <c r="C688" s="535"/>
      <c r="D688" s="536"/>
    </row>
    <row r="689" customFormat="false" ht="12.75" hidden="false" customHeight="false" outlineLevel="0" collapsed="false">
      <c r="A689" s="534" t="s">
        <v>1701</v>
      </c>
      <c r="B689" s="533" t="s">
        <v>3032</v>
      </c>
      <c r="C689" s="535"/>
      <c r="D689" s="536"/>
    </row>
    <row r="690" customFormat="false" ht="12.75" hidden="false" customHeight="false" outlineLevel="0" collapsed="false">
      <c r="A690" s="534" t="s">
        <v>1707</v>
      </c>
      <c r="B690" s="533" t="s">
        <v>1708</v>
      </c>
      <c r="C690" s="535"/>
      <c r="D690" s="536"/>
    </row>
    <row r="691" customFormat="false" ht="12.75" hidden="false" customHeight="false" outlineLevel="0" collapsed="false">
      <c r="A691" s="532" t="s">
        <v>1710</v>
      </c>
      <c r="B691" s="533" t="s">
        <v>3033</v>
      </c>
      <c r="C691" s="535"/>
      <c r="D691" s="536"/>
    </row>
    <row r="692" customFormat="false" ht="12.75" hidden="false" customHeight="false" outlineLevel="0" collapsed="false">
      <c r="A692" s="532" t="s">
        <v>1703</v>
      </c>
      <c r="B692" s="533" t="s">
        <v>3034</v>
      </c>
      <c r="C692" s="535"/>
      <c r="D692" s="536"/>
    </row>
    <row r="693" customFormat="false" ht="12.75" hidden="false" customHeight="false" outlineLevel="0" collapsed="false">
      <c r="A693" s="532" t="s">
        <v>135</v>
      </c>
      <c r="B693" s="533" t="s">
        <v>3035</v>
      </c>
      <c r="C693" s="535"/>
      <c r="D693" s="536"/>
    </row>
    <row r="694" customFormat="false" ht="12.75" hidden="false" customHeight="false" outlineLevel="0" collapsed="false">
      <c r="A694" s="534" t="s">
        <v>2507</v>
      </c>
      <c r="B694" s="554" t="s">
        <v>2508</v>
      </c>
      <c r="C694" s="535"/>
      <c r="D694" s="536"/>
    </row>
    <row r="695" customFormat="false" ht="12.75" hidden="false" customHeight="false" outlineLevel="0" collapsed="false">
      <c r="A695" s="534" t="s">
        <v>2509</v>
      </c>
      <c r="B695" s="554" t="s">
        <v>3036</v>
      </c>
      <c r="C695" s="535"/>
      <c r="D695" s="536"/>
    </row>
    <row r="696" customFormat="false" ht="12.75" hidden="false" customHeight="false" outlineLevel="0" collapsed="false">
      <c r="A696" s="532" t="s">
        <v>1713</v>
      </c>
      <c r="B696" s="533" t="s">
        <v>3037</v>
      </c>
      <c r="C696" s="535"/>
      <c r="D696" s="536"/>
    </row>
    <row r="697" customFormat="false" ht="12.75" hidden="false" customHeight="false" outlineLevel="0" collapsed="false">
      <c r="A697" s="532" t="s">
        <v>2511</v>
      </c>
      <c r="B697" s="533" t="s">
        <v>2512</v>
      </c>
      <c r="C697" s="535"/>
      <c r="D697" s="536"/>
    </row>
    <row r="698" customFormat="false" ht="12.75" hidden="false" customHeight="false" outlineLevel="0" collapsed="false">
      <c r="A698" s="532" t="s">
        <v>2514</v>
      </c>
      <c r="B698" s="533" t="s">
        <v>2515</v>
      </c>
      <c r="C698" s="535"/>
      <c r="D698" s="536"/>
    </row>
    <row r="699" customFormat="false" ht="12.75" hidden="false" customHeight="false" outlineLevel="0" collapsed="false">
      <c r="A699" s="532" t="s">
        <v>1715</v>
      </c>
      <c r="B699" s="533" t="s">
        <v>1716</v>
      </c>
      <c r="C699" s="535"/>
      <c r="D699" s="536"/>
    </row>
    <row r="700" customFormat="false" ht="12.75" hidden="false" customHeight="false" outlineLevel="0" collapsed="false">
      <c r="A700" s="532" t="s">
        <v>137</v>
      </c>
      <c r="B700" s="533" t="s">
        <v>3038</v>
      </c>
      <c r="C700" s="535"/>
      <c r="D700" s="536"/>
    </row>
    <row r="701" customFormat="false" ht="12.75" hidden="false" customHeight="false" outlineLevel="0" collapsed="false">
      <c r="A701" s="532" t="s">
        <v>1717</v>
      </c>
      <c r="B701" s="533" t="s">
        <v>1718</v>
      </c>
      <c r="C701" s="535"/>
      <c r="D701" s="536"/>
    </row>
    <row r="702" customFormat="false" ht="12.75" hidden="false" customHeight="false" outlineLevel="0" collapsed="false">
      <c r="A702" s="532" t="s">
        <v>1720</v>
      </c>
      <c r="B702" s="533" t="s">
        <v>3039</v>
      </c>
      <c r="C702" s="535"/>
      <c r="D702" s="536"/>
    </row>
    <row r="703" customFormat="false" ht="12.75" hidden="false" customHeight="false" outlineLevel="0" collapsed="false">
      <c r="A703" s="532" t="s">
        <v>1722</v>
      </c>
      <c r="B703" s="533" t="s">
        <v>3040</v>
      </c>
      <c r="C703" s="535"/>
      <c r="D703" s="536"/>
    </row>
    <row r="704" customFormat="false" ht="12.75" hidden="false" customHeight="false" outlineLevel="0" collapsed="false">
      <c r="A704" s="534" t="s">
        <v>1724</v>
      </c>
      <c r="B704" s="533" t="s">
        <v>3041</v>
      </c>
      <c r="C704" s="535"/>
      <c r="D704" s="536"/>
    </row>
    <row r="705" customFormat="false" ht="12.75" hidden="false" customHeight="false" outlineLevel="0" collapsed="false">
      <c r="A705" s="532" t="s">
        <v>1726</v>
      </c>
      <c r="B705" s="533" t="s">
        <v>1727</v>
      </c>
      <c r="C705" s="535"/>
      <c r="D705" s="536"/>
    </row>
    <row r="706" customFormat="false" ht="12.75" hidden="false" customHeight="false" outlineLevel="0" collapsed="false">
      <c r="A706" s="532" t="s">
        <v>1729</v>
      </c>
      <c r="B706" s="533" t="s">
        <v>3042</v>
      </c>
      <c r="C706" s="535"/>
      <c r="D706" s="536"/>
    </row>
    <row r="707" customFormat="false" ht="12.75" hidden="false" customHeight="false" outlineLevel="0" collapsed="false">
      <c r="A707" s="532" t="s">
        <v>1731</v>
      </c>
      <c r="B707" s="533" t="s">
        <v>3043</v>
      </c>
      <c r="C707" s="535"/>
      <c r="D707" s="536"/>
    </row>
    <row r="708" customFormat="false" ht="12.75" hidden="false" customHeight="false" outlineLevel="0" collapsed="false">
      <c r="A708" s="532" t="s">
        <v>1733</v>
      </c>
      <c r="B708" s="533" t="s">
        <v>3044</v>
      </c>
      <c r="C708" s="535"/>
      <c r="D708" s="536"/>
    </row>
    <row r="709" customFormat="false" ht="12.75" hidden="false" customHeight="false" outlineLevel="0" collapsed="false">
      <c r="A709" s="532" t="s">
        <v>1735</v>
      </c>
      <c r="B709" s="533" t="s">
        <v>3045</v>
      </c>
      <c r="C709" s="535"/>
      <c r="D709" s="536"/>
    </row>
    <row r="710" customFormat="false" ht="12.75" hidden="false" customHeight="false" outlineLevel="0" collapsed="false">
      <c r="A710" s="532" t="s">
        <v>2144</v>
      </c>
      <c r="B710" s="533" t="s">
        <v>2145</v>
      </c>
      <c r="C710" s="535"/>
      <c r="D710" s="536"/>
    </row>
    <row r="711" customFormat="false" ht="12.75" hidden="false" customHeight="false" outlineLevel="0" collapsed="false">
      <c r="A711" s="532" t="s">
        <v>362</v>
      </c>
      <c r="B711" s="533" t="s">
        <v>3046</v>
      </c>
      <c r="C711" s="535"/>
      <c r="D711" s="536"/>
    </row>
    <row r="712" customFormat="false" ht="12.75" hidden="false" customHeight="false" outlineLevel="0" collapsed="false">
      <c r="A712" s="532" t="s">
        <v>1149</v>
      </c>
      <c r="B712" s="533" t="s">
        <v>3047</v>
      </c>
      <c r="C712" s="535"/>
      <c r="D712" s="536"/>
    </row>
    <row r="713" customFormat="false" ht="12.75" hidden="false" customHeight="false" outlineLevel="0" collapsed="false">
      <c r="A713" s="532" t="s">
        <v>1154</v>
      </c>
      <c r="B713" s="533" t="s">
        <v>1155</v>
      </c>
      <c r="C713" s="535"/>
      <c r="D713" s="536"/>
    </row>
    <row r="714" customFormat="false" ht="12.75" hidden="false" customHeight="false" outlineLevel="0" collapsed="false">
      <c r="A714" s="534" t="s">
        <v>1158</v>
      </c>
      <c r="B714" s="533" t="s">
        <v>1159</v>
      </c>
      <c r="C714" s="535"/>
      <c r="D714" s="536"/>
    </row>
    <row r="715" customFormat="false" ht="12.75" hidden="false" customHeight="false" outlineLevel="0" collapsed="false">
      <c r="A715" s="556" t="s">
        <v>1162</v>
      </c>
      <c r="B715" s="533" t="s">
        <v>3048</v>
      </c>
      <c r="C715" s="535"/>
      <c r="D715" s="536"/>
    </row>
    <row r="716" customFormat="false" ht="12.75" hidden="false" customHeight="false" outlineLevel="0" collapsed="false">
      <c r="A716" s="556" t="s">
        <v>2516</v>
      </c>
      <c r="B716" s="533" t="s">
        <v>3049</v>
      </c>
      <c r="C716" s="535"/>
      <c r="D716" s="536"/>
    </row>
    <row r="717" customFormat="false" ht="12.75" hidden="false" customHeight="false" outlineLevel="0" collapsed="false">
      <c r="A717" s="556" t="s">
        <v>1165</v>
      </c>
      <c r="B717" s="533" t="s">
        <v>1166</v>
      </c>
      <c r="C717" s="535"/>
      <c r="D717" s="536"/>
    </row>
    <row r="718" customFormat="false" ht="12.75" hidden="false" customHeight="false" outlineLevel="0" collapsed="false">
      <c r="A718" s="556" t="s">
        <v>1171</v>
      </c>
      <c r="B718" s="533" t="s">
        <v>3050</v>
      </c>
      <c r="C718" s="535"/>
      <c r="D718" s="536"/>
    </row>
    <row r="719" customFormat="false" ht="12.75" hidden="false" customHeight="false" outlineLevel="0" collapsed="false">
      <c r="A719" s="532" t="s">
        <v>1178</v>
      </c>
      <c r="B719" s="533" t="s">
        <v>1179</v>
      </c>
      <c r="C719" s="535"/>
      <c r="D719" s="536"/>
    </row>
    <row r="720" customFormat="false" ht="12.75" hidden="false" customHeight="false" outlineLevel="0" collapsed="false">
      <c r="A720" s="532" t="s">
        <v>677</v>
      </c>
      <c r="B720" s="533" t="s">
        <v>3051</v>
      </c>
      <c r="C720" s="535"/>
      <c r="D720" s="536"/>
    </row>
    <row r="721" customFormat="false" ht="12.75" hidden="false" customHeight="false" outlineLevel="0" collapsed="false">
      <c r="A721" s="556" t="s">
        <v>684</v>
      </c>
      <c r="B721" s="533" t="s">
        <v>3052</v>
      </c>
      <c r="C721" s="535"/>
      <c r="D721" s="536"/>
    </row>
    <row r="722" customFormat="false" ht="12.75" hidden="false" customHeight="false" outlineLevel="0" collapsed="false">
      <c r="A722" s="556" t="s">
        <v>690</v>
      </c>
      <c r="B722" s="533" t="s">
        <v>3053</v>
      </c>
      <c r="C722" s="535"/>
      <c r="D722" s="536"/>
    </row>
    <row r="723" customFormat="false" ht="12.75" hidden="false" customHeight="false" outlineLevel="0" collapsed="false">
      <c r="A723" s="534" t="s">
        <v>692</v>
      </c>
      <c r="B723" s="533" t="s">
        <v>693</v>
      </c>
      <c r="C723" s="535"/>
      <c r="D723" s="536"/>
    </row>
    <row r="724" customFormat="false" ht="12.75" hidden="false" customHeight="false" outlineLevel="0" collapsed="false">
      <c r="A724" s="534" t="s">
        <v>696</v>
      </c>
      <c r="B724" s="533" t="s">
        <v>697</v>
      </c>
      <c r="C724" s="535"/>
      <c r="D724" s="536"/>
    </row>
    <row r="725" customFormat="false" ht="12.75" hidden="false" customHeight="false" outlineLevel="0" collapsed="false">
      <c r="A725" s="532" t="s">
        <v>701</v>
      </c>
      <c r="B725" s="533" t="s">
        <v>3054</v>
      </c>
      <c r="C725" s="535"/>
      <c r="D725" s="536"/>
    </row>
    <row r="726" customFormat="false" ht="12.75" hidden="false" customHeight="false" outlineLevel="0" collapsed="false">
      <c r="A726" s="534" t="s">
        <v>704</v>
      </c>
      <c r="B726" s="533" t="s">
        <v>3055</v>
      </c>
      <c r="C726" s="535"/>
      <c r="D726" s="536"/>
    </row>
    <row r="727" customFormat="false" ht="12.75" hidden="false" customHeight="false" outlineLevel="0" collapsed="false">
      <c r="A727" s="534" t="s">
        <v>706</v>
      </c>
      <c r="B727" s="533" t="s">
        <v>707</v>
      </c>
      <c r="C727" s="535"/>
      <c r="D727" s="536"/>
    </row>
    <row r="728" customFormat="false" ht="12.75" hidden="false" customHeight="false" outlineLevel="0" collapsed="false">
      <c r="A728" s="532" t="s">
        <v>364</v>
      </c>
      <c r="B728" s="533" t="s">
        <v>3056</v>
      </c>
      <c r="C728" s="535"/>
      <c r="D728" s="536"/>
    </row>
    <row r="729" customFormat="false" ht="12.75" hidden="false" customHeight="false" outlineLevel="0" collapsed="false">
      <c r="A729" s="532" t="s">
        <v>2148</v>
      </c>
      <c r="B729" s="533" t="s">
        <v>2149</v>
      </c>
      <c r="C729" s="535"/>
      <c r="D729" s="536"/>
    </row>
    <row r="730" customFormat="false" ht="12.75" hidden="false" customHeight="false" outlineLevel="0" collapsed="false">
      <c r="A730" s="532" t="s">
        <v>2150</v>
      </c>
      <c r="B730" s="533" t="s">
        <v>3057</v>
      </c>
      <c r="C730" s="535"/>
      <c r="D730" s="536"/>
    </row>
    <row r="731" customFormat="false" ht="12.75" hidden="false" customHeight="false" outlineLevel="0" collapsed="false">
      <c r="A731" s="532" t="s">
        <v>2157</v>
      </c>
      <c r="B731" s="533" t="s">
        <v>3058</v>
      </c>
      <c r="C731" s="535"/>
      <c r="D731" s="536"/>
    </row>
    <row r="732" customFormat="false" ht="12.75" hidden="false" customHeight="false" outlineLevel="0" collapsed="false">
      <c r="A732" s="534" t="s">
        <v>2518</v>
      </c>
      <c r="B732" s="533" t="s">
        <v>2519</v>
      </c>
      <c r="C732" s="535"/>
      <c r="D732" s="536"/>
    </row>
    <row r="733" customFormat="false" ht="12.75" hidden="false" customHeight="false" outlineLevel="0" collapsed="false">
      <c r="A733" s="532" t="s">
        <v>2152</v>
      </c>
      <c r="B733" s="533" t="s">
        <v>2153</v>
      </c>
      <c r="C733" s="535"/>
      <c r="D733" s="536"/>
    </row>
    <row r="734" customFormat="false" ht="12.75" hidden="false" customHeight="false" outlineLevel="0" collapsed="false">
      <c r="A734" s="532" t="s">
        <v>139</v>
      </c>
      <c r="B734" s="533" t="s">
        <v>140</v>
      </c>
      <c r="C734" s="535"/>
      <c r="D734" s="536"/>
    </row>
    <row r="735" customFormat="false" ht="12.75" hidden="false" customHeight="false" outlineLevel="0" collapsed="false">
      <c r="A735" s="532" t="s">
        <v>2155</v>
      </c>
      <c r="B735" s="533" t="s">
        <v>2156</v>
      </c>
      <c r="C735" s="535"/>
      <c r="D735" s="536"/>
    </row>
    <row r="736" customFormat="false" ht="12.75" hidden="false" customHeight="false" outlineLevel="0" collapsed="false">
      <c r="A736" s="532" t="s">
        <v>142</v>
      </c>
      <c r="B736" s="533" t="s">
        <v>3059</v>
      </c>
      <c r="C736" s="535"/>
      <c r="D736" s="536"/>
    </row>
    <row r="737" customFormat="false" ht="12.75" hidden="false" customHeight="false" outlineLevel="0" collapsed="false">
      <c r="A737" s="532" t="s">
        <v>144</v>
      </c>
      <c r="B737" s="533" t="s">
        <v>3060</v>
      </c>
      <c r="C737" s="535"/>
      <c r="D737" s="536"/>
    </row>
    <row r="738" customFormat="false" ht="12.75" hidden="false" customHeight="false" outlineLevel="0" collapsed="false">
      <c r="A738" s="532" t="s">
        <v>2159</v>
      </c>
      <c r="B738" s="533" t="s">
        <v>3061</v>
      </c>
      <c r="C738" s="535"/>
      <c r="D738" s="536"/>
    </row>
    <row r="739" customFormat="false" ht="12.75" hidden="false" customHeight="false" outlineLevel="0" collapsed="false">
      <c r="A739" s="532" t="s">
        <v>2161</v>
      </c>
      <c r="B739" s="533" t="s">
        <v>3062</v>
      </c>
      <c r="C739" s="535"/>
      <c r="D739" s="536"/>
    </row>
    <row r="740" customFormat="false" ht="12.75" hidden="false" customHeight="false" outlineLevel="0" collapsed="false">
      <c r="A740" s="532" t="s">
        <v>2521</v>
      </c>
      <c r="B740" s="533" t="s">
        <v>2522</v>
      </c>
      <c r="C740" s="535"/>
      <c r="D740" s="536"/>
    </row>
    <row r="741" customFormat="false" ht="12.75" hidden="false" customHeight="false" outlineLevel="0" collapsed="false">
      <c r="A741" s="532" t="s">
        <v>2523</v>
      </c>
      <c r="B741" s="533" t="s">
        <v>2524</v>
      </c>
      <c r="C741" s="535"/>
      <c r="D741" s="536"/>
    </row>
    <row r="742" customFormat="false" ht="12.75" hidden="false" customHeight="false" outlineLevel="0" collapsed="false">
      <c r="A742" s="532" t="s">
        <v>2525</v>
      </c>
      <c r="B742" s="533" t="s">
        <v>2526</v>
      </c>
      <c r="C742" s="535"/>
      <c r="D742" s="536"/>
    </row>
    <row r="743" customFormat="false" ht="12.75" hidden="false" customHeight="false" outlineLevel="0" collapsed="false">
      <c r="A743" s="532" t="s">
        <v>2163</v>
      </c>
      <c r="B743" s="533" t="s">
        <v>2164</v>
      </c>
      <c r="C743" s="535"/>
      <c r="D743" s="536"/>
    </row>
    <row r="744" customFormat="false" ht="12.75" hidden="false" customHeight="false" outlineLevel="0" collapsed="false">
      <c r="A744" s="532" t="s">
        <v>2527</v>
      </c>
      <c r="B744" s="533" t="s">
        <v>2528</v>
      </c>
      <c r="C744" s="535"/>
      <c r="D744" s="536"/>
    </row>
    <row r="745" customFormat="false" ht="12.75" hidden="false" customHeight="false" outlineLevel="0" collapsed="false">
      <c r="A745" s="532" t="s">
        <v>146</v>
      </c>
      <c r="B745" s="533" t="s">
        <v>147</v>
      </c>
      <c r="C745" s="535"/>
      <c r="D745" s="536"/>
    </row>
    <row r="746" customFormat="false" ht="12.75" hidden="false" customHeight="false" outlineLevel="0" collapsed="false">
      <c r="A746" s="532" t="s">
        <v>2529</v>
      </c>
      <c r="B746" s="533" t="s">
        <v>2530</v>
      </c>
      <c r="C746" s="535"/>
      <c r="D746" s="536"/>
    </row>
    <row r="747" customFormat="false" ht="12.75" hidden="false" customHeight="false" outlineLevel="0" collapsed="false">
      <c r="A747" s="532" t="s">
        <v>1737</v>
      </c>
      <c r="B747" s="533" t="s">
        <v>3063</v>
      </c>
      <c r="C747" s="535"/>
      <c r="D747" s="536"/>
    </row>
    <row r="748" customFormat="false" ht="12.75" hidden="false" customHeight="false" outlineLevel="0" collapsed="false">
      <c r="A748" s="532" t="s">
        <v>1739</v>
      </c>
      <c r="B748" s="533" t="s">
        <v>3064</v>
      </c>
      <c r="C748" s="535"/>
      <c r="D748" s="536"/>
    </row>
    <row r="749" customFormat="false" ht="12.75" hidden="false" customHeight="false" outlineLevel="0" collapsed="false">
      <c r="A749" s="532" t="s">
        <v>1741</v>
      </c>
      <c r="B749" s="533" t="s">
        <v>3065</v>
      </c>
      <c r="C749" s="535"/>
      <c r="D749" s="536"/>
    </row>
    <row r="750" customFormat="false" ht="12.75" hidden="false" customHeight="false" outlineLevel="0" collapsed="false">
      <c r="A750" s="532" t="s">
        <v>149</v>
      </c>
      <c r="B750" s="533" t="s">
        <v>3066</v>
      </c>
      <c r="C750" s="535"/>
      <c r="D750" s="536"/>
    </row>
    <row r="751" customFormat="false" ht="12.75" hidden="false" customHeight="false" outlineLevel="0" collapsed="false">
      <c r="A751" s="532" t="s">
        <v>151</v>
      </c>
      <c r="B751" s="533" t="s">
        <v>3067</v>
      </c>
      <c r="C751" s="535"/>
      <c r="D751" s="536"/>
    </row>
    <row r="752" customFormat="false" ht="12.75" hidden="false" customHeight="false" outlineLevel="0" collapsed="false">
      <c r="A752" s="532" t="s">
        <v>712</v>
      </c>
      <c r="B752" s="533" t="s">
        <v>713</v>
      </c>
      <c r="C752" s="535"/>
      <c r="D752" s="536"/>
    </row>
    <row r="753" customFormat="false" ht="12.75" hidden="false" customHeight="false" outlineLevel="0" collapsed="false">
      <c r="A753" s="532" t="s">
        <v>153</v>
      </c>
      <c r="B753" s="533" t="s">
        <v>154</v>
      </c>
      <c r="C753" s="535"/>
      <c r="D753" s="536"/>
    </row>
    <row r="754" customFormat="false" ht="12.75" hidden="false" customHeight="false" outlineLevel="0" collapsed="false">
      <c r="A754" s="532" t="s">
        <v>2165</v>
      </c>
      <c r="B754" s="533" t="s">
        <v>3068</v>
      </c>
      <c r="C754" s="535"/>
      <c r="D754" s="536"/>
    </row>
    <row r="755" customFormat="false" ht="12.75" hidden="false" customHeight="false" outlineLevel="0" collapsed="false">
      <c r="A755" s="532" t="s">
        <v>2167</v>
      </c>
      <c r="B755" s="533" t="s">
        <v>3069</v>
      </c>
      <c r="C755" s="535"/>
      <c r="D755" s="536"/>
    </row>
    <row r="756" customFormat="false" ht="12.75" hidden="false" customHeight="false" outlineLevel="0" collapsed="false">
      <c r="A756" s="532" t="s">
        <v>2169</v>
      </c>
      <c r="B756" s="533" t="s">
        <v>3070</v>
      </c>
      <c r="C756" s="535"/>
      <c r="D756" s="536"/>
    </row>
    <row r="757" customFormat="false" ht="12.75" hidden="false" customHeight="false" outlineLevel="0" collapsed="false">
      <c r="A757" s="532" t="s">
        <v>2171</v>
      </c>
      <c r="B757" s="533" t="s">
        <v>2172</v>
      </c>
      <c r="C757" s="535"/>
      <c r="D757" s="536"/>
    </row>
    <row r="758" customFormat="false" ht="12.75" hidden="false" customHeight="false" outlineLevel="0" collapsed="false">
      <c r="A758" s="532" t="s">
        <v>2173</v>
      </c>
      <c r="B758" s="533" t="s">
        <v>3071</v>
      </c>
      <c r="C758" s="535"/>
      <c r="D758" s="536"/>
    </row>
    <row r="759" customFormat="false" ht="12.75" hidden="false" customHeight="false" outlineLevel="0" collapsed="false">
      <c r="A759" s="557" t="s">
        <v>1318</v>
      </c>
      <c r="B759" s="533" t="s">
        <v>1319</v>
      </c>
      <c r="C759" s="535"/>
      <c r="D759" s="536"/>
    </row>
    <row r="760" customFormat="false" ht="12.75" hidden="false" customHeight="false" outlineLevel="0" collapsed="false">
      <c r="A760" s="534" t="s">
        <v>2175</v>
      </c>
      <c r="B760" s="533" t="s">
        <v>2176</v>
      </c>
      <c r="C760" s="535"/>
      <c r="D760" s="536"/>
    </row>
    <row r="761" customFormat="false" ht="12.75" hidden="false" customHeight="false" outlineLevel="0" collapsed="false">
      <c r="A761" s="532" t="s">
        <v>715</v>
      </c>
      <c r="B761" s="533" t="s">
        <v>716</v>
      </c>
      <c r="C761" s="535"/>
      <c r="D761" s="536"/>
    </row>
    <row r="762" customFormat="false" ht="12.75" hidden="false" customHeight="false" outlineLevel="0" collapsed="false">
      <c r="A762" s="532" t="s">
        <v>722</v>
      </c>
      <c r="B762" s="533" t="s">
        <v>723</v>
      </c>
      <c r="C762" s="535"/>
      <c r="D762" s="536"/>
    </row>
    <row r="763" customFormat="false" ht="12.75" hidden="false" customHeight="false" outlineLevel="0" collapsed="false">
      <c r="A763" s="532" t="s">
        <v>727</v>
      </c>
      <c r="B763" s="533" t="s">
        <v>728</v>
      </c>
      <c r="C763" s="535"/>
      <c r="D763" s="536"/>
    </row>
    <row r="764" customFormat="false" ht="12.75" hidden="false" customHeight="false" outlineLevel="0" collapsed="false">
      <c r="A764" s="532" t="s">
        <v>732</v>
      </c>
      <c r="B764" s="533" t="s">
        <v>3072</v>
      </c>
      <c r="C764" s="535"/>
      <c r="D764" s="536"/>
    </row>
    <row r="765" customFormat="false" ht="12.75" hidden="false" customHeight="false" outlineLevel="0" collapsed="false">
      <c r="A765" s="532" t="s">
        <v>735</v>
      </c>
      <c r="B765" s="533" t="s">
        <v>736</v>
      </c>
      <c r="C765" s="535"/>
      <c r="D765" s="536"/>
    </row>
    <row r="766" customFormat="false" ht="12.75" hidden="false" customHeight="false" outlineLevel="0" collapsed="false">
      <c r="A766" s="534" t="s">
        <v>742</v>
      </c>
      <c r="B766" s="533" t="s">
        <v>743</v>
      </c>
      <c r="C766" s="535"/>
      <c r="D766" s="536"/>
    </row>
    <row r="767" customFormat="false" ht="12.75" hidden="false" customHeight="false" outlineLevel="0" collapsed="false">
      <c r="A767" s="532" t="s">
        <v>2531</v>
      </c>
      <c r="B767" s="533" t="s">
        <v>3073</v>
      </c>
      <c r="C767" s="535"/>
      <c r="D767" s="536"/>
    </row>
    <row r="768" customFormat="false" ht="12.75" hidden="false" customHeight="false" outlineLevel="0" collapsed="false">
      <c r="A768" s="532" t="s">
        <v>1182</v>
      </c>
      <c r="B768" s="533" t="s">
        <v>1183</v>
      </c>
      <c r="C768" s="535"/>
      <c r="D768" s="536"/>
    </row>
    <row r="769" customFormat="false" ht="12.75" hidden="false" customHeight="false" outlineLevel="0" collapsed="false">
      <c r="A769" s="534" t="s">
        <v>1188</v>
      </c>
      <c r="B769" s="533" t="s">
        <v>3074</v>
      </c>
      <c r="C769" s="535"/>
      <c r="D769" s="536"/>
    </row>
    <row r="770" customFormat="false" ht="12.75" hidden="false" customHeight="false" outlineLevel="0" collapsed="false">
      <c r="A770" s="532" t="s">
        <v>1194</v>
      </c>
      <c r="B770" s="533" t="s">
        <v>1195</v>
      </c>
      <c r="C770" s="535"/>
      <c r="D770" s="536"/>
    </row>
    <row r="771" customFormat="false" ht="12.75" hidden="false" customHeight="false" outlineLevel="0" collapsed="false">
      <c r="A771" s="556" t="s">
        <v>367</v>
      </c>
      <c r="B771" s="533" t="s">
        <v>368</v>
      </c>
      <c r="C771" s="535"/>
      <c r="D771" s="536"/>
    </row>
    <row r="772" customFormat="false" ht="12.75" hidden="false" customHeight="false" outlineLevel="0" collapsed="false">
      <c r="A772" s="532" t="s">
        <v>369</v>
      </c>
      <c r="B772" s="533" t="s">
        <v>3075</v>
      </c>
      <c r="C772" s="535"/>
      <c r="D772" s="536"/>
    </row>
    <row r="773" customFormat="false" ht="12.75" hidden="false" customHeight="false" outlineLevel="0" collapsed="false">
      <c r="A773" s="534" t="s">
        <v>2177</v>
      </c>
      <c r="B773" s="533" t="s">
        <v>3076</v>
      </c>
      <c r="C773" s="535"/>
      <c r="D773" s="536"/>
    </row>
    <row r="774" customFormat="false" ht="12.75" hidden="false" customHeight="false" outlineLevel="0" collapsed="false">
      <c r="A774" s="534" t="s">
        <v>2179</v>
      </c>
      <c r="B774" s="533" t="s">
        <v>3077</v>
      </c>
      <c r="C774" s="535"/>
      <c r="D774" s="536"/>
    </row>
    <row r="775" customFormat="false" ht="12.75" hidden="false" customHeight="false" outlineLevel="0" collapsed="false">
      <c r="A775" s="532" t="s">
        <v>2181</v>
      </c>
      <c r="B775" s="533" t="s">
        <v>3078</v>
      </c>
      <c r="C775" s="535"/>
      <c r="D775" s="536"/>
    </row>
    <row r="776" customFormat="false" ht="12.75" hidden="false" customHeight="false" outlineLevel="0" collapsed="false">
      <c r="A776" s="532" t="s">
        <v>2184</v>
      </c>
      <c r="B776" s="533" t="s">
        <v>3079</v>
      </c>
      <c r="C776" s="535"/>
      <c r="D776" s="536"/>
    </row>
    <row r="777" customFormat="false" ht="12.75" hidden="false" customHeight="false" outlineLevel="0" collapsed="false">
      <c r="A777" s="532" t="s">
        <v>1743</v>
      </c>
      <c r="B777" s="533" t="s">
        <v>3080</v>
      </c>
      <c r="C777" s="535"/>
      <c r="D777" s="536"/>
    </row>
    <row r="778" customFormat="false" ht="12.75" hidden="false" customHeight="false" outlineLevel="0" collapsed="false">
      <c r="A778" s="532" t="s">
        <v>2186</v>
      </c>
      <c r="B778" s="533" t="s">
        <v>3081</v>
      </c>
      <c r="C778" s="535"/>
      <c r="D778" s="536"/>
    </row>
    <row r="779" customFormat="false" ht="12.75" hidden="false" customHeight="false" outlineLevel="0" collapsed="false">
      <c r="A779" s="534" t="s">
        <v>155</v>
      </c>
      <c r="B779" s="533" t="s">
        <v>156</v>
      </c>
      <c r="C779" s="535"/>
      <c r="D779" s="536"/>
    </row>
    <row r="780" customFormat="false" ht="12.75" hidden="false" customHeight="false" outlineLevel="0" collapsed="false">
      <c r="A780" s="534" t="s">
        <v>2189</v>
      </c>
      <c r="B780" s="533" t="s">
        <v>2190</v>
      </c>
      <c r="C780" s="535"/>
      <c r="D780" s="536"/>
    </row>
    <row r="781" customFormat="false" ht="12.75" hidden="false" customHeight="false" outlineLevel="0" collapsed="false">
      <c r="A781" s="532" t="s">
        <v>2191</v>
      </c>
      <c r="B781" s="533" t="s">
        <v>2192</v>
      </c>
      <c r="C781" s="535"/>
      <c r="D781" s="536"/>
    </row>
    <row r="782" customFormat="false" ht="12.75" hidden="false" customHeight="false" outlineLevel="0" collapsed="false">
      <c r="A782" s="532" t="s">
        <v>2194</v>
      </c>
      <c r="B782" s="533" t="s">
        <v>3082</v>
      </c>
      <c r="C782" s="535"/>
      <c r="D782" s="536"/>
    </row>
    <row r="783" customFormat="false" ht="12.75" hidden="false" customHeight="false" outlineLevel="0" collapsed="false">
      <c r="A783" s="534" t="s">
        <v>157</v>
      </c>
      <c r="B783" s="533" t="s">
        <v>3083</v>
      </c>
      <c r="C783" s="535"/>
      <c r="D783" s="536"/>
    </row>
    <row r="784" customFormat="false" ht="12.75" hidden="false" customHeight="false" outlineLevel="0" collapsed="false">
      <c r="A784" s="532" t="s">
        <v>2533</v>
      </c>
      <c r="B784" s="533" t="s">
        <v>2534</v>
      </c>
      <c r="C784" s="535"/>
      <c r="D784" s="536"/>
    </row>
    <row r="785" customFormat="false" ht="12.75" hidden="false" customHeight="false" outlineLevel="0" collapsed="false">
      <c r="A785" s="532" t="s">
        <v>2535</v>
      </c>
      <c r="B785" s="533" t="s">
        <v>2536</v>
      </c>
      <c r="C785" s="535"/>
      <c r="D785" s="536"/>
    </row>
    <row r="786" customFormat="false" ht="12.75" hidden="false" customHeight="false" outlineLevel="0" collapsed="false">
      <c r="A786" s="532" t="s">
        <v>2537</v>
      </c>
      <c r="B786" s="533" t="s">
        <v>2538</v>
      </c>
      <c r="C786" s="535"/>
      <c r="D786" s="536"/>
    </row>
    <row r="787" customFormat="false" ht="12.75" hidden="false" customHeight="false" outlineLevel="0" collapsed="false">
      <c r="A787" s="532" t="s">
        <v>2539</v>
      </c>
      <c r="B787" s="533" t="s">
        <v>2540</v>
      </c>
      <c r="C787" s="535"/>
      <c r="D787" s="536"/>
    </row>
    <row r="788" customFormat="false" ht="12.75" hidden="false" customHeight="false" outlineLevel="0" collapsed="false">
      <c r="A788" s="532" t="s">
        <v>2542</v>
      </c>
      <c r="B788" s="533" t="s">
        <v>2543</v>
      </c>
      <c r="C788" s="535"/>
      <c r="D788" s="536"/>
    </row>
    <row r="789" customFormat="false" ht="12.75" hidden="false" customHeight="false" outlineLevel="0" collapsed="false">
      <c r="A789" s="532" t="s">
        <v>371</v>
      </c>
      <c r="B789" s="533" t="s">
        <v>372</v>
      </c>
      <c r="C789" s="535"/>
      <c r="D789" s="536"/>
    </row>
    <row r="790" customFormat="false" ht="12.75" hidden="false" customHeight="false" outlineLevel="0" collapsed="false">
      <c r="A790" s="532" t="s">
        <v>2544</v>
      </c>
      <c r="B790" s="533" t="s">
        <v>2545</v>
      </c>
      <c r="C790" s="535"/>
      <c r="D790" s="536"/>
    </row>
    <row r="791" customFormat="false" ht="12.75" hidden="false" customHeight="false" outlineLevel="0" collapsed="false">
      <c r="A791" s="532" t="s">
        <v>2547</v>
      </c>
      <c r="B791" s="533" t="s">
        <v>3084</v>
      </c>
      <c r="C791" s="535"/>
      <c r="D791" s="536"/>
    </row>
    <row r="792" customFormat="false" ht="12.75" hidden="false" customHeight="false" outlineLevel="0" collapsed="false">
      <c r="A792" s="532" t="s">
        <v>2196</v>
      </c>
      <c r="B792" s="533" t="s">
        <v>3085</v>
      </c>
      <c r="C792" s="535"/>
      <c r="D792" s="536"/>
    </row>
    <row r="793" customFormat="false" ht="12.75" hidden="false" customHeight="false" outlineLevel="0" collapsed="false">
      <c r="A793" s="532" t="s">
        <v>159</v>
      </c>
      <c r="B793" s="533" t="s">
        <v>160</v>
      </c>
      <c r="C793" s="535"/>
      <c r="D793" s="536"/>
    </row>
    <row r="794" customFormat="false" ht="12.75" hidden="false" customHeight="false" outlineLevel="0" collapsed="false">
      <c r="A794" s="532" t="s">
        <v>374</v>
      </c>
      <c r="B794" s="533" t="s">
        <v>375</v>
      </c>
      <c r="C794" s="535"/>
      <c r="D794" s="536"/>
    </row>
    <row r="795" customFormat="false" ht="12.75" hidden="false" customHeight="false" outlineLevel="0" collapsed="false">
      <c r="A795" s="532" t="s">
        <v>2549</v>
      </c>
      <c r="B795" s="533" t="s">
        <v>2550</v>
      </c>
      <c r="C795" s="535"/>
      <c r="D795" s="536"/>
    </row>
    <row r="796" customFormat="false" ht="12.75" hidden="false" customHeight="false" outlineLevel="0" collapsed="false">
      <c r="A796" s="534" t="s">
        <v>2551</v>
      </c>
      <c r="B796" s="533" t="s">
        <v>2552</v>
      </c>
      <c r="C796" s="535"/>
      <c r="D796" s="536"/>
    </row>
    <row r="797" customFormat="false" ht="12.75" hidden="false" customHeight="false" outlineLevel="0" collapsed="false">
      <c r="A797" s="532" t="s">
        <v>2553</v>
      </c>
      <c r="B797" s="533" t="s">
        <v>2554</v>
      </c>
      <c r="C797" s="535"/>
      <c r="D797" s="536"/>
    </row>
    <row r="798" customFormat="false" ht="12.75" hidden="false" customHeight="false" outlineLevel="0" collapsed="false">
      <c r="A798" s="532" t="s">
        <v>1747</v>
      </c>
      <c r="B798" s="533" t="s">
        <v>1748</v>
      </c>
      <c r="C798" s="535"/>
      <c r="D798" s="536"/>
    </row>
    <row r="799" customFormat="false" ht="12.75" hidden="false" customHeight="false" outlineLevel="0" collapsed="false">
      <c r="A799" s="532" t="s">
        <v>1750</v>
      </c>
      <c r="B799" s="533" t="s">
        <v>3086</v>
      </c>
      <c r="C799" s="535"/>
      <c r="D799" s="536"/>
    </row>
    <row r="800" customFormat="false" ht="12.75" hidden="false" customHeight="false" outlineLevel="0" collapsed="false">
      <c r="A800" s="534" t="s">
        <v>3087</v>
      </c>
      <c r="B800" s="533" t="s">
        <v>3088</v>
      </c>
      <c r="C800" s="535"/>
      <c r="D800" s="536"/>
    </row>
    <row r="801" customFormat="false" ht="12.75" hidden="false" customHeight="false" outlineLevel="0" collapsed="false">
      <c r="A801" s="532" t="s">
        <v>1752</v>
      </c>
      <c r="B801" s="533" t="s">
        <v>1753</v>
      </c>
      <c r="C801" s="535"/>
      <c r="D801" s="536"/>
    </row>
    <row r="802" customFormat="false" ht="12.75" hidden="false" customHeight="false" outlineLevel="0" collapsed="false">
      <c r="A802" s="532" t="s">
        <v>1755</v>
      </c>
      <c r="B802" s="533" t="s">
        <v>1756</v>
      </c>
      <c r="C802" s="535"/>
      <c r="D802" s="536"/>
    </row>
    <row r="803" customFormat="false" ht="12.75" hidden="false" customHeight="false" outlineLevel="0" collapsed="false">
      <c r="A803" s="534" t="s">
        <v>2198</v>
      </c>
      <c r="B803" s="533" t="s">
        <v>2199</v>
      </c>
      <c r="C803" s="535"/>
      <c r="D803" s="536"/>
    </row>
    <row r="804" customFormat="false" ht="12.75" hidden="false" customHeight="false" outlineLevel="0" collapsed="false">
      <c r="A804" s="534" t="s">
        <v>2200</v>
      </c>
      <c r="B804" s="533" t="s">
        <v>3089</v>
      </c>
      <c r="C804" s="535"/>
      <c r="D804" s="536"/>
    </row>
    <row r="805" customFormat="false" ht="12.75" hidden="false" customHeight="false" outlineLevel="0" collapsed="false">
      <c r="A805" s="534" t="s">
        <v>2202</v>
      </c>
      <c r="B805" s="533" t="s">
        <v>3090</v>
      </c>
      <c r="C805" s="535"/>
      <c r="D805" s="536"/>
    </row>
    <row r="806" customFormat="false" ht="12.75" hidden="false" customHeight="false" outlineLevel="0" collapsed="false">
      <c r="A806" s="532" t="s">
        <v>2204</v>
      </c>
      <c r="B806" s="533" t="s">
        <v>3091</v>
      </c>
      <c r="C806" s="535"/>
      <c r="D806" s="536"/>
    </row>
    <row r="807" customFormat="false" ht="12.75" hidden="false" customHeight="false" outlineLevel="0" collapsed="false">
      <c r="A807" s="532" t="s">
        <v>2206</v>
      </c>
      <c r="B807" s="533" t="s">
        <v>3092</v>
      </c>
      <c r="C807" s="535"/>
      <c r="D807" s="536"/>
    </row>
    <row r="808" customFormat="false" ht="12.75" hidden="false" customHeight="false" outlineLevel="0" collapsed="false">
      <c r="A808" s="532" t="s">
        <v>161</v>
      </c>
      <c r="B808" s="533" t="s">
        <v>3093</v>
      </c>
      <c r="C808" s="535"/>
      <c r="D808" s="536"/>
    </row>
    <row r="809" customFormat="false" ht="12.75" hidden="false" customHeight="false" outlineLevel="0" collapsed="false">
      <c r="A809" s="532" t="s">
        <v>163</v>
      </c>
      <c r="B809" s="533" t="s">
        <v>3094</v>
      </c>
      <c r="C809" s="535"/>
      <c r="D809" s="536"/>
    </row>
    <row r="810" customFormat="false" ht="12.75" hidden="false" customHeight="false" outlineLevel="0" collapsed="false">
      <c r="A810" s="532" t="s">
        <v>165</v>
      </c>
      <c r="B810" s="533" t="s">
        <v>3095</v>
      </c>
      <c r="C810" s="535"/>
      <c r="D810" s="536"/>
    </row>
    <row r="811" customFormat="false" ht="12.75" hidden="false" customHeight="false" outlineLevel="0" collapsed="false">
      <c r="A811" s="532" t="s">
        <v>1757</v>
      </c>
      <c r="B811" s="533" t="s">
        <v>1758</v>
      </c>
      <c r="C811" s="535"/>
      <c r="D811" s="536"/>
    </row>
    <row r="812" customFormat="false" ht="12.75" hidden="false" customHeight="false" outlineLevel="0" collapsed="false">
      <c r="A812" s="532" t="s">
        <v>167</v>
      </c>
      <c r="B812" s="533" t="s">
        <v>168</v>
      </c>
      <c r="C812" s="535"/>
      <c r="D812" s="536"/>
    </row>
    <row r="813" customFormat="false" ht="12.75" hidden="false" customHeight="false" outlineLevel="0" collapsed="false">
      <c r="A813" s="534" t="s">
        <v>1760</v>
      </c>
      <c r="B813" s="533" t="s">
        <v>1761</v>
      </c>
      <c r="C813" s="535"/>
      <c r="D813" s="536"/>
    </row>
    <row r="814" customFormat="false" ht="12.75" hidden="false" customHeight="false" outlineLevel="0" collapsed="false">
      <c r="A814" s="532" t="s">
        <v>376</v>
      </c>
      <c r="B814" s="533" t="s">
        <v>3096</v>
      </c>
      <c r="C814" s="535"/>
      <c r="D814" s="536"/>
    </row>
    <row r="815" customFormat="false" ht="12.75" hidden="false" customHeight="false" outlineLevel="0" collapsed="false">
      <c r="A815" s="532" t="s">
        <v>47</v>
      </c>
      <c r="B815" s="533" t="s">
        <v>3097</v>
      </c>
      <c r="C815" s="535"/>
      <c r="D815" s="536"/>
    </row>
    <row r="816" customFormat="false" ht="12.75" hidden="false" customHeight="false" outlineLevel="0" collapsed="false">
      <c r="A816" s="532" t="s">
        <v>1196</v>
      </c>
      <c r="B816" s="533" t="s">
        <v>3098</v>
      </c>
      <c r="C816" s="535"/>
      <c r="D816" s="536"/>
    </row>
    <row r="817" customFormat="false" ht="12.75" hidden="false" customHeight="false" outlineLevel="0" collapsed="false">
      <c r="A817" s="532" t="s">
        <v>1201</v>
      </c>
      <c r="B817" s="533" t="s">
        <v>1202</v>
      </c>
      <c r="C817" s="535"/>
      <c r="D817" s="536"/>
    </row>
    <row r="818" customFormat="false" ht="12.75" hidden="false" customHeight="false" outlineLevel="0" collapsed="false">
      <c r="A818" s="532" t="s">
        <v>1208</v>
      </c>
      <c r="B818" s="533" t="s">
        <v>3099</v>
      </c>
      <c r="C818" s="535"/>
      <c r="D818" s="536"/>
    </row>
    <row r="819" customFormat="false" ht="12.75" hidden="false" customHeight="false" outlineLevel="0" collapsed="false">
      <c r="A819" s="532" t="s">
        <v>1215</v>
      </c>
      <c r="B819" s="533" t="s">
        <v>3100</v>
      </c>
      <c r="C819" s="535"/>
      <c r="D819" s="536"/>
    </row>
    <row r="820" customFormat="false" ht="12.75" hidden="false" customHeight="false" outlineLevel="0" collapsed="false">
      <c r="A820" s="532" t="s">
        <v>1220</v>
      </c>
      <c r="B820" s="533" t="s">
        <v>1221</v>
      </c>
      <c r="C820" s="535"/>
      <c r="D820" s="536"/>
    </row>
    <row r="821" customFormat="false" ht="12.75" hidden="false" customHeight="false" outlineLevel="0" collapsed="false">
      <c r="A821" s="532" t="s">
        <v>1223</v>
      </c>
      <c r="B821" s="533" t="s">
        <v>1224</v>
      </c>
      <c r="C821" s="535"/>
      <c r="D821" s="536"/>
    </row>
    <row r="822" customFormat="false" ht="12.75" hidden="false" customHeight="false" outlineLevel="0" collapsed="false">
      <c r="A822" s="532" t="s">
        <v>1228</v>
      </c>
      <c r="B822" s="533" t="s">
        <v>3101</v>
      </c>
      <c r="C822" s="535"/>
      <c r="D822" s="536"/>
    </row>
    <row r="823" customFormat="false" ht="12.75" hidden="false" customHeight="false" outlineLevel="0" collapsed="false">
      <c r="A823" s="532" t="s">
        <v>1230</v>
      </c>
      <c r="B823" s="533" t="s">
        <v>1231</v>
      </c>
      <c r="C823" s="535"/>
      <c r="D823" s="536"/>
    </row>
    <row r="824" customFormat="false" ht="12.75" hidden="false" customHeight="false" outlineLevel="0" collapsed="false">
      <c r="A824" s="532" t="s">
        <v>1234</v>
      </c>
      <c r="B824" s="533" t="s">
        <v>3102</v>
      </c>
      <c r="C824" s="535"/>
      <c r="D824" s="536"/>
    </row>
    <row r="825" customFormat="false" ht="12.75" hidden="false" customHeight="false" outlineLevel="0" collapsed="false">
      <c r="A825" s="532" t="s">
        <v>1236</v>
      </c>
      <c r="B825" s="533" t="s">
        <v>1237</v>
      </c>
      <c r="C825" s="535"/>
      <c r="D825" s="536"/>
    </row>
    <row r="826" customFormat="false" ht="12.75" hidden="false" customHeight="false" outlineLevel="0" collapsed="false">
      <c r="A826" s="532" t="s">
        <v>1762</v>
      </c>
      <c r="B826" s="533" t="s">
        <v>1763</v>
      </c>
      <c r="C826" s="535"/>
      <c r="D826" s="536"/>
    </row>
    <row r="827" customFormat="false" ht="12.75" hidden="false" customHeight="false" outlineLevel="0" collapsed="false">
      <c r="A827" s="532" t="s">
        <v>379</v>
      </c>
      <c r="B827" s="533" t="s">
        <v>3103</v>
      </c>
      <c r="C827" s="535"/>
      <c r="D827" s="536"/>
    </row>
    <row r="828" customFormat="false" ht="12.75" hidden="false" customHeight="false" outlineLevel="0" collapsed="false">
      <c r="A828" s="534" t="s">
        <v>381</v>
      </c>
      <c r="B828" s="533" t="s">
        <v>382</v>
      </c>
      <c r="C828" s="535"/>
      <c r="D828" s="536"/>
    </row>
    <row r="829" customFormat="false" ht="12.75" hidden="false" customHeight="false" outlineLevel="0" collapsed="false">
      <c r="A829" s="534" t="s">
        <v>2208</v>
      </c>
      <c r="B829" s="533" t="s">
        <v>2209</v>
      </c>
      <c r="C829" s="535"/>
      <c r="D829" s="536"/>
    </row>
    <row r="830" customFormat="false" ht="12.75" hidden="false" customHeight="false" outlineLevel="0" collapsed="false">
      <c r="A830" s="532" t="s">
        <v>2555</v>
      </c>
      <c r="B830" s="533" t="s">
        <v>2556</v>
      </c>
      <c r="C830" s="535"/>
      <c r="D830" s="536"/>
    </row>
    <row r="831" customFormat="false" ht="12.75" hidden="false" customHeight="false" outlineLevel="0" collapsed="false">
      <c r="A831" s="532" t="s">
        <v>169</v>
      </c>
      <c r="B831" s="533" t="s">
        <v>3104</v>
      </c>
      <c r="C831" s="535"/>
      <c r="D831" s="536"/>
    </row>
    <row r="832" customFormat="false" ht="12.75" hidden="false" customHeight="false" outlineLevel="0" collapsed="false">
      <c r="A832" s="532" t="s">
        <v>2557</v>
      </c>
      <c r="B832" s="533" t="s">
        <v>3105</v>
      </c>
      <c r="C832" s="535"/>
      <c r="D832" s="536"/>
    </row>
    <row r="833" customFormat="false" ht="12.75" hidden="false" customHeight="false" outlineLevel="0" collapsed="false">
      <c r="A833" s="532" t="s">
        <v>384</v>
      </c>
      <c r="B833" s="533" t="s">
        <v>385</v>
      </c>
      <c r="C833" s="535"/>
      <c r="D833" s="536"/>
    </row>
    <row r="834" customFormat="false" ht="12.75" hidden="false" customHeight="false" outlineLevel="0" collapsed="false">
      <c r="A834" s="534" t="s">
        <v>388</v>
      </c>
      <c r="B834" s="533" t="s">
        <v>3106</v>
      </c>
      <c r="C834" s="535"/>
      <c r="D834" s="536"/>
    </row>
    <row r="835" customFormat="false" ht="12.75" hidden="false" customHeight="false" outlineLevel="0" collapsed="false">
      <c r="A835" s="534" t="s">
        <v>1765</v>
      </c>
      <c r="B835" s="533" t="s">
        <v>1766</v>
      </c>
      <c r="C835" s="535"/>
      <c r="D835" s="536"/>
    </row>
    <row r="836" customFormat="false" ht="12.75" hidden="false" customHeight="false" outlineLevel="0" collapsed="false">
      <c r="A836" s="532" t="s">
        <v>1767</v>
      </c>
      <c r="B836" s="533" t="s">
        <v>3107</v>
      </c>
      <c r="C836" s="535"/>
      <c r="D836" s="536"/>
    </row>
    <row r="837" customFormat="false" ht="12.75" hidden="false" customHeight="false" outlineLevel="0" collapsed="false">
      <c r="A837" s="532" t="s">
        <v>2559</v>
      </c>
      <c r="B837" s="533" t="s">
        <v>2560</v>
      </c>
      <c r="C837" s="535"/>
      <c r="D837" s="536"/>
    </row>
    <row r="838" customFormat="false" ht="12.75" hidden="false" customHeight="false" outlineLevel="0" collapsed="false">
      <c r="A838" s="532" t="s">
        <v>391</v>
      </c>
      <c r="B838" s="533" t="s">
        <v>3108</v>
      </c>
      <c r="C838" s="535"/>
      <c r="D838" s="536"/>
    </row>
    <row r="839" customFormat="false" ht="12.75" hidden="false" customHeight="false" outlineLevel="0" collapsed="false">
      <c r="A839" s="534" t="s">
        <v>2561</v>
      </c>
      <c r="B839" s="533" t="s">
        <v>2562</v>
      </c>
      <c r="C839" s="535"/>
      <c r="D839" s="536"/>
    </row>
    <row r="840" customFormat="false" ht="12.75" hidden="false" customHeight="false" outlineLevel="0" collapsed="false">
      <c r="A840" s="532" t="s">
        <v>2563</v>
      </c>
      <c r="B840" s="533" t="s">
        <v>2564</v>
      </c>
      <c r="C840" s="535"/>
      <c r="D840" s="536"/>
    </row>
    <row r="841" customFormat="false" ht="12.75" hidden="false" customHeight="false" outlineLevel="0" collapsed="false">
      <c r="A841" s="532" t="s">
        <v>1238</v>
      </c>
      <c r="B841" s="533" t="s">
        <v>3109</v>
      </c>
      <c r="C841" s="535"/>
      <c r="D841" s="536"/>
    </row>
    <row r="842" customFormat="false" ht="12.75" hidden="false" customHeight="false" outlineLevel="0" collapsed="false">
      <c r="A842" s="532" t="s">
        <v>1321</v>
      </c>
      <c r="B842" s="533" t="s">
        <v>3110</v>
      </c>
      <c r="C842" s="535"/>
      <c r="D842" s="536"/>
    </row>
    <row r="843" customFormat="false" ht="12.75" hidden="false" customHeight="false" outlineLevel="0" collapsed="false">
      <c r="A843" s="532" t="s">
        <v>393</v>
      </c>
      <c r="B843" s="533" t="s">
        <v>3111</v>
      </c>
      <c r="C843" s="535"/>
      <c r="D843" s="536"/>
    </row>
    <row r="844" customFormat="false" ht="12.75" hidden="false" customHeight="false" outlineLevel="0" collapsed="false">
      <c r="A844" s="534" t="s">
        <v>2210</v>
      </c>
      <c r="B844" s="533" t="s">
        <v>3112</v>
      </c>
      <c r="C844" s="535"/>
      <c r="D844" s="536"/>
    </row>
    <row r="845" customFormat="false" ht="12.75" hidden="false" customHeight="false" outlineLevel="0" collapsed="false">
      <c r="A845" s="532" t="s">
        <v>399</v>
      </c>
      <c r="B845" s="533" t="s">
        <v>400</v>
      </c>
      <c r="C845" s="535"/>
      <c r="D845" s="536"/>
    </row>
    <row r="846" customFormat="false" ht="12.75" hidden="false" customHeight="false" outlineLevel="0" collapsed="false">
      <c r="A846" s="534" t="s">
        <v>403</v>
      </c>
      <c r="B846" s="533" t="s">
        <v>404</v>
      </c>
      <c r="C846" s="535"/>
      <c r="D846" s="536"/>
    </row>
    <row r="847" customFormat="false" ht="12.75" hidden="false" customHeight="false" outlineLevel="0" collapsed="false">
      <c r="A847" s="532" t="s">
        <v>407</v>
      </c>
      <c r="B847" s="533" t="s">
        <v>408</v>
      </c>
      <c r="C847" s="535"/>
      <c r="D847" s="536"/>
    </row>
    <row r="848" customFormat="false" ht="12.75" hidden="false" customHeight="false" outlineLevel="0" collapsed="false">
      <c r="A848" s="532" t="s">
        <v>411</v>
      </c>
      <c r="B848" s="533" t="s">
        <v>412</v>
      </c>
      <c r="C848" s="535"/>
      <c r="D848" s="536"/>
    </row>
    <row r="849" customFormat="false" ht="12.75" hidden="false" customHeight="false" outlineLevel="0" collapsed="false">
      <c r="A849" s="534" t="s">
        <v>414</v>
      </c>
      <c r="B849" s="533" t="s">
        <v>415</v>
      </c>
      <c r="C849" s="535"/>
      <c r="D849" s="536"/>
    </row>
    <row r="850" customFormat="false" ht="12.75" hidden="false" customHeight="false" outlineLevel="0" collapsed="false">
      <c r="A850" s="532" t="s">
        <v>1243</v>
      </c>
      <c r="B850" s="533" t="s">
        <v>1244</v>
      </c>
      <c r="C850" s="535"/>
      <c r="D850" s="536"/>
    </row>
    <row r="851" customFormat="false" ht="12.75" hidden="false" customHeight="false" outlineLevel="0" collapsed="false">
      <c r="A851" s="532" t="s">
        <v>1769</v>
      </c>
      <c r="B851" s="533" t="s">
        <v>1770</v>
      </c>
      <c r="C851" s="535"/>
      <c r="D851" s="536"/>
    </row>
    <row r="852" customFormat="false" ht="12.75" hidden="false" customHeight="false" outlineLevel="0" collapsed="false">
      <c r="A852" s="532" t="s">
        <v>416</v>
      </c>
      <c r="B852" s="533" t="s">
        <v>417</v>
      </c>
      <c r="C852" s="535"/>
      <c r="D852" s="536"/>
    </row>
    <row r="853" customFormat="false" ht="12.75" hidden="false" customHeight="false" outlineLevel="0" collapsed="false">
      <c r="A853" s="534" t="s">
        <v>750</v>
      </c>
      <c r="B853" s="533" t="s">
        <v>751</v>
      </c>
      <c r="C853" s="535"/>
      <c r="D853" s="536"/>
    </row>
    <row r="854" customFormat="false" ht="12.75" hidden="false" customHeight="false" outlineLevel="0" collapsed="false">
      <c r="A854" s="534" t="s">
        <v>2212</v>
      </c>
      <c r="B854" s="533" t="s">
        <v>2213</v>
      </c>
      <c r="C854" s="535"/>
      <c r="D854" s="536"/>
    </row>
    <row r="855" customFormat="false" ht="12.75" hidden="false" customHeight="false" outlineLevel="0" collapsed="false">
      <c r="A855" s="534" t="s">
        <v>2214</v>
      </c>
      <c r="B855" s="533" t="s">
        <v>3113</v>
      </c>
      <c r="C855" s="535"/>
      <c r="D855" s="536"/>
    </row>
    <row r="856" customFormat="false" ht="12.75" hidden="false" customHeight="false" outlineLevel="0" collapsed="false">
      <c r="A856" s="534" t="s">
        <v>2216</v>
      </c>
      <c r="B856" s="533" t="s">
        <v>2217</v>
      </c>
      <c r="C856" s="535"/>
      <c r="D856" s="536"/>
    </row>
    <row r="857" customFormat="false" ht="12.75" hidden="false" customHeight="false" outlineLevel="0" collapsed="false">
      <c r="A857" s="532" t="s">
        <v>2218</v>
      </c>
      <c r="B857" s="533" t="s">
        <v>3114</v>
      </c>
      <c r="C857" s="535"/>
      <c r="D857" s="536"/>
    </row>
    <row r="858" customFormat="false" ht="12.75" hidden="false" customHeight="false" outlineLevel="0" collapsed="false">
      <c r="A858" s="534" t="s">
        <v>2220</v>
      </c>
      <c r="B858" s="533" t="s">
        <v>2221</v>
      </c>
      <c r="C858" s="535"/>
      <c r="D858" s="536"/>
    </row>
    <row r="859" customFormat="false" ht="12.75" hidden="false" customHeight="false" outlineLevel="0" collapsed="false">
      <c r="A859" s="532" t="s">
        <v>2223</v>
      </c>
      <c r="B859" s="533" t="s">
        <v>3115</v>
      </c>
      <c r="C859" s="535"/>
      <c r="D859" s="536"/>
    </row>
    <row r="860" customFormat="false" ht="12.75" hidden="false" customHeight="false" outlineLevel="0" collapsed="false">
      <c r="A860" s="532" t="s">
        <v>2225</v>
      </c>
      <c r="B860" s="533" t="s">
        <v>2226</v>
      </c>
      <c r="C860" s="535"/>
      <c r="D860" s="536"/>
    </row>
    <row r="861" customFormat="false" ht="12.75" hidden="false" customHeight="false" outlineLevel="0" collapsed="false">
      <c r="A861" s="532" t="s">
        <v>419</v>
      </c>
      <c r="B861" s="533" t="s">
        <v>3116</v>
      </c>
      <c r="C861" s="535"/>
      <c r="D861" s="536"/>
    </row>
    <row r="862" customFormat="false" ht="12.75" hidden="false" customHeight="false" outlineLevel="0" collapsed="false">
      <c r="A862" s="532" t="s">
        <v>2565</v>
      </c>
      <c r="B862" s="533" t="s">
        <v>2566</v>
      </c>
      <c r="C862" s="535"/>
      <c r="D862" s="536"/>
    </row>
    <row r="863" customFormat="false" ht="12.75" hidden="false" customHeight="false" outlineLevel="0" collapsed="false">
      <c r="A863" s="534" t="s">
        <v>1771</v>
      </c>
      <c r="B863" s="533" t="s">
        <v>3117</v>
      </c>
      <c r="C863" s="535"/>
      <c r="D863" s="536"/>
    </row>
    <row r="864" customFormat="false" ht="12.75" hidden="false" customHeight="false" outlineLevel="0" collapsed="false">
      <c r="A864" s="532" t="s">
        <v>1773</v>
      </c>
      <c r="B864" s="533" t="s">
        <v>1774</v>
      </c>
      <c r="C864" s="535"/>
      <c r="D864" s="536"/>
    </row>
    <row r="865" customFormat="false" ht="12.75" hidden="false" customHeight="false" outlineLevel="0" collapsed="false">
      <c r="A865" s="532" t="s">
        <v>1776</v>
      </c>
      <c r="B865" s="533" t="s">
        <v>3118</v>
      </c>
      <c r="C865" s="535"/>
      <c r="D865" s="536"/>
    </row>
    <row r="866" customFormat="false" ht="12.75" hidden="false" customHeight="false" outlineLevel="0" collapsed="false">
      <c r="A866" s="532" t="s">
        <v>1778</v>
      </c>
      <c r="B866" s="533" t="s">
        <v>1779</v>
      </c>
      <c r="C866" s="535"/>
      <c r="D866" s="536"/>
    </row>
    <row r="867" customFormat="false" ht="12.75" hidden="false" customHeight="false" outlineLevel="0" collapsed="false">
      <c r="A867" s="532" t="s">
        <v>1781</v>
      </c>
      <c r="B867" s="533" t="s">
        <v>1782</v>
      </c>
      <c r="C867" s="535"/>
      <c r="D867" s="536"/>
    </row>
    <row r="868" customFormat="false" ht="12.75" hidden="false" customHeight="false" outlineLevel="0" collapsed="false">
      <c r="A868" s="532" t="s">
        <v>1783</v>
      </c>
      <c r="B868" s="533" t="s">
        <v>1784</v>
      </c>
      <c r="C868" s="535"/>
      <c r="D868" s="536"/>
    </row>
    <row r="869" customFormat="false" ht="12.75" hidden="false" customHeight="false" outlineLevel="0" collapsed="false">
      <c r="A869" s="532" t="s">
        <v>1786</v>
      </c>
      <c r="B869" s="533" t="s">
        <v>3119</v>
      </c>
      <c r="C869" s="535"/>
      <c r="D869" s="536"/>
    </row>
    <row r="870" customFormat="false" ht="12.75" hidden="false" customHeight="false" outlineLevel="0" collapsed="false">
      <c r="A870" s="532" t="s">
        <v>1788</v>
      </c>
      <c r="B870" s="533" t="s">
        <v>3120</v>
      </c>
      <c r="C870" s="535"/>
      <c r="D870" s="536"/>
    </row>
    <row r="871" customFormat="false" ht="12.75" hidden="false" customHeight="false" outlineLevel="0" collapsed="false">
      <c r="A871" s="532" t="s">
        <v>1790</v>
      </c>
      <c r="B871" s="533" t="s">
        <v>1791</v>
      </c>
      <c r="C871" s="535"/>
      <c r="D871" s="536"/>
    </row>
    <row r="872" customFormat="false" ht="12.75" hidden="false" customHeight="false" outlineLevel="0" collapsed="false">
      <c r="A872" s="532" t="s">
        <v>2567</v>
      </c>
      <c r="B872" s="533" t="s">
        <v>2568</v>
      </c>
      <c r="C872" s="535"/>
      <c r="D872" s="536"/>
    </row>
    <row r="873" customFormat="false" ht="12.75" hidden="false" customHeight="false" outlineLevel="0" collapsed="false">
      <c r="A873" s="532" t="s">
        <v>1792</v>
      </c>
      <c r="B873" s="533" t="s">
        <v>1793</v>
      </c>
      <c r="C873" s="535"/>
      <c r="D873" s="536"/>
    </row>
    <row r="874" customFormat="false" ht="12.75" hidden="false" customHeight="false" outlineLevel="0" collapsed="false">
      <c r="A874" s="532" t="s">
        <v>422</v>
      </c>
      <c r="B874" s="533" t="s">
        <v>423</v>
      </c>
      <c r="C874" s="535"/>
      <c r="D874" s="536"/>
    </row>
    <row r="875" customFormat="false" ht="12.75" hidden="false" customHeight="false" outlineLevel="0" collapsed="false">
      <c r="A875" s="534" t="s">
        <v>2227</v>
      </c>
      <c r="B875" s="533" t="s">
        <v>2228</v>
      </c>
    </row>
    <row r="876" customFormat="false" ht="12.75" hidden="false" customHeight="false" outlineLevel="0" collapsed="false">
      <c r="A876" s="534" t="s">
        <v>2569</v>
      </c>
      <c r="B876" s="533" t="s">
        <v>2570</v>
      </c>
    </row>
    <row r="877" customFormat="false" ht="12.75" hidden="false" customHeight="false" outlineLevel="0" collapsed="false">
      <c r="A877" s="534" t="s">
        <v>2229</v>
      </c>
      <c r="B877" s="533" t="s">
        <v>2230</v>
      </c>
    </row>
    <row r="878" customFormat="false" ht="12.75" hidden="false" customHeight="false" outlineLevel="0" collapsed="false">
      <c r="A878" s="532" t="s">
        <v>2231</v>
      </c>
      <c r="B878" s="533" t="s">
        <v>2232</v>
      </c>
    </row>
    <row r="879" customFormat="false" ht="12.75" hidden="false" customHeight="false" outlineLevel="0" collapsed="false">
      <c r="A879" s="534" t="s">
        <v>171</v>
      </c>
      <c r="B879" s="533" t="s">
        <v>172</v>
      </c>
    </row>
    <row r="880" customFormat="false" ht="12.75" hidden="false" customHeight="false" outlineLevel="0" collapsed="false">
      <c r="A880" s="534" t="s">
        <v>2572</v>
      </c>
      <c r="B880" s="533" t="s">
        <v>2573</v>
      </c>
    </row>
    <row r="881" customFormat="false" ht="12.75" hidden="false" customHeight="false" outlineLevel="0" collapsed="false">
      <c r="A881" s="532" t="s">
        <v>2574</v>
      </c>
      <c r="B881" s="533" t="s">
        <v>2575</v>
      </c>
    </row>
    <row r="882" customFormat="false" ht="12.75" hidden="false" customHeight="false" outlineLevel="0" collapsed="false">
      <c r="A882" s="532" t="s">
        <v>173</v>
      </c>
      <c r="B882" s="533" t="s">
        <v>3121</v>
      </c>
    </row>
    <row r="883" customFormat="false" ht="12.75" hidden="false" customHeight="false" outlineLevel="0" collapsed="false">
      <c r="A883" s="532" t="s">
        <v>2576</v>
      </c>
      <c r="B883" s="533" t="s">
        <v>3122</v>
      </c>
    </row>
    <row r="884" customFormat="false" ht="12.75" hidden="false" customHeight="false" outlineLevel="0" collapsed="false">
      <c r="A884" s="532" t="s">
        <v>2578</v>
      </c>
      <c r="B884" s="533" t="s">
        <v>2579</v>
      </c>
    </row>
    <row r="885" customFormat="false" ht="12.75" hidden="false" customHeight="false" outlineLevel="0" collapsed="false">
      <c r="A885" s="532" t="s">
        <v>1794</v>
      </c>
      <c r="B885" s="533" t="s">
        <v>1795</v>
      </c>
    </row>
    <row r="886" customFormat="false" ht="12.75" hidden="false" customHeight="false" outlineLevel="0" collapsed="false">
      <c r="A886" s="532" t="s">
        <v>1797</v>
      </c>
      <c r="B886" s="533" t="s">
        <v>3123</v>
      </c>
    </row>
    <row r="887" customFormat="false" ht="12.75" hidden="false" customHeight="false" outlineLevel="0" collapsed="false">
      <c r="A887" s="534" t="s">
        <v>1799</v>
      </c>
      <c r="B887" s="533" t="s">
        <v>3124</v>
      </c>
    </row>
    <row r="888" customFormat="false" ht="12.75" hidden="false" customHeight="false" outlineLevel="0" collapsed="false">
      <c r="A888" s="532" t="s">
        <v>1801</v>
      </c>
      <c r="B888" s="533" t="s">
        <v>3125</v>
      </c>
    </row>
    <row r="889" customFormat="false" ht="12.75" hidden="false" customHeight="false" outlineLevel="0" collapsed="false">
      <c r="A889" s="532" t="s">
        <v>1803</v>
      </c>
      <c r="B889" s="533" t="s">
        <v>1804</v>
      </c>
    </row>
    <row r="890" customFormat="false" ht="12.75" hidden="false" customHeight="false" outlineLevel="0" collapsed="false">
      <c r="A890" s="532" t="s">
        <v>1805</v>
      </c>
      <c r="B890" s="533" t="s">
        <v>1806</v>
      </c>
    </row>
    <row r="891" customFormat="false" ht="12.75" hidden="false" customHeight="false" outlineLevel="0" collapsed="false">
      <c r="A891" s="534" t="s">
        <v>1808</v>
      </c>
      <c r="B891" s="533" t="s">
        <v>1809</v>
      </c>
    </row>
    <row r="892" customFormat="false" ht="12.75" hidden="false" customHeight="false" outlineLevel="0" collapsed="false">
      <c r="A892" s="532" t="s">
        <v>1811</v>
      </c>
      <c r="B892" s="533" t="s">
        <v>3126</v>
      </c>
    </row>
    <row r="893" customFormat="false" ht="12.75" hidden="false" customHeight="false" outlineLevel="0" collapsed="false">
      <c r="A893" s="532" t="s">
        <v>1813</v>
      </c>
      <c r="B893" s="533" t="s">
        <v>1814</v>
      </c>
    </row>
    <row r="894" customFormat="false" ht="12.75" hidden="false" customHeight="false" outlineLevel="0" collapsed="false">
      <c r="A894" s="532" t="s">
        <v>1815</v>
      </c>
      <c r="B894" s="533" t="s">
        <v>3127</v>
      </c>
    </row>
    <row r="895" customFormat="false" ht="12.75" hidden="false" customHeight="false" outlineLevel="0" collapsed="false">
      <c r="A895" s="532" t="s">
        <v>1817</v>
      </c>
      <c r="B895" s="533" t="s">
        <v>3128</v>
      </c>
    </row>
    <row r="896" customFormat="false" ht="12.75" hidden="false" customHeight="false" outlineLevel="0" collapsed="false">
      <c r="A896" s="532" t="s">
        <v>425</v>
      </c>
      <c r="B896" s="533" t="s">
        <v>3129</v>
      </c>
    </row>
    <row r="897" customFormat="false" ht="12.75" hidden="false" customHeight="false" outlineLevel="0" collapsed="false">
      <c r="A897" s="532"/>
      <c r="B897" s="533"/>
    </row>
    <row r="898" customFormat="false" ht="13.5" hidden="false" customHeight="false" outlineLevel="0" collapsed="false">
      <c r="A898" s="558"/>
      <c r="B898" s="559"/>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2012-12-04T17:28:28Z</dcterms:modified>
  <cp:revision>0</cp:revision>
  <dc:subject/>
  <dc:title>Feuille d'aide au calcul de l'IBMR</dc:title>
</cp:coreProperties>
</file>