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Hérault à Valleraugue" sheetId="6" state="visible" r:id="rId8"/>
    <sheet name="modele" sheetId="7" state="hidden" r:id="rId9"/>
    <sheet name="liste codes réf" sheetId="8" state="hidden" r:id="rId10"/>
  </sheets>
  <definedNames>
    <definedName function="false" hidden="false" localSheetId="5" name="_xlnm.Print_Area" vbProcedure="false">'Hérault à Valleraugue'!$A$1:$O$82</definedName>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'Hérault à Valleraugue'!$A$23:$J$84</definedName>
    <definedName function="false" hidden="false" localSheetId="5" name="NOM" vbProcedure="false">'Hérault à Valleraugue'!$H$1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<sst xmlns="http://schemas.openxmlformats.org/spreadsheetml/2006/main" count="7374" uniqueCount="3130">
  <si>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</si>
  <si>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</si>
  <si>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</si>
  <si>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</si>
  <si>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</si>
  <si>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</si>
  <si>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</si>
  <si>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</si>
  <si>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</si>
  <si>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</si>
  <si>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</si>
  <si>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</si>
  <si>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</si>
  <si>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</si>
  <si>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</si>
  <si>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</si>
  <si>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</si>
  <si>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</si>
  <si>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</si>
  <si>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</si>
  <si>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</si>
  <si>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</si>
  <si>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</si>
  <si>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</si>
  <si>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</si>
  <si>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</si>
  <si>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</si>
  <si>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</si>
  <si>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</si>
  <si>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</si>
  <si>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</si>
  <si>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</si>
  <si>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</si>
  <si>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</si>
  <si>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</si>
  <si>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</si>
  <si>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</si>
  <si>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</si>
  <si>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</si>
  <si>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</si>
  <si>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</si>
  <si>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</si>
  <si>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</si>
  <si>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</si>
  <si>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</si>
  <si>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</si>
  <si>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</si>
  <si>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</si>
  <si>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</si>
  <si>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</si>
  <si>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</si>
  <si>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</si>
  <si>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</si>
  <si>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</si>
  <si>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</si>
  <si>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</si>
  <si>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</si>
  <si>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</si>
  <si>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</si>
  <si>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</si>
  <si>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</si>
  <si>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</si>
  <si>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</si>
  <si>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</si>
  <si>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</si>
  <si>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</si>
  <si>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</si>
  <si>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</si>
  <si>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</si>
  <si>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</si>
  <si>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</si>
  <si>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</si>
  <si>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</si>
  <si>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</si>
  <si>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</si>
  <si>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</si>
  <si>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</si>
  <si>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</si>
  <si>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</si>
  <si>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</si>
  <si>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</si>
  <si>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</si>
  <si>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</si>
  <si>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</si>
  <si>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</si>
  <si>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</si>
  <si>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</si>
  <si>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</si>
  <si>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</si>
  <si>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</si>
  <si>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</si>
  <si>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</si>
  <si>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</si>
  <si>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</si>
  <si>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</si>
  <si>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</si>
  <si>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</si>
  <si>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</si>
  <si>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</si>
  <si>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</si>
  <si>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</si>
  <si>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</si>
  <si>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</si>
  <si>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</si>
  <si>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</si>
  <si>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</si>
  <si>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</si>
  <si>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</si>
  <si>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</si>
  <si>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</si>
  <si>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</si>
  <si>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</si>
  <si>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</si>
  <si>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</si>
  <si>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</si>
  <si>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</si>
  <si>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</si>
  <si>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</si>
  <si>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</si>
  <si>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</si>
  <si>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</si>
  <si>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</si>
  <si>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</si>
  <si>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</si>
  <si>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</si>
  <si>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</si>
  <si>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</si>
  <si>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</si>
  <si>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</si>
  <si>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</si>
  <si>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</si>
  <si>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</si>
  <si>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</si>
  <si>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</si>
  <si>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</si>
  <si>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</si>
  <si>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</si>
  <si>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</si>
  <si>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</si>
  <si>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</si>
  <si>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</si>
  <si>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</si>
  <si>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</si>
  <si>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</si>
  <si>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</si>
  <si>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</si>
  <si>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</si>
  <si>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</si>
  <si>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</si>
  <si>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</si>
  <si>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</si>
  <si>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</si>
  <si>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</si>
  <si>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</si>
  <si>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</si>
  <si>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</si>
  <si>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</si>
  <si>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</si>
  <si>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</si>
  <si>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</si>
  <si>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</si>
  <si>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</si>
  <si>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</si>
  <si>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</si>
  <si>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</si>
  <si>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</si>
  <si>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</si>
  <si>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</si>
  <si>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</si>
  <si>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</si>
  <si>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</si>
  <si>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</si>
  <si>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</si>
  <si>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</si>
  <si>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</si>
  <si>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</si>
  <si>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</si>
  <si>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</si>
  <si>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</si>
  <si>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</si>
  <si>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</si>
  <si>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</si>
  <si>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</si>
  <si>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</si>
  <si>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</si>
  <si>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</si>
  <si>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</si>
  <si>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</si>
  <si>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</si>
  <si>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</si>
  <si>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</si>
  <si>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</si>
  <si>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</si>
  <si>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</si>
  <si>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</si>
  <si>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</si>
  <si>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</si>
  <si>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</si>
  <si>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</si>
  <si>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</si>
  <si>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</si>
  <si>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</si>
  <si>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</si>
  <si>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</si>
  <si>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</si>
  <si>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</si>
  <si>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</si>
  <si>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</si>
  <si>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</si>
  <si>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</si>
  <si>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</si>
  <si>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</si>
  <si>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</si>
  <si>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</si>
  <si>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</si>
  <si>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</si>
  <si>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</si>
  <si>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</si>
  <si>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</si>
  <si>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</si>
  <si>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</si>
  <si>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</si>
  <si>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</si>
  <si>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</si>
  <si>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</si>
  <si>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</si>
  <si>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</si>
  <si>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</si>
  <si>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</si>
  <si>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</si>
  <si>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</si>
  <si>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</si>
  <si>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</si>
  <si>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</si>
  <si>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</si>
  <si>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</si>
  <si>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</si>
  <si>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</si>
  <si>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</si>
  <si>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</si>
  <si>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</si>
  <si>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</si>
  <si>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</si>
  <si>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</si>
  <si>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</si>
  <si>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</si>
  <si>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</si>
  <si>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</si>
  <si>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</si>
  <si>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</si>
  <si>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</si>
  <si>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</si>
  <si>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</si>
  <si>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</si>
  <si>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</si>
  <si>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</si>
  <si>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</si>
  <si>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</si>
  <si>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</si>
  <si>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</si>
  <si>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</si>
  <si>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</si>
  <si>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</si>
  <si>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</si>
  <si>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</si>
  <si>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</si>
  <si>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</si>
  <si>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</si>
  <si>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</si>
  <si>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</si>
  <si>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</si>
  <si>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</si>
  <si>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</si>
  <si>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</si>
  <si>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</si>
  <si>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</si>
  <si>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</si>
  <si>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</si>
  <si>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</si>
  <si>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</si>
  <si>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</si>
  <si>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</si>
  <si>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</si>
  <si>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</si>
  <si>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</si>
  <si>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</si>
  <si>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</si>
  <si>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</si>
  <si>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</si>
  <si>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</si>
  <si>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</si>
  <si>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</si>
  <si>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</si>
  <si>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</si>
  <si>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</si>
  <si>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</si>
  <si>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</si>
  <si>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</si>
  <si>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</si>
  <si>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</si>
  <si>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</si>
  <si>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</si>
  <si>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</si>
  <si>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</si>
  <si>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</si>
  <si>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</si>
  <si>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</si>
  <si>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</si>
  <si>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</si>
  <si>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</si>
  <si>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</si>
  <si>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</si>
  <si>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</si>
  <si>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</si>
  <si>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</si>
  <si>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</si>
  <si>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</si>
  <si>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</si>
  <si>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</si>
  <si>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</si>
  <si>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</si>
  <si>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</si>
  <si>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</si>
  <si>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</si>
  <si>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</si>
  <si>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</si>
  <si>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</si>
  <si>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</si>
  <si>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</si>
  <si>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</si>
  <si>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</si>
  <si>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</si>
  <si>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</si>
  <si>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</si>
  <si>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</si>
  <si>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</si>
  <si>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</si>
  <si>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</si>
  <si>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</si>
  <si>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</si>
  <si>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</si>
  <si>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</si>
  <si>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</si>
  <si>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</si>
  <si>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</si>
  <si>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</si>
  <si>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</si>
  <si>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</si>
  <si>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</si>
  <si>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</si>
  <si>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</si>
  <si>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</si>
  <si>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</si>
  <si>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</si>
  <si>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</si>
  <si>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</si>
  <si>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</si>
  <si>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</si>
  <si>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</si>
  <si>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</si>
  <si>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</si>
  <si>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</si>
  <si>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</si>
  <si>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</si>
  <si>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</si>
  <si>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</si>
  <si>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</si>
  <si>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</si>
  <si>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</si>
  <si>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</si>
  <si>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</si>
  <si>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</si>
  <si>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</si>
  <si>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</si>
  <si>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</si>
  <si>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</si>
  <si>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</si>
  <si>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</si>
  <si>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</si>
  <si>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</si>
  <si>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</si>
  <si>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</si>
  <si>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</si>
  <si>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</si>
  <si>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</si>
  <si>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</si>
  <si>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</si>
  <si>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</si>
  <si>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</si>
  <si>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</si>
  <si>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</si>
  <si>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</si>
  <si>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</si>
  <si>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</si>
  <si>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</si>
  <si>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</si>
  <si>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</si>
  <si>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</si>
  <si>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</si>
  <si>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</si>
  <si>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</si>
  <si>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</si>
  <si>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</si>
  <si>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</si>
  <si>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</si>
  <si>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</si>
  <si>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</si>
  <si>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</si>
  <si>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</si>
  <si>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</si>
  <si>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</si>
  <si>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</si>
  <si>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</si>
  <si>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</si>
  <si>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</si>
  <si>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</si>
  <si>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</si>
  <si>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</si>
  <si>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</si>
  <si>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</si>
  <si>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</si>
  <si>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</si>
  <si>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</si>
  <si>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</si>
  <si>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</si>
  <si>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</si>
  <si>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</si>
  <si>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</si>
  <si>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</si>
  <si>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</si>
  <si>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</si>
  <si>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</si>
  <si>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</si>
  <si>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</si>
  <si>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</si>
  <si>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</si>
  <si>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</si>
  <si>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</si>
  <si>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</si>
  <si>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</si>
  <si>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</si>
  <si>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</si>
  <si>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</si>
  <si>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</si>
  <si>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</si>
  <si>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</si>
  <si>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</si>
  <si>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</si>
  <si>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</si>
  <si>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</si>
  <si>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</si>
  <si>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</si>
  <si>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</si>
  <si>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</si>
  <si>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</si>
  <si>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</si>
  <si>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</si>
  <si>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</si>
  <si>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</si>
  <si>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</si>
  <si>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</si>
  <si>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</si>
  <si>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</si>
  <si>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</si>
  <si>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</si>
  <si>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</si>
  <si>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</si>
  <si>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</si>
  <si>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</si>
  <si>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</si>
  <si>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</si>
  <si>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</si>
  <si>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</si>
  <si>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</si>
  <si>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</si>
  <si>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</si>
  <si>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</si>
  <si>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</si>
  <si>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</si>
  <si>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</si>
  <si>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</si>
  <si>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</si>
  <si>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</si>
  <si>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</si>
  <si>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</si>
  <si>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</si>
  <si>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</si>
  <si>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</si>
  <si>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</si>
  <si>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</si>
  <si>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</si>
  <si>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</si>
  <si>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</si>
  <si>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</si>
  <si>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</si>
  <si>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</si>
  <si>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</si>
  <si>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</si>
  <si>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</si>
  <si>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</si>
  <si>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</si>
  <si>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</si>
  <si>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</si>
  <si>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</si>
  <si>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</si>
  <si>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</si>
  <si>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</si>
  <si>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</si>
  <si>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</si>
  <si>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</si>
  <si>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</si>
  <si>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</si>
  <si>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</si>
  <si>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</si>
  <si>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</si>
  <si>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</si>
  <si>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</si>
  <si>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</si>
  <si>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</si>
  <si>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</si>
  <si>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</si>
  <si>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</si>
  <si>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</si>
  <si>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</si>
  <si>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</si>
  <si>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</si>
  <si>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</si>
  <si>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</si>
  <si>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</si>
  <si>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</si>
  <si>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</si>
  <si>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</si>
  <si>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</si>
  <si>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</si>
  <si>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</si>
  <si>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</si>
  <si>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</si>
  <si>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</si>
  <si>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</si>
  <si>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</si>
  <si>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</si>
  <si>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</si>
  <si>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</si>
  <si>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</si>
  <si>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</si>
  <si>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</si>
  <si>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</si>
  <si>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</si>
  <si>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</si>
  <si>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</si>
  <si>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</si>
  <si>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</si>
  <si>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</si>
  <si>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</si>
  <si>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</si>
  <si>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</si>
  <si>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</si>
  <si>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</si>
  <si>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</si>
  <si>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</si>
  <si>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</si>
  <si>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</si>
  <si>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</si>
  <si>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</si>
  <si>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</si>
  <si>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</si>
  <si>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</si>
  <si>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</si>
  <si>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</si>
  <si>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</si>
  <si>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</si>
  <si>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</si>
  <si>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</si>
  <si>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</si>
  <si>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</si>
  <si>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</si>
  <si>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</si>
  <si>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</si>
  <si>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</si>
  <si>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</si>
  <si>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</si>
  <si>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</si>
  <si>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</si>
  <si>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</si>
  <si>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</si>
  <si>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</si>
  <si>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</si>
  <si>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</si>
  <si>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</si>
  <si>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</si>
  <si>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</si>
  <si>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</si>
  <si>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</si>
  <si>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</si>
  <si>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</si>
  <si>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</si>
  <si>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</si>
  <si>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</si>
  <si>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</si>
  <si>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</si>
  <si>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</si>
  <si>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</si>
  <si>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</si>
  <si>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</si>
  <si>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</si>
  <si>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</si>
  <si>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</si>
  <si>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</si>
  <si>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</si>
  <si>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</si>
  <si>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</si>
  <si>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</si>
  <si>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</si>
  <si>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</si>
  <si>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</si>
  <si>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</si>
  <si>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</si>
  <si>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</si>
  <si>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</si>
  <si>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</si>
  <si>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</si>
  <si>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</si>
  <si>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</si>
  <si>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</si>
  <si>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</si>
  <si>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</si>
  <si>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</si>
  <si>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</si>
  <si>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</si>
  <si>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</si>
  <si>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</si>
  <si>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</si>
  <si>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</si>
  <si>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</si>
  <si>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</si>
  <si>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</si>
  <si>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</si>
  <si>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</si>
  <si>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</si>
  <si>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</si>
  <si>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</si>
  <si>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</si>
  <si>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</si>
  <si>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</si>
  <si>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</si>
  <si>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</si>
  <si>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</si>
  <si>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</si>
  <si>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</si>
  <si>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</si>
  <si>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</si>
  <si>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</si>
  <si>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</si>
  <si>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</si>
  <si>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</si>
  <si>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</si>
  <si>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</si>
  <si>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</si>
  <si>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</si>
  <si>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</si>
  <si>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</si>
  <si>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</si>
  <si>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</si>
  <si>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</si>
  <si>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</si>
  <si>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</si>
  <si>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</si>
  <si>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</si>
  <si>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</si>
  <si>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</si>
  <si>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</si>
  <si>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</si>
  <si>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</si>
  <si>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</si>
  <si>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</si>
  <si>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</si>
  <si>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</si>
  <si>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</si>
  <si>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</si>
  <si>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</si>
  <si>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</si>
  <si>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</si>
  <si>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</si>
  <si>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</si>
  <si>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</si>
  <si>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</si>
  <si>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</si>
  <si>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</si>
  <si>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</si>
  <si>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</si>
  <si>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</si>
  <si>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</si>
  <si>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</si>
  <si>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</si>
  <si>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</si>
  <si>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</si>
  <si>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</si>
  <si>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</si>
  <si>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</si>
  <si>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</si>
  <si>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</si>
  <si>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</si>
  <si>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</si>
  <si>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</si>
  <si>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</si>
  <si>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</si>
  <si>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</si>
  <si>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</si>
  <si>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</si>
  <si>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</si>
  <si>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</si>
  <si>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</si>
  <si>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</si>
  <si>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</si>
  <si>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</si>
  <si>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</si>
  <si>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</si>
  <si>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</si>
  <si>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</si>
  <si>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</si>
  <si>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</si>
  <si>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</si>
  <si>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</si>
  <si>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</si>
  <si>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</si>
  <si>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</si>
  <si>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</si>
  <si>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</si>
  <si>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</si>
  <si>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</si>
  <si>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</si>
  <si>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</si>
  <si>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</si>
  <si>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</si>
  <si>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</si>
  <si>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</si>
  <si>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</si>
  <si>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</si>
  <si>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</si>
  <si>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</si>
  <si>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</si>
  <si>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</si>
  <si>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</si>
  <si>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</si>
  <si>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</si>
  <si>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</si>
  <si>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</si>
  <si>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</si>
  <si>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</si>
  <si>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</si>
  <si>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</si>
  <si>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</si>
  <si>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</si>
  <si>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</si>
  <si>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</si>
  <si>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</si>
  <si>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</si>
  <si>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</si>
  <si>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</si>
  <si>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</si>
  <si>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</si>
  <si>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</si>
  <si>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</si>
  <si>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</si>
  <si>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</si>
  <si>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</si>
  <si>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</si>
  <si>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</si>
  <si>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</si>
  <si>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</si>
  <si>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</si>
  <si>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</si>
  <si>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</si>
  <si>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</si>
  <si>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</si>
  <si>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</si>
  <si>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</si>
  <si>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</si>
  <si>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</si>
  <si>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</si>
  <si>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</si>
  <si>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</si>
  <si>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</si>
  <si>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</si>
  <si>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</si>
  <si>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</si>
  <si>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</si>
  <si>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</si>
  <si>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</si>
  <si>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</si>
  <si>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</si>
  <si>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</si>
  <si>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</si>
  <si>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</si>
  <si>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</si>
  <si>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</si>
  <si>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</si>
  <si>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</si>
  <si>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</si>
  <si>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</si>
  <si>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</si>
  <si>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</si>
  <si>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</si>
  <si>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</si>
  <si>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</si>
  <si>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</si>
  <si>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</si>
  <si>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</si>
  <si>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</si>
  <si>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</si>
  <si>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</si>
  <si>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</si>
  <si>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</si>
  <si>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</si>
  <si>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</si>
  <si>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</si>
  <si>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</si>
  <si>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</si>
  <si>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</si>
  <si>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</si>
  <si>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</si>
  <si>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</si>
  <si>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</si>
  <si>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</si>
  <si>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</si>
  <si>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</si>
  <si>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</si>
  <si>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</si>
  <si>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</si>
  <si>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</si>
  <si>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</si>
  <si>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</si>
  <si>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</si>
  <si>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</si>
  <si>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</si>
  <si>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</si>
  <si>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</si>
  <si>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</si>
  <si>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</si>
  <si>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</si>
  <si>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</si>
  <si>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</si>
  <si>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</si>
  <si>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</si>
  <si>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</si>
  <si>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</si>
  <si>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</si>
  <si>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</si>
  <si>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</si>
  <si>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</si>
  <si>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</si>
  <si>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</si>
  <si>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</si>
  <si>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</si>
  <si>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</si>
  <si>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</si>
  <si>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</si>
  <si>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</si>
  <si>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</si>
  <si>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</si>
  <si>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</si>
  <si>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</si>
  <si>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</si>
  <si>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</si>
  <si>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</si>
  <si>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</si>
  <si>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</si>
  <si>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</si>
  <si>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</si>
  <si>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</si>
  <si>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</si>
  <si>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</si>
  <si>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</si>
  <si>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</si>
  <si>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</si>
  <si>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</si>
  <si>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</si>
  <si>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</si>
  <si>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</si>
  <si>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</si>
  <si>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</si>
  <si>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</si>
  <si>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</si>
  <si>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</si>
  <si>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</si>
  <si>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</si>
  <si>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</si>
  <si>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</si>
  <si>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</si>
  <si>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</si>
  <si>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</si>
  <si>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</si>
  <si>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</si>
  <si>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</si>
  <si>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</si>
  <si>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</si>
  <si>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</si>
  <si>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</si>
  <si>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</si>
  <si>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</si>
  <si>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</si>
  <si>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</si>
  <si>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</si>
  <si>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</si>
  <si>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</si>
  <si>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</si>
  <si>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</si>
  <si>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</si>
  <si>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</si>
  <si>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</si>
  <si>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</si>
  <si>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</si>
  <si>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</si>
  <si>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</si>
  <si>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</si>
  <si>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</si>
  <si>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</si>
  <si>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</si>
  <si>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</si>
  <si>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</si>
  <si>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</si>
  <si>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</si>
  <si>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</si>
  <si>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</si>
  <si>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</si>
  <si>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</si>
  <si>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</si>
  <si>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</si>
  <si>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</si>
  <si>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</si>
  <si>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</si>
  <si>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</si>
  <si>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</si>
  <si>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</si>
  <si>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</si>
  <si>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</si>
  <si>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</si>
  <si>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</si>
  <si>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</si>
  <si>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</si>
  <si>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</si>
  <si>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</si>
  <si>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</si>
  <si>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</si>
  <si>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</si>
  <si>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</si>
  <si>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</si>
  <si>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</si>
  <si>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</si>
  <si>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</si>
  <si>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</si>
  <si>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</si>
  <si>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</si>
  <si>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</si>
  <si>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</si>
  <si>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</si>
  <si>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</si>
  <si>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</si>
  <si>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</si>
  <si>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</si>
  <si>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</si>
  <si>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</si>
  <si>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</si>
  <si>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</si>
  <si>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</si>
  <si>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</si>
  <si>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</si>
  <si>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</si>
  <si>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</si>
  <si>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</si>
  <si>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</si>
  <si>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</si>
  <si>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</si>
  <si>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</si>
  <si>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</si>
  <si>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</si>
  <si>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</si>
  <si>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</si>
  <si>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</si>
  <si>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</si>
  <si>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</si>
  <si>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</si>
  <si>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</si>
  <si>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</si>
  <si>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</si>
  <si>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</si>
  <si>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</si>
  <si>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</si>
  <si>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</si>
  <si>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</si>
  <si>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</si>
  <si>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</si>
  <si>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</si>
  <si>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</si>
  <si>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</si>
  <si>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</si>
  <si>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</si>
  <si>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</si>
  <si>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</si>
  <si>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</si>
  <si>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</si>
  <si>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</si>
  <si>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</si>
  <si>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</si>
  <si>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</si>
  <si>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</si>
  <si>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</si>
  <si>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</si>
  <si>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</si>
  <si>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</si>
  <si>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</si>
  <si>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</si>
  <si>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</si>
  <si>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</si>
  <si>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</si>
  <si>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</si>
  <si>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</si>
  <si>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</si>
  <si>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</si>
  <si>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</si>
  <si>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</si>
  <si>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</si>
  <si>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</si>
  <si>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</si>
  <si>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</si>
  <si>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</si>
  <si>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</si>
  <si>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</si>
  <si>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</si>
  <si>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</si>
  <si>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</si>
  <si>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</si>
  <si>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</si>
  <si>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</si>
  <si>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</si>
  <si>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</si>
  <si>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</si>
  <si>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</si>
  <si>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</si>
  <si>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</si>
  <si>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</si>
  <si>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</si>
  <si>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</si>
  <si>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</si>
  <si>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</si>
  <si>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</si>
  <si>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</si>
  <si>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</si>
  <si>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</si>
  <si>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</si>
  <si>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</si>
  <si>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</si>
  <si>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</si>
  <si>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</si>
  <si>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</si>
  <si>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</si>
  <si>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</si>
  <si>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</si>
  <si>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</si>
  <si>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</si>
  <si>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</si>
  <si>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</si>
  <si>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</si>
  <si>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</si>
  <si>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</si>
  <si>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</si>
  <si>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</si>
  <si>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</si>
  <si>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</si>
  <si>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</si>
  <si>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</si>
  <si>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</si>
  <si>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</si>
  <si>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</si>
  <si>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</si>
  <si>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</si>
  <si>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</si>
  <si>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</si>
  <si>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</si>
  <si>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</si>
  <si>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</si>
  <si>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</si>
  <si>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</si>
  <si>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</si>
  <si>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</si>
  <si>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</si>
  <si>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</si>
  <si>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</si>
  <si>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</si>
  <si>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</si>
  <si>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</si>
  <si>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</si>
  <si>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</si>
  <si>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</si>
  <si>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</si>
  <si>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</si>
  <si>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</si>
  <si>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</si>
  <si>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</si>
  <si>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</si>
  <si>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</si>
  <si>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</si>
  <si>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</si>
  <si>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</si>
  <si>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</si>
  <si>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</si>
  <si>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</si>
  <si>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</si>
  <si>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</si>
  <si>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</si>
  <si>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</si>
  <si>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</si>
  <si>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</si>
  <si>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</si>
  <si>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</si>
  <si>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</si>
  <si>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</si>
  <si>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</si>
  <si>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</si>
  <si>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</si>
  <si>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</si>
  <si>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</si>
  <si>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</si>
  <si>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</si>
  <si>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</si>
  <si>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</si>
  <si>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</si>
  <si>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</si>
  <si>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</si>
  <si>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</si>
  <si>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</si>
  <si>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</si>
  <si>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</si>
  <si>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</si>
  <si>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</si>
  <si>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</si>
  <si>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</si>
  <si>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</si>
  <si>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</si>
  <si>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</si>
  <si>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</si>
  <si>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</si>
  <si>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</si>
  <si>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</si>
  <si>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</si>
  <si>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</si>
  <si>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</si>
  <si>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</si>
  <si>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</si>
  <si>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</si>
  <si>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</si>
  <si>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</si>
  <si>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</si>
  <si>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</si>
  <si>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</si>
  <si>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</si>
  <si>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</si>
  <si>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</si>
  <si>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</si>
  <si>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</si>
  <si>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</si>
  <si>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</si>
  <si>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</si>
  <si>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</si>
  <si>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</si>
  <si>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</si>
  <si>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</si>
  <si>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</si>
  <si>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</si>
  <si>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</si>
  <si>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</si>
  <si>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</si>
  <si>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</si>
  <si>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</si>
  <si>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</si>
  <si>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</si>
  <si>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</si>
  <si>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</si>
  <si>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</si>
  <si>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</si>
  <si>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</si>
  <si>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</si>
  <si>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</si>
  <si>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</si>
  <si>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</si>
  <si>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</si>
  <si>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</si>
  <si>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</si>
  <si>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</si>
  <si>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</si>
  <si>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</si>
  <si>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</si>
  <si>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</si>
  <si>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</si>
  <si>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</si>
  <si>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</si>
  <si>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</si>
  <si>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</si>
  <si>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</si>
  <si>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</si>
  <si>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</si>
  <si>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</si>
  <si>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</si>
  <si>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</si>
  <si>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</si>
  <si>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</si>
  <si>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</si>
  <si>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</si>
  <si>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</si>
  <si>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</si>
  <si>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</si>
  <si>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</si>
  <si>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</si>
  <si>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</si>
  <si>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</si>
  <si>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</si>
  <si>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</si>
  <si>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</si>
  <si>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</si>
  <si>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</si>
  <si>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</si>
  <si>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</si>
  <si>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</si>
  <si>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</si>
  <si>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</si>
  <si>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</si>
  <si>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</si>
  <si>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</si>
  <si>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</si>
  <si>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</si>
  <si>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</si>
  <si>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</si>
  <si>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</si>
  <si>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</si>
  <si>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</si>
  <si>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</si>
  <si>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</si>
  <si>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</si>
  <si>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</si>
  <si>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</si>
  <si>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</si>
  <si>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</si>
  <si>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</si>
  <si>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</si>
  <si>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</si>
  <si>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</si>
  <si>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</si>
  <si>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</si>
  <si>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</si>
  <si>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</si>
  <si>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</si>
  <si>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</si>
  <si>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</si>
  <si>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</si>
  <si>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</si>
  <si>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</si>
  <si>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</si>
  <si>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</si>
  <si>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</si>
  <si>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</si>
  <si>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</si>
  <si>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</si>
  <si>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</si>
  <si>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</si>
  <si>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</si>
  <si>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</si>
  <si>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</si>
  <si>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</si>
  <si>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</si>
  <si>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</si>
  <si>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</si>
  <si>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</si>
  <si>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</si>
  <si>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</si>
  <si>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</si>
  <si>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</si>
  <si>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</si>
  <si>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</si>
  <si>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</si>
  <si>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</si>
  <si>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</si>
  <si>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</si>
  <si>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</si>
  <si>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</si>
  <si>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</si>
  <si>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</si>
  <si>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</si>
  <si>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</si>
  <si>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</si>
  <si>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</si>
  <si>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</si>
  <si>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</si>
  <si>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</si>
  <si>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</si>
  <si>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</si>
  <si>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</si>
  <si>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</si>
  <si>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</si>
  <si>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</si>
  <si>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</si>
  <si>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</si>
  <si>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</si>
  <si>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</si>
  <si>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</si>
  <si>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</si>
  <si>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</si>
  <si>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</si>
  <si>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</si>
  <si>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</si>
  <si>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</si>
  <si>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</si>
  <si>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</si>
  <si>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</si>
  <si>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</si>
  <si>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</si>
  <si>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</si>
  <si>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</si>
  <si>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</si>
  <si>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</si>
  <si>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</si>
  <si>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</si>
  <si>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</si>
  <si>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</si>
  <si>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</si>
  <si>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</si>
  <si>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</si>
  <si>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</si>
  <si>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</si>
  <si>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</si>
  <si>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</si>
  <si>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</si>
  <si>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</si>
  <si>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</si>
  <si>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</si>
  <si>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</si>
  <si>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</si>
  <si>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</si>
  <si>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</si>
  <si>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</si>
  <si>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</si>
  <si>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</si>
  <si>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</si>
  <si>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</si>
  <si>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</si>
  <si>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</si>
  <si>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</si>
  <si>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</si>
  <si>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</si>
  <si>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</si>
  <si>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</si>
  <si>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</si>
  <si>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</si>
  <si>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</si>
  <si>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</si>
  <si>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</si>
  <si>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</si>
  <si>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</si>
  <si>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</si>
  <si>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</si>
  <si>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</si>
  <si>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</si>
  <si>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</si>
  <si>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</si>
  <si>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</si>
  <si>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</si>
  <si>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</si>
  <si>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</si>
  <si>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</si>
  <si>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</si>
  <si>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</si>
  <si>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</si>
  <si>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</si>
  <si>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</si>
  <si>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</si>
  <si>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</si>
  <si>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</si>
  <si>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</si>
  <si>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</si>
  <si>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</si>
  <si>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</si>
  <si>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</si>
  <si>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</si>
  <si>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</si>
  <si>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</si>
  <si>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</si>
  <si>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</si>
  <si>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</si>
  <si>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</si>
  <si>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</si>
  <si>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</si>
  <si>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</si>
  <si>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</si>
  <si>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</si>
  <si>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</si>
  <si>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</si>
  <si>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</si>
  <si>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</si>
  <si>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</si>
  <si>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</si>
  <si>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</si>
  <si>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</si>
  <si>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</si>
  <si>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</si>
  <si>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</si>
  <si>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</si>
  <si>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</si>
  <si>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</si>
  <si>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</si>
  <si>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</si>
  <si>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</si>
  <si>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</si>
  <si>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</si>
  <si>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</si>
  <si>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</si>
  <si>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</si>
  <si>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</si>
  <si>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</si>
  <si>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</si>
  <si>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</si>
  <si>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</si>
  <si>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</si>
  <si>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</si>
  <si>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</si>
  <si>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</si>
  <si>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</si>
  <si>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</si>
  <si>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</si>
  <si>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</si>
  <si>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</si>
  <si>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</si>
  <si>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</si>
  <si>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</si>
  <si>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</si>
  <si>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</si>
  <si>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</si>
  <si>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</si>
  <si>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</si>
  <si>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</si>
  <si>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</si>
  <si>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</si>
  <si>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</si>
  <si>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</si>
  <si>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</si>
  <si>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</si>
  <si>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</si>
  <si>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</si>
  <si>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</si>
  <si>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</si>
  <si>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</si>
  <si>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</si>
  <si>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</si>
  <si>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</si>
  <si>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</si>
  <si>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</si>
  <si>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</si>
  <si>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</si>
  <si>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</si>
  <si>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</si>
  <si>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</si>
  <si>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</si>
  <si>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</si>
  <si>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</si>
  <si>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</si>
  <si>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</si>
  <si>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</si>
  <si>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</si>
  <si>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</si>
  <si>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</si>
  <si>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</si>
  <si>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</si>
  <si>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</si>
  <si>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</si>
  <si>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</si>
  <si>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</si>
  <si>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</si>
  <si>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</si>
  <si>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</si>
  <si>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</si>
  <si>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</si>
  <si>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</si>
  <si>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</si>
  <si>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</si>
  <si>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</si>
  <si>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</si>
  <si>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</si>
  <si>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</si>
  <si>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</si>
  <si>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</si>
  <si>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</si>
  <si>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</si>
  <si>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</si>
  <si>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</si>
  <si>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</si>
  <si>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</si>
  <si>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</si>
  <si>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</si>
  <si>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</si>
  <si>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</si>
  <si>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</si>
  <si>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</si>
  <si>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</si>
  <si>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</si>
  <si>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</si>
  <si>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</si>
  <si>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</si>
  <si>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</si>
  <si>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</si>
  <si>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</si>
  <si>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</si>
  <si>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</si>
  <si>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</si>
  <si>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</si>
  <si>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</si>
  <si>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</si>
  <si>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</si>
  <si>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</si>
  <si>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</si>
  <si>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</si>
  <si>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</si>
  <si>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</si>
  <si>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</si>
  <si>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</si>
  <si>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</si>
  <si>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</si>
  <si>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</si>
  <si>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</si>
  <si>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</si>
  <si>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</si>
  <si>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</si>
  <si>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</si>
  <si>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</si>
  <si>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</si>
  <si>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</si>
  <si>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</si>
  <si>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</si>
  <si>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</si>
  <si>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</si>
  <si>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</si>
  <si>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</si>
  <si>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</si>
  <si>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</si>
  <si>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</si>
  <si>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</si>
  <si>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</si>
  <si>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</si>
  <si>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</si>
  <si>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</si>
  <si>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</si>
  <si>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</si>
  <si>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</si>
  <si>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</si>
  <si>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</si>
  <si>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</si>
  <si>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</si>
  <si>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</si>
  <si>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</si>
  <si>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</si>
  <si>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</si>
  <si>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</si>
  <si>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</si>
  <si>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</si>
  <si>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</si>
  <si>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</si>
  <si>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</si>
  <si>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</si>
  <si>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</si>
  <si>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</si>
  <si>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</si>
  <si>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</si>
  <si>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</si>
  <si>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</si>
  <si>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</si>
  <si>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</si>
  <si>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</si>
  <si>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</si>
  <si>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</si>
  <si>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</si>
  <si>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</si>
  <si>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</si>
  <si>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</si>
  <si>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</si>
  <si>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</si>
  <si>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</si>
  <si>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</si>
  <si>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</si>
  <si>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</si>
  <si>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</si>
  <si>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</si>
  <si>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</si>
  <si>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</si>
  <si>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</si>
  <si>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</si>
  <si>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</si>
  <si>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</si>
  <si>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</si>
  <si>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</si>
  <si>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</si>
  <si>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</si>
  <si>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</si>
  <si>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</si>
  <si>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</si>
  <si>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</si>
  <si>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</si>
  <si>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</si>
  <si>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</si>
  <si>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</si>
  <si>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</si>
  <si>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</si>
  <si>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</si>
  <si>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</si>
  <si>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</si>
  <si>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</si>
  <si>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</si>
  <si>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</si>
  <si>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</si>
  <si>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</si>
  <si>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</si>
  <si>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</si>
  <si>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</si>
  <si>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</si>
  <si>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</si>
  <si>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</si>
  <si>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</si>
  <si>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</si>
  <si>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</si>
  <si>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</si>
  <si>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</si>
  <si>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</si>
  <si>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</si>
  <si>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</si>
  <si>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</si>
  <si>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</si>
  <si>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</si>
  <si>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</si>
  <si>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</si>
  <si>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</si>
  <si>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</si>
  <si>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</si>
  <si>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</si>
  <si>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</si>
  <si>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</si>
  <si>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</si>
  <si>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</si>
  <si>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</si>
  <si>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</si>
  <si>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</si>
  <si>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</si>
  <si>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</si>
  <si>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</si>
  <si>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</si>
  <si>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</si>
  <si>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</si>
  <si>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</si>
  <si>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</si>
  <si>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</si>
  <si>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</si>
  <si>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</si>
  <si>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</si>
  <si>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</si>
  <si>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</si>
  <si>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</si>
  <si>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</si>
  <si>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</si>
  <si>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</si>
  <si>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</si>
  <si>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</si>
  <si>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</si>
  <si>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</si>
  <si>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</si>
  <si>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</si>
  <si>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</si>
  <si>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</si>
  <si>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</si>
  <si>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</si>
  <si>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</si>
  <si>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</si>
  <si>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</si>
  <si>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</si>
  <si>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</si>
  <si>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</si>
  <si>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</si>
  <si>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</si>
  <si>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</si>
  <si>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</si>
  <si>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</si>
  <si>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</si>
  <si>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</si>
  <si>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</si>
  <si>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</si>
  <si>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</si>
  <si>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</si>
  <si>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</si>
  <si>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</si>
  <si>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</si>
  <si>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</si>
  <si>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</si>
  <si>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</si>
  <si>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</si>
  <si>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</si>
  <si>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</si>
  <si>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</si>
  <si>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</si>
  <si>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</si>
  <si>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</si>
  <si>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</si>
  <si>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</si>
  <si>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</si>
  <si>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</si>
  <si>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</si>
  <si>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</si>
  <si>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</si>
  <si>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</si>
  <si>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</si>
  <si>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</si>
  <si>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</si>
  <si>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</si>
  <si>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</si>
  <si>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</si>
  <si>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</si>
  <si>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</si>
  <si>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</si>
  <si>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</si>
  <si>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</si>
  <si>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</si>
  <si>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</si>
  <si>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</si>
  <si>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</si>
  <si>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</si>
  <si>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</si>
  <si>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</si>
  <si>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</si>
  <si>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</si>
  <si>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</si>
  <si>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</si>
  <si>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</si>
  <si>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</si>
  <si>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</si>
  <si>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</si>
  <si>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</si>
  <si>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</si>
  <si>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</si>
  <si>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</si>
  <si>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</si>
  <si>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</si>
  <si>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</si>
  <si>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</si>
  <si>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</si>
  <si>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</si>
  <si>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</si>
  <si>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</si>
  <si>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</si>
  <si>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</si>
  <si>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</si>
  <si>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</si>
  <si>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</si>
  <si>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</si>
  <si>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</si>
  <si>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</si>
  <si>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</si>
  <si>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</si>
  <si>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</si>
  <si>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</si>
  <si>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</si>
  <si>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</si>
  <si>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</si>
  <si>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</si>
  <si>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</si>
  <si>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</si>
  <si>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</si>
  <si>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</si>
  <si>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</si>
  <si>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</si>
  <si>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</si>
  <si>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</si>
  <si>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</si>
  <si>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</si>
  <si>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</si>
  <si>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</si>
  <si>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</si>
  <si>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</si>
  <si>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</si>
  <si>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</si>
  <si>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</si>
  <si>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</si>
  <si>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</si>
  <si>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</si>
  <si>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</si>
  <si>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</si>
  <si>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</si>
  <si>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</si>
  <si>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</si>
  <si>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</si>
  <si>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</si>
  <si>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</si>
  <si>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</si>
  <si>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</si>
  <si>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</si>
  <si>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</si>
  <si>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</si>
  <si>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</si>
  <si>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</si>
  <si>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</si>
  <si>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</si>
  <si>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</si>
  <si>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</si>
  <si>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</si>
  <si>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</si>
  <si>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</si>
  <si>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</si>
  <si>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</si>
  <si>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</si>
  <si>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</si>
  <si>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</si>
  <si>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</si>
  <si>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</si>
  <si>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</si>
  <si>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</si>
  <si>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</si>
  <si>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</si>
  <si>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</si>
  <si>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</si>
  <si>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</si>
  <si>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</si>
  <si>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</si>
  <si>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</si>
  <si>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</si>
  <si>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</si>
  <si>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</si>
  <si>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</si>
  <si>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</si>
  <si>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</si>
  <si>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</si>
  <si>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</si>
  <si>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</si>
  <si>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</si>
  <si>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</si>
  <si>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</si>
  <si>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</si>
  <si>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</si>
  <si>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</si>
  <si>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</si>
  <si>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</si>
  <si>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</si>
  <si>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</si>
  <si>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</si>
  <si>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</si>
  <si>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</si>
  <si>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</si>
  <si>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</si>
  <si>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</si>
  <si>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</si>
  <si>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</si>
  <si>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</si>
  <si>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</si>
  <si>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</si>
  <si>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</si>
  <si>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</si>
  <si>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</si>
  <si>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</si>
  <si>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</si>
  <si>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</si>
  <si>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</si>
  <si>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</si>
  <si>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</si>
  <si>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</si>
  <si>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</si>
  <si>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</si>
  <si>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</si>
  <si>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</si>
  <si>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</si>
  <si>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</si>
  <si>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</si>
  <si>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</si>
  <si>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</si>
  <si>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</si>
  <si>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</si>
  <si>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</si>
  <si>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</si>
  <si>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</si>
  <si>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</si>
  <si>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</si>
  <si>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</si>
  <si>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</si>
  <si>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</si>
  <si>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</si>
  <si>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</si>
  <si>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</si>
  <si>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</si>
  <si>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</si>
  <si>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</si>
  <si>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</si>
  <si>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</si>
  <si>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</si>
  <si>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</si>
  <si>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</si>
  <si>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</si>
  <si>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</si>
  <si>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</si>
  <si>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</si>
  <si>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</si>
  <si>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</si>
  <si>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</si>
  <si>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</si>
  <si>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</si>
  <si>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</si>
  <si>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</si>
  <si>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</si>
  <si>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</si>
  <si>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</si>
  <si>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</si>
  <si>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</si>
  <si>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</si>
  <si>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</si>
  <si>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</si>
  <si>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</si>
  <si>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</si>
  <si>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</si>
  <si>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</si>
  <si>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</si>
  <si>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</si>
  <si>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</si>
  <si>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</si>
  <si>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</si>
  <si>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</si>
  <si>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</si>
  <si>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</si>
  <si>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</si>
  <si>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</si>
  <si>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</si>
  <si>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</si>
  <si>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</si>
  <si>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</si>
  <si>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</si>
  <si>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</si>
  <si>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</si>
  <si>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</si>
  <si>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</si>
  <si>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</si>
  <si>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</si>
  <si>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</si>
  <si>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</si>
  <si>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</si>
  <si>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</si>
  <si>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</si>
  <si>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</si>
  <si>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</si>
  <si>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</si>
  <si>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</si>
  <si>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</si>
  <si>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</si>
  <si>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</si>
  <si>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</si>
  <si>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</si>
  <si>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</si>
  <si>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</si>
  <si>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</si>
  <si>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</si>
  <si>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</si>
  <si>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</si>
  <si>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</si>
  <si>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</si>
  <si>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</si>
  <si>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</si>
  <si>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</si>
  <si>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</si>
  <si>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</si>
  <si>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</si>
  <si>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</si>
  <si>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</si>
  <si>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</si>
  <si>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</si>
  <si>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</si>
  <si>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</si>
  <si>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</si>
  <si>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</si>
  <si>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</si>
  <si>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</si>
  <si>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</si>
  <si>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</si>
  <si>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</si>
  <si>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</si>
  <si>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</si>
  <si>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</si>
  <si>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</si>
  <si>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</si>
  <si>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</si>
  <si>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</si>
  <si>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</si>
  <si>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</si>
  <si>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</si>
  <si>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</si>
  <si>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</si>
  <si>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</si>
  <si>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</si>
  <si>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</si>
  <si>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</si>
  <si>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</si>
  <si>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</si>
  <si>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</si>
  <si>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</si>
  <si>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</si>
  <si>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</si>
  <si>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</si>
  <si>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</si>
  <si>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</si>
  <si>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</si>
  <si>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</si>
  <si>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</si>
  <si>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</si>
  <si>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</si>
  <si>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</si>
  <si>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</si>
  <si>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</si>
  <si>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</si>
  <si>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</si>
  <si>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</si>
  <si>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</si>
  <si>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</si>
  <si>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</si>
  <si>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</si>
  <si>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</si>
  <si>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</si>
  <si>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</si>
  <si>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</si>
  <si>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</si>
  <si>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</si>
  <si>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</si>
  <si>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</si>
  <si>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</si>
  <si>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</si>
  <si>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</si>
  <si>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</si>
  <si>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</si>
  <si>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</si>
  <si>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</si>
  <si>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</si>
  <si>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</si>
  <si>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</si>
  <si>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</si>
  <si>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</si>
  <si>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</si>
  <si>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</si>
  <si>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</si>
  <si>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</si>
  <si>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</si>
  <si>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</si>
  <si>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</si>
  <si>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</si>
  <si>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</si>
  <si>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</si>
  <si>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</si>
  <si>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</si>
  <si>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</si>
  <si>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</si>
  <si>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</si>
  <si>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</si>
  <si>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</si>
  <si>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</si>
  <si>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</si>
  <si>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</si>
  <si>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</si>
  <si>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</si>
  <si>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</si>
  <si>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</si>
  <si>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</si>
  <si>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</si>
  <si>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</si>
  <si>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</si>
  <si>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</si>
  <si>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</si>
  <si>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</si>
  <si>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</si>
  <si>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</si>
  <si>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</si>
  <si>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</si>
  <si>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</si>
  <si>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</si>
  <si>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</si>
  <si>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</si>
  <si>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</si>
  <si>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</si>
  <si>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</si>
  <si>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</si>
  <si>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</si>
  <si>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</si>
  <si>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</si>
  <si>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</si>
  <si>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</si>
  <si>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</si>
  <si>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</si>
  <si>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</si>
  <si>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</si>
  <si>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</si>
  <si>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</si>
  <si>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</si>
  <si>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</si>
  <si>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</si>
  <si>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</si>
  <si>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</si>
  <si>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</si>
  <si>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</si>
  <si>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</si>
  <si>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</si>
  <si>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</si>
  <si>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</si>
  <si>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</si>
  <si>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</si>
  <si>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</si>
  <si>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</si>
  <si>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</si>
  <si>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</si>
  <si>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</si>
  <si>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</si>
  <si>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</si>
  <si>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</si>
  <si>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</si>
  <si>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</si>
  <si>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</si>
  <si>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</si>
  <si>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</si>
  <si>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</si>
  <si>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</si>
  <si>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</si>
  <si>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</si>
  <si>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</si>
  <si>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</si>
  <si>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</si>
  <si>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</si>
  <si>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</si>
  <si>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</si>
  <si>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</si>
  <si>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</si>
  <si>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</si>
  <si>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</si>
  <si>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</si>
  <si>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</si>
  <si>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</si>
  <si>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</si>
  <si>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</si>
  <si>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</si>
  <si>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</si>
  <si>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</si>
  <si>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</si>
  <si>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</si>
  <si>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</si>
  <si>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</si>
  <si>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</si>
  <si>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</si>
  <si>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</si>
  <si>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</si>
  <si>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</si>
  <si>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</si>
  <si>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</si>
  <si>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</si>
  <si>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</si>
  <si>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</si>
  <si>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</si>
  <si>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</si>
  <si>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</si>
  <si>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</si>
  <si>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</si>
  <si>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</si>
  <si>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</si>
  <si>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</si>
  <si>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</si>
  <si>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</si>
  <si>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</si>
  <si>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</si>
  <si>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</si>
  <si>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</si>
  <si>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</si>
  <si>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</si>
  <si>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</si>
  <si>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</si>
  <si>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</si>
  <si>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</si>
  <si>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</si>
  <si>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</si>
  <si>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</si>
  <si>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</si>
  <si>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</si>
  <si>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</si>
  <si>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</si>
  <si>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</si>
  <si>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</si>
  <si>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</si>
  <si>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</si>
  <si>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</si>
  <si>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</si>
  <si>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</si>
  <si>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</si>
  <si>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</si>
  <si>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</si>
  <si>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</si>
  <si>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</si>
  <si>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</si>
  <si>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</si>
  <si>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</si>
  <si>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</si>
  <si>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</si>
  <si>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</si>
  <si>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</si>
  <si>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</si>
  <si>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</si>
  <si>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</si>
  <si>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</si>
  <si>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</si>
  <si>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</si>
  <si>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</si>
  <si>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</si>
  <si>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</si>
  <si>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</si>
  <si>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</si>
  <si>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</si>
  <si>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</si>
  <si>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</si>
  <si>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</si>
  <si>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</si>
  <si>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</si>
  <si>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</si>
  <si>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</si>
  <si>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</si>
  <si>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</si>
  <si>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</si>
  <si>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</si>
  <si>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</si>
  <si>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</si>
  <si>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</si>
  <si>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</si>
  <si>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</si>
  <si>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</si>
  <si>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</si>
  <si>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</si>
  <si>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</si>
  <si>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</si>
  <si>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</si>
  <si>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</si>
  <si>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</si>
  <si>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</si>
  <si>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</si>
  <si>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</si>
  <si>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</si>
  <si>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</si>
  <si>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</si>
  <si>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</si>
  <si>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</si>
  <si>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</si>
  <si>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</si>
  <si>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</si>
  <si>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</si>
  <si>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</si>
  <si>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</si>
  <si>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</si>
  <si>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</si>
  <si>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</si>
  <si>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</si>
  <si>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</si>
  <si>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</si>
  <si>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</si>
  <si>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</si>
  <si>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</si>
  <si>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</si>
  <si>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</si>
  <si>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</si>
  <si>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</si>
  <si>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</si>
  <si>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</si>
  <si>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</si>
  <si>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</si>
  <si>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</si>
  <si>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</si>
  <si>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</si>
  <si>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</si>
  <si>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</si>
  <si>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</si>
  <si>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</si>
  <si>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</si>
  <si>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</si>
  <si>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</si>
  <si>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</si>
  <si>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</si>
  <si>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</si>
  <si>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</si>
  <si>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</si>
  <si>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</si>
  <si>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</si>
  <si>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</si>
  <si>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</si>
  <si>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</si>
  <si>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</si>
  <si>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</si>
  <si>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</si>
  <si>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</si>
  <si>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</si>
  <si>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</si>
  <si>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</si>
  <si>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</si>
  <si>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</si>
  <si>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</si>
  <si>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</si>
  <si>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</si>
  <si>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</si>
  <si>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</si>
  <si>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</si>
  <si>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</si>
  <si>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</si>
  <si>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</si>
  <si>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</si>
  <si>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</si>
  <si>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</si>
  <si>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</si>
  <si>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</si>
  <si>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</si>
  <si>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</si>
  <si>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</si>
  <si>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</si>
  <si>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</si>
  <si>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</si>
  <si>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</si>
  <si>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</si>
  <si>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</si>
  <si>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</si>
  <si>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</si>
  <si>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</si>
  <si>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</si>
  <si>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</si>
  <si>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</si>
  <si>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</si>
  <si>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</si>
  <si>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</si>
  <si>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</si>
  <si>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</si>
  <si>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</si>
  <si>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</si>
  <si>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</si>
  <si>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</si>
  <si>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</si>
  <si>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</si>
  <si>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</si>
  <si>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</si>
  <si>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</si>
  <si>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</si>
  <si>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</si>
  <si>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</si>
  <si>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</si>
  <si>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</si>
  <si>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</si>
  <si>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</si>
  <si>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</si>
  <si>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</si>
  <si>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</si>
  <si>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</si>
  <si>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</si>
  <si>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</si>
  <si>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</si>
  <si>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</si>
  <si>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</si>
  <si>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</si>
  <si>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</si>
  <si>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</si>
  <si>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</si>
  <si>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</si>
  <si>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</si>
  <si>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</si>
  <si>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</si>
  <si>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</si>
  <si>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</si>
  <si>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</si>
  <si>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</si>
  <si>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</si>
  <si>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</si>
  <si>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</si>
  <si>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</si>
  <si>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</si>
  <si>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</si>
  <si>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</si>
  <si>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</si>
  <si>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</si>
  <si>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</si>
  <si>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</si>
  <si>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</si>
  <si>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</si>
  <si>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</si>
  <si>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</si>
  <si>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</si>
  <si>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</si>
  <si>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</si>
  <si>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</si>
  <si>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</si>
  <si>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</si>
  <si>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</si>
  <si>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</si>
  <si>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</si>
  <si>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</si>
  <si>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</si>
  <si>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</si>
  <si>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</si>
  <si>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</si>
  <si>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</si>
  <si>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</si>
  <si>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</si>
  <si>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</si>
  <si>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</si>
  <si>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</si>
  <si>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</si>
  <si>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</si>
  <si>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</si>
  <si>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</si>
  <si>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</si>
  <si>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</si>
  <si>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</si>
  <si>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</si>
  <si>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</si>
  <si>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</si>
  <si>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</si>
  <si>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</si>
  <si>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</si>
  <si>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</si>
  <si>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</si>
  <si>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</si>
  <si>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</si>
  <si>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</si>
  <si>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</si>
  <si>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</si>
  <si>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</si>
  <si>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</si>
  <si>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</si>
  <si>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</si>
  <si>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</si>
  <si>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</si>
  <si>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</si>
  <si>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</si>
  <si>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</si>
  <si>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</si>
  <si>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</si>
  <si>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</si>
  <si>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</si>
  <si>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</si>
  <si>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</si>
  <si>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</si>
  <si>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</si>
  <si>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</si>
  <si>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</si>
  <si>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</si>
  <si>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</si>
  <si>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</si>
  <si>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</si>
  <si>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</si>
  <si>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</si>
  <si>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</si>
  <si>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</si>
  <si>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</si>
  <si>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</si>
  <si>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</si>
  <si>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</si>
  <si>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</si>
  <si>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</si>
  <si>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</si>
  <si>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</si>
  <si>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</si>
  <si>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</si>
  <si>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</si>
  <si>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</si>
  <si>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</si>
  <si>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</si>
  <si>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</si>
  <si>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</si>
  <si>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</si>
  <si>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</si>
  <si>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</si>
  <si>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</si>
  <si>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</si>
  <si>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</si>
  <si>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</si>
  <si>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</si>
  <si>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</si>
  <si>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</si>
  <si>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</si>
  <si>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</si>
  <si>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</si>
  <si>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</si>
  <si>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</si>
  <si>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</si>
  <si>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</si>
  <si>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</si>
  <si>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</si>
  <si>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</si>
  <si>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</si>
  <si>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</si>
  <si>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</si>
  <si>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</si>
  <si>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</si>
  <si>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</si>
  <si>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</si>
  <si>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</si>
  <si>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</si>
  <si>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</si>
  <si>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</si>
  <si>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</si>
  <si>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</si>
  <si>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</si>
  <si>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</si>
  <si>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</si>
  <si>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</si>
  <si>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</si>
  <si>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</si>
  <si>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</si>
  <si>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</si>
  <si>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</si>
  <si>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</si>
  <si>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</si>
  <si>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</si>
  <si>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</si>
  <si>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</si>
  <si>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</si>
  <si>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</si>
  <si>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</si>
  <si>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</si>
  <si>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</si>
  <si>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</si>
  <si>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</si>
  <si>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</si>
  <si>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</si>
  <si>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</si>
  <si>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</si>
  <si>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</si>
  <si>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</si>
  <si>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</si>
  <si>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</si>
  <si>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</si>
  <si>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</si>
  <si>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</si>
  <si>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</si>
  <si>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</si>
  <si>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</si>
  <si>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</si>
  <si>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</si>
  <si>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</si>
  <si>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</si>
  <si>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</si>
  <si>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</si>
  <si>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</si>
  <si>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</si>
  <si>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</si>
  <si>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</si>
  <si>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</si>
  <si>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</si>
  <si>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</si>
  <si>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</si>
  <si>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</si>
  <si>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</si>
  <si>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</si>
  <si>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</si>
  <si>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</si>
  <si>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</si>
  <si>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</si>
  <si>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</si>
  <si>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</si>
  <si>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</si>
  <si>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</si>
  <si>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</si>
  <si>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</si>
  <si>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</si>
  <si>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</si>
  <si>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</si>
  <si>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</si>
  <si>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</si>
  <si>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</si>
  <si>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</si>
  <si>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</si>
  <si>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</si>
  <si>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</si>
  <si>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</si>
  <si>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</si>
  <si>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</si>
  <si>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</si>
  <si>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</si>
  <si>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</si>
  <si>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</si>
  <si>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</si>
  <si>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</si>
  <si>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</si>
  <si>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</si>
  <si>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</si>
  <si>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</si>
  <si>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</si>
  <si>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</si>
  <si>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</si>
  <si>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</si>
  <si>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</si>
  <si>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</si>
  <si>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</si>
  <si>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</si>
  <si>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</si>
  <si>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</si>
  <si>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</si>
  <si>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</si>
  <si>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</si>
  <si>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</si>
  <si>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</si>
  <si>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</si>
  <si>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</si>
  <si>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</si>
  <si>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</si>
  <si>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</si>
  <si>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</si>
  <si>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</si>
  <si>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</si>
  <si>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</si>
  <si>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</si>
  <si>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</si>
  <si>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</si>
  <si>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Sylvie Dal Degan</t>
  </si>
  <si>
    <t xml:space="preserve">conforme AFNOR T90-395 oct. 2003</t>
  </si>
  <si>
    <t xml:space="preserve">Hérault</t>
  </si>
  <si>
    <t xml:space="preserve">Valleraugue</t>
  </si>
  <si>
    <t xml:space="preserve">06181910</t>
  </si>
  <si>
    <t xml:space="preserve">RCS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</si>
  <si>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</si>
  <si>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</si>
  <si>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</si>
  <si>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</si>
  <si>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</si>
  <si>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</si>
  <si>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</si>
  <si>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</si>
  <si>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</si>
  <si>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</si>
  <si>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</si>
  <si>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</si>
  <si>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</si>
  <si>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</si>
  <si>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</si>
  <si>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</si>
  <si>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</si>
  <si>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</si>
  <si>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</si>
  <si>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</si>
  <si>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</si>
  <si>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</si>
  <si>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</si>
  <si>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</si>
  <si>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</si>
  <si>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</si>
  <si>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</si>
  <si>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</si>
  <si>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</si>
  <si>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</si>
  <si>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</si>
  <si>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</si>
  <si>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</si>
  <si>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</si>
  <si>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</si>
  <si>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</si>
  <si>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</si>
  <si>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</si>
  <si>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</si>
  <si>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</si>
  <si>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</si>
  <si>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</si>
  <si>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</si>
  <si>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</si>
  <si>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</si>
  <si>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</si>
  <si>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</si>
  <si>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</si>
  <si>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(30,59852 %)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</si>
  <si>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</si>
  <si>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</si>
  <si>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</si>
  <si>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</si>
  <si>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</si>
  <si>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</si>
  <si>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</si>
  <si>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</si>
  <si>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</si>
  <si>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</si>
  <si>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</si>
  <si>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</si>
  <si>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</si>
  <si>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</si>
  <si>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</si>
  <si>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</si>
  <si>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</si>
  <si>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</si>
  <si>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</si>
  <si>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Leptolyngbya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</si>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</sst>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08">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CCFFCC"/>
        <bgColor rgb="FFCCFFFF"/>
      </patternFill>
    </fill>
    <fill>
      <patternFill patternType="solid">
        <fgColor rgb="FFFFFF00"/>
        <bgColor rgb="FFFFFF00"/>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0" borderId="15"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32" fillId="6" borderId="17" xfId="0" applyFont="true" applyBorder="true" applyAlignment="true" applyProtection="false">
      <alignment horizontal="left" vertical="bottom" textRotation="0" wrapText="false" indent="0" shrinkToFit="false"/>
      <protection locked="true" hidden="false"/>
    </xf>
    <xf numFmtId="164" fontId="33" fillId="6" borderId="17" xfId="0" applyFont="true" applyBorder="true" applyAlignment="true" applyProtection="false">
      <alignment horizontal="right" vertical="bottom" textRotation="0" wrapText="false" indent="0" shrinkToFit="false"/>
      <protection locked="true" hidden="false"/>
    </xf>
    <xf numFmtId="165" fontId="26" fillId="6" borderId="8" xfId="0" applyFont="true" applyBorder="true" applyAlignment="true" applyProtection="false">
      <alignment horizontal="center" vertical="bottom" textRotation="0" wrapText="false" indent="0" shrinkToFit="false"/>
      <protection locked="true" hidden="false"/>
    </xf>
    <xf numFmtId="165" fontId="26" fillId="6" borderId="18" xfId="0" applyFont="true" applyBorder="true" applyAlignment="true" applyProtection="false">
      <alignment horizontal="center" vertical="bottom" textRotation="0" wrapText="false" indent="0" shrinkToFit="false"/>
      <protection locked="true" hidden="false"/>
    </xf>
    <xf numFmtId="164" fontId="34" fillId="7" borderId="19"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6" fillId="0" borderId="8" xfId="0" applyFont="true" applyBorder="true" applyAlignment="true" applyProtection="false">
      <alignment horizontal="center" vertical="bottom" textRotation="0" wrapText="false" indent="0" shrinkToFit="false"/>
      <protection locked="true" hidden="false"/>
    </xf>
    <xf numFmtId="165" fontId="36" fillId="0" borderId="8" xfId="0" applyFont="true" applyBorder="true" applyAlignment="true" applyProtection="false">
      <alignment horizontal="center" vertical="bottom" textRotation="0" wrapText="false" indent="0" shrinkToFit="false"/>
      <protection locked="true" hidden="false"/>
    </xf>
    <xf numFmtId="164" fontId="36" fillId="0" borderId="8" xfId="0" applyFont="true" applyBorder="true" applyAlignment="true" applyProtection="false">
      <alignment horizontal="general" vertical="bottom" textRotation="0" wrapText="false" indent="0" shrinkToFit="false"/>
      <protection locked="true" hidden="false"/>
    </xf>
    <xf numFmtId="164" fontId="37" fillId="0"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38" fillId="6" borderId="17" xfId="0" applyFont="true" applyBorder="true" applyAlignment="true" applyProtection="false">
      <alignment horizontal="left" vertical="bottom" textRotation="0" wrapText="false" indent="0" shrinkToFit="false"/>
      <protection locked="true" hidden="false"/>
    </xf>
    <xf numFmtId="165" fontId="26" fillId="6" borderId="0" xfId="0" applyFont="true" applyBorder="true" applyAlignment="true" applyProtection="false">
      <alignment horizontal="center" vertical="bottom" textRotation="0" wrapText="false" indent="0" shrinkToFit="false"/>
      <protection locked="true" hidden="false"/>
    </xf>
    <xf numFmtId="165" fontId="26" fillId="6" borderId="19" xfId="0" applyFont="true" applyBorder="true" applyAlignment="true" applyProtection="false">
      <alignment horizontal="center" vertical="bottom" textRotation="0" wrapText="false" indent="0" shrinkToFit="false"/>
      <protection locked="true" hidden="false"/>
    </xf>
    <xf numFmtId="164" fontId="37" fillId="7" borderId="19" xfId="0" applyFont="true" applyBorder="true" applyAlignment="true" applyProtection="false">
      <alignment horizontal="left" vertical="bottom" textRotation="0" wrapText="fals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7" fillId="7"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1" shrinkToFit="false"/>
      <protection locked="true" hidden="false"/>
    </xf>
    <xf numFmtId="164" fontId="34" fillId="7" borderId="19" xfId="0" applyFont="true" applyBorder="true" applyAlignment="true" applyProtection="false">
      <alignment horizontal="left"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5"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6" fontId="35" fillId="0" borderId="20" xfId="0" applyFont="true" applyBorder="true" applyAlignment="true" applyProtection="false">
      <alignment horizontal="left" vertical="bottom" textRotation="0" wrapText="tru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false" indent="0" shrinkToFit="false"/>
      <protection locked="true" hidden="false"/>
    </xf>
    <xf numFmtId="164" fontId="43" fillId="6" borderId="17" xfId="0" applyFont="true" applyBorder="true" applyAlignment="true" applyProtection="false">
      <alignment horizontal="right" vertical="bottom" textRotation="0" wrapText="false" indent="0" shrinkToFit="false"/>
      <protection locked="true" hidden="false"/>
    </xf>
    <xf numFmtId="164" fontId="36" fillId="0" borderId="21"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0" borderId="20" xfId="0" applyFont="true" applyBorder="true" applyAlignment="true" applyProtection="false">
      <alignment horizontal="general" vertical="bottom" textRotation="0" wrapText="tru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36" fillId="0" borderId="9" xfId="0" applyFont="tru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center" vertical="bottom" textRotation="0" wrapText="false" indent="0" shrinkToFit="false"/>
      <protection locked="true" hidden="false"/>
    </xf>
    <xf numFmtId="165" fontId="48"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0" fillId="0" borderId="20" xfId="0" applyFont="tru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left" vertical="bottom" textRotation="0" wrapText="false" indent="0" shrinkToFit="false"/>
      <protection locked="true" hidden="false"/>
    </xf>
    <xf numFmtId="164" fontId="41" fillId="7" borderId="19" xfId="0" applyFont="true" applyBorder="true" applyAlignment="true" applyProtection="false">
      <alignment horizontal="left"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32" fillId="6" borderId="17" xfId="0" applyFont="tru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7" fontId="32" fillId="6" borderId="17" xfId="0" applyFont="true" applyBorder="true" applyAlignment="true" applyProtection="false">
      <alignment horizontal="left"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7" borderId="0" xfId="0" applyFont="tru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58" fillId="7" borderId="0" xfId="0" applyFont="true" applyBorder="true" applyAlignment="false" applyProtection="true">
      <alignment horizontal="general" vertical="bottom" textRotation="0" wrapText="false" indent="0" shrinkToFit="false"/>
      <protection locked="false" hidden="false"/>
    </xf>
    <xf numFmtId="164" fontId="0" fillId="7"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7" borderId="22" xfId="0" applyFont="true" applyBorder="true" applyAlignment="false" applyProtection="false">
      <alignment horizontal="general" vertical="bottom" textRotation="0" wrapText="false" indent="0" shrinkToFit="false"/>
      <protection locked="true" hidden="false"/>
    </xf>
    <xf numFmtId="164" fontId="0" fillId="7" borderId="23" xfId="0" applyFont="false" applyBorder="true" applyAlignment="false" applyProtection="false">
      <alignment horizontal="general" vertical="bottom" textRotation="0" wrapText="false" indent="0" shrinkToFit="false"/>
      <protection locked="true" hidden="false"/>
    </xf>
    <xf numFmtId="164" fontId="26" fillId="7" borderId="24" xfId="0" applyFont="true" applyBorder="true" applyAlignment="true" applyProtection="false">
      <alignment horizontal="center" vertical="bottom" textRotation="0" wrapText="false" indent="0" shrinkToFit="false"/>
      <protection locked="true" hidden="false"/>
    </xf>
    <xf numFmtId="164" fontId="0" fillId="7" borderId="24"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7" borderId="26" xfId="0" applyFont="true" applyBorder="true" applyAlignment="false" applyProtection="false">
      <alignment horizontal="general" vertical="bottom" textRotation="0" wrapText="false" indent="0" shrinkToFit="false"/>
      <protection locked="true" hidden="false"/>
    </xf>
    <xf numFmtId="168" fontId="0" fillId="7" borderId="26" xfId="0" applyFont="true" applyBorder="true" applyAlignment="true" applyProtection="false">
      <alignment horizontal="center" vertical="bottom" textRotation="0" wrapText="false" indent="0" shrinkToFit="false"/>
      <protection locked="true" hidden="false"/>
    </xf>
    <xf numFmtId="164" fontId="26" fillId="7" borderId="27"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true" applyProtection="false">
      <alignment horizontal="center" vertical="bottom" textRotation="0" wrapText="false" indent="0" shrinkToFit="false"/>
      <protection locked="true" hidden="false"/>
    </xf>
    <xf numFmtId="164" fontId="0" fillId="7" borderId="28" xfId="0" applyFont="true" applyBorder="true" applyAlignment="true" applyProtection="false">
      <alignment horizontal="center" vertical="bottom" textRotation="0" wrapText="false" indent="0" shrinkToFit="false"/>
      <protection locked="true" hidden="false"/>
    </xf>
    <xf numFmtId="164" fontId="0" fillId="7" borderId="25" xfId="0" applyFont="false" applyBorder="true" applyAlignment="true" applyProtection="false">
      <alignment horizontal="center" vertical="bottom" textRotation="0" wrapText="false" indent="0" shrinkToFit="false"/>
      <protection locked="true" hidden="false"/>
    </xf>
    <xf numFmtId="164" fontId="0" fillId="7" borderId="26" xfId="0" applyFont="false" applyBorder="true" applyAlignment="true" applyProtection="false">
      <alignment horizontal="center" vertical="bottom" textRotation="0" wrapText="false" indent="0" shrinkToFit="false"/>
      <protection locked="true" hidden="false"/>
    </xf>
    <xf numFmtId="164" fontId="0" fillId="7" borderId="28" xfId="0" applyFont="false" applyBorder="true" applyAlignment="true" applyProtection="false">
      <alignment horizontal="center" vertical="bottom" textRotation="0" wrapText="false" indent="0" shrinkToFit="false"/>
      <protection locked="true" hidden="false"/>
    </xf>
    <xf numFmtId="164" fontId="0" fillId="7" borderId="26" xfId="0" applyFont="true" applyBorder="true" applyAlignment="true" applyProtection="false">
      <alignment horizontal="center" vertical="bottom" textRotation="0" wrapText="false" indent="0" shrinkToFit="false"/>
      <protection locked="true" hidden="false"/>
    </xf>
    <xf numFmtId="164" fontId="0" fillId="7" borderId="27" xfId="0" applyFont="true" applyBorder="true" applyAlignment="true" applyProtection="false">
      <alignment horizontal="center" vertical="bottom" textRotation="0" wrapText="false" indent="0" shrinkToFit="false"/>
      <protection locked="true" hidden="false"/>
    </xf>
    <xf numFmtId="164" fontId="26" fillId="0" borderId="29" xfId="0" applyFont="true" applyBorder="true" applyAlignment="false" applyProtection="true">
      <alignment horizontal="general" vertical="bottom" textRotation="0" wrapText="fals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8" fontId="0" fillId="0" borderId="30" xfId="0" applyFont="false" applyBorder="true" applyAlignment="false" applyProtection="true">
      <alignment horizontal="general" vertical="bottom" textRotation="0" wrapText="false" indent="0" shrinkToFit="false"/>
      <protection locked="false" hidden="false"/>
    </xf>
    <xf numFmtId="169" fontId="26" fillId="0" borderId="31" xfId="0" applyFont="tru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70" fontId="0" fillId="0" borderId="30" xfId="0" applyFont="false" applyBorder="true" applyAlignment="true" applyProtection="true">
      <alignment horizontal="right" vertical="bottom" textRotation="0" wrapText="false" indent="0" shrinkToFit="false"/>
      <protection locked="false" hidden="false"/>
    </xf>
    <xf numFmtId="169" fontId="0" fillId="0" borderId="29" xfId="0" applyFont="false" applyBorder="true" applyAlignment="false" applyProtection="true">
      <alignment horizontal="general" vertical="bottom" textRotation="0" wrapText="false" indent="0" shrinkToFit="false"/>
      <protection locked="false" hidden="false"/>
    </xf>
    <xf numFmtId="169" fontId="0" fillId="0" borderId="30" xfId="0" applyFont="false" applyBorder="true" applyAlignment="false" applyProtection="true">
      <alignment horizontal="general" vertical="bottom" textRotation="0" wrapText="false" indent="0" shrinkToFit="false"/>
      <protection locked="false" hidden="false"/>
    </xf>
    <xf numFmtId="170" fontId="0" fillId="0" borderId="30"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1" fontId="0" fillId="0" borderId="29" xfId="0" applyFont="false" applyBorder="true" applyAlignment="false" applyProtection="true">
      <alignment horizontal="general"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false" applyProtection="true">
      <alignment horizontal="general" vertical="bottom" textRotation="0" wrapText="false" indent="0" shrinkToFit="false"/>
      <protection locked="false" hidden="false"/>
    </xf>
    <xf numFmtId="164" fontId="26" fillId="0" borderId="33" xfId="0" applyFont="true" applyBorder="true" applyAlignment="false" applyProtection="true">
      <alignment horizontal="general" vertical="bottom" textRotation="0" wrapText="false" indent="0" shrinkToFit="false"/>
      <protection locked="false" hidden="false"/>
    </xf>
    <xf numFmtId="164" fontId="0" fillId="0" borderId="34" xfId="0" applyFont="false" applyBorder="true" applyAlignment="false" applyProtection="true">
      <alignment horizontal="general" vertical="bottom" textRotation="0" wrapText="false" indent="0" shrinkToFit="false"/>
      <protection locked="false" hidden="false"/>
    </xf>
    <xf numFmtId="168" fontId="0" fillId="0" borderId="34" xfId="0" applyFont="false" applyBorder="true" applyAlignment="false" applyProtection="true">
      <alignment horizontal="general" vertical="bottom" textRotation="0" wrapText="false" indent="0" shrinkToFit="false"/>
      <protection locked="false" hidden="false"/>
    </xf>
    <xf numFmtId="169" fontId="26" fillId="0" borderId="35" xfId="0" applyFont="tru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69" fontId="0" fillId="0" borderId="34"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2" shrinkToFit="false"/>
      <protection locked="true" hidden="false"/>
    </xf>
    <xf numFmtId="164" fontId="68" fillId="8" borderId="0" xfId="0" applyFont="true" applyBorder="true" applyAlignment="false" applyProtection="false">
      <alignment horizontal="general" vertical="bottom" textRotation="0" wrapText="false" indent="0" shrinkToFit="false"/>
      <protection locked="true" hidden="false"/>
    </xf>
    <xf numFmtId="164" fontId="69" fillId="8" borderId="0" xfId="0" applyFont="true" applyBorder="true" applyAlignment="false" applyProtection="false">
      <alignment horizontal="general" vertical="bottom" textRotation="0" wrapText="false" indent="0" shrinkToFit="false"/>
      <protection locked="true" hidden="false"/>
    </xf>
    <xf numFmtId="164" fontId="68" fillId="8"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0" shrinkToFit="false"/>
      <protection locked="true" hidden="false"/>
    </xf>
    <xf numFmtId="164" fontId="70" fillId="8" borderId="0" xfId="0" applyFont="true" applyBorder="true" applyAlignment="true" applyProtection="false">
      <alignment horizontal="center" vertical="bottom" textRotation="0" wrapText="false" indent="0" shrinkToFit="false"/>
      <protection locked="true" hidden="false"/>
    </xf>
    <xf numFmtId="164" fontId="70" fillId="8"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general" vertical="bottom" textRotation="0" wrapText="false" indent="0" shrinkToFit="false"/>
      <protection locked="true" hidden="false"/>
    </xf>
    <xf numFmtId="164" fontId="70" fillId="8"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8" borderId="19" xfId="0" applyFont="true" applyBorder="true" applyAlignment="true" applyProtection="false">
      <alignment horizontal="general" vertical="bottom" textRotation="0" wrapText="false" indent="0" shrinkToFit="false"/>
      <protection locked="true" hidden="false"/>
    </xf>
    <xf numFmtId="164" fontId="72"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1" shrinkToFit="false"/>
      <protection locked="true" hidden="false"/>
    </xf>
    <xf numFmtId="164" fontId="68" fillId="8" borderId="0" xfId="0" applyFont="true" applyBorder="true" applyAlignment="true" applyProtection="false">
      <alignment horizontal="center" vertical="bottom" textRotation="0" wrapText="false" indent="0" shrinkToFit="false"/>
      <protection locked="true" hidden="false"/>
    </xf>
    <xf numFmtId="164" fontId="68" fillId="8"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73" fillId="8" borderId="0" xfId="0" applyFont="true" applyBorder="true" applyAlignment="true" applyProtection="false">
      <alignment horizontal="left" vertical="bottom" textRotation="0" wrapText="false" indent="0" shrinkToFit="false"/>
      <protection locked="true" hidden="false"/>
    </xf>
    <xf numFmtId="164" fontId="73" fillId="8" borderId="0" xfId="0" applyFont="true" applyBorder="true" applyAlignment="false" applyProtection="false">
      <alignment horizontal="general" vertical="bottom" textRotation="0" wrapText="false" indent="0" shrinkToFit="false"/>
      <protection locked="true" hidden="false"/>
    </xf>
    <xf numFmtId="164" fontId="72" fillId="8" borderId="0" xfId="0" applyFont="true" applyBorder="true" applyAlignment="false" applyProtection="false">
      <alignment horizontal="general" vertical="bottom" textRotation="0" wrapText="false" indent="0" shrinkToFit="false"/>
      <protection locked="true" hidden="false"/>
    </xf>
    <xf numFmtId="164" fontId="0" fillId="8" borderId="10" xfId="0" applyFont="false" applyBorder="true" applyAlignment="false" applyProtection="false">
      <alignment horizontal="general" vertical="bottom" textRotation="0" wrapText="false" indent="0" shrinkToFit="false"/>
      <protection locked="true" hidden="false"/>
    </xf>
    <xf numFmtId="164" fontId="68" fillId="8" borderId="11" xfId="0" applyFont="true" applyBorder="true" applyAlignment="false" applyProtection="false">
      <alignment horizontal="general" vertical="bottom" textRotation="0" wrapText="false" indent="0" shrinkToFit="false"/>
      <protection locked="true" hidden="false"/>
    </xf>
    <xf numFmtId="164" fontId="68" fillId="8" borderId="3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9"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5" fillId="2" borderId="40" xfId="0" applyFont="true" applyBorder="true" applyAlignment="true" applyProtection="true">
      <alignment horizontal="right" vertical="bottom" textRotation="0" wrapText="false" indent="0" shrinkToFit="false"/>
      <protection locked="true" hidden="true"/>
    </xf>
    <xf numFmtId="164" fontId="85" fillId="8" borderId="9" xfId="0" applyFont="true" applyBorder="true" applyAlignment="true" applyProtection="true">
      <alignment horizontal="right"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6"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6" fillId="9"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6"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5"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9" borderId="23"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3"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8"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7" borderId="26" xfId="0" applyFont="true" applyBorder="true" applyAlignment="true" applyProtection="true">
      <alignment horizontal="left" vertical="bottom" textRotation="0" wrapText="false" indent="0" shrinkToFit="false"/>
      <protection locked="true" hidden="true"/>
    </xf>
    <xf numFmtId="164" fontId="26" fillId="7" borderId="26" xfId="0" applyFont="true" applyBorder="true" applyAlignment="false" applyProtection="true">
      <alignment horizontal="general" vertical="bottom" textRotation="0" wrapText="false" indent="0" shrinkToFit="false"/>
      <protection locked="true" hidden="true"/>
    </xf>
    <xf numFmtId="164" fontId="26" fillId="9" borderId="26" xfId="0" applyFont="true" applyBorder="true" applyAlignment="false" applyProtection="true">
      <alignment horizontal="general" vertical="bottom" textRotation="0" wrapText="false" indent="0" shrinkToFit="false"/>
      <protection locked="true" hidden="true"/>
    </xf>
    <xf numFmtId="164" fontId="87" fillId="10" borderId="48" xfId="0" applyFont="true" applyBorder="true" applyAlignment="false" applyProtection="true">
      <alignment horizontal="general" vertical="bottom" textRotation="0" wrapText="false" indent="0" shrinkToFit="false"/>
      <protection locked="true" hidden="true"/>
    </xf>
    <xf numFmtId="164" fontId="0" fillId="10" borderId="49" xfId="0" applyFont="false" applyBorder="true" applyAlignment="false" applyProtection="true">
      <alignment horizontal="general" vertical="bottom" textRotation="0" wrapText="false" indent="0" shrinkToFit="false"/>
      <protection locked="true" hidden="true"/>
    </xf>
    <xf numFmtId="164" fontId="0" fillId="10" borderId="50" xfId="0" applyFont="false" applyBorder="true" applyAlignment="false" applyProtection="true">
      <alignment horizontal="general" vertical="bottom" textRotation="0" wrapText="false" indent="0" shrinkToFit="false"/>
      <protection locked="true" hidden="true"/>
    </xf>
    <xf numFmtId="164" fontId="58" fillId="10" borderId="50" xfId="0" applyFont="true" applyBorder="true" applyAlignment="false" applyProtection="true">
      <alignment horizontal="general" vertical="bottom" textRotation="0" wrapText="false" indent="0" shrinkToFit="false"/>
      <protection locked="true" hidden="true"/>
    </xf>
    <xf numFmtId="164" fontId="58" fillId="8" borderId="51" xfId="0" applyFont="true" applyBorder="true" applyAlignment="false" applyProtection="true">
      <alignment horizontal="general" vertical="bottom" textRotation="0" wrapText="false" indent="0" shrinkToFit="false"/>
      <protection locked="true" hidden="true"/>
    </xf>
    <xf numFmtId="164" fontId="86" fillId="4" borderId="45" xfId="0" applyFont="true" applyBorder="true" applyAlignment="true" applyProtection="true">
      <alignment horizontal="center" vertical="bottom" textRotation="0" wrapText="false" indent="0" shrinkToFit="false"/>
      <protection locked="true" hidden="true"/>
    </xf>
    <xf numFmtId="164" fontId="20" fillId="6" borderId="52" xfId="0" applyFont="true" applyBorder="true" applyAlignment="false" applyProtection="true">
      <alignment horizontal="general" vertical="bottom" textRotation="0" wrapText="false" indent="0" shrinkToFit="false"/>
      <protection locked="true" hidden="true"/>
    </xf>
    <xf numFmtId="164" fontId="26" fillId="6" borderId="53" xfId="0" applyFont="true" applyBorder="true" applyAlignment="true" applyProtection="true">
      <alignment horizontal="center" vertical="bottom" textRotation="0" wrapText="false" indent="0" shrinkToFit="false"/>
      <protection locked="true" hidden="true"/>
    </xf>
    <xf numFmtId="164" fontId="26" fillId="6" borderId="27"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10" borderId="54" xfId="0" applyFont="true" applyBorder="true" applyAlignment="true" applyProtection="true">
      <alignment horizontal="left" vertical="bottom" textRotation="0" wrapText="false" indent="0" shrinkToFit="false"/>
      <protection locked="true" hidden="true"/>
    </xf>
    <xf numFmtId="164" fontId="26" fillId="10" borderId="55" xfId="0" applyFont="true" applyBorder="true" applyAlignment="true" applyProtection="true">
      <alignment horizontal="center" vertical="bottom" textRotation="0" wrapText="false" indent="0" shrinkToFit="false"/>
      <protection locked="true" hidden="true"/>
    </xf>
    <xf numFmtId="164" fontId="88" fillId="10" borderId="55" xfId="0" applyFont="true" applyBorder="true" applyAlignment="true" applyProtection="true">
      <alignment horizontal="center" vertical="bottom" textRotation="0" wrapText="false" indent="0" shrinkToFit="false"/>
      <protection locked="true" hidden="true"/>
    </xf>
    <xf numFmtId="172" fontId="27" fillId="11" borderId="56" xfId="0" applyFont="true" applyBorder="true" applyAlignment="true" applyProtection="true">
      <alignment horizontal="right" vertical="top" textRotation="0" wrapText="false" indent="0" shrinkToFit="false"/>
      <protection locked="true" hidden="true"/>
    </xf>
    <xf numFmtId="172" fontId="27" fillId="11" borderId="57" xfId="0" applyFont="true" applyBorder="true" applyAlignment="true" applyProtection="true">
      <alignment horizontal="left" vertical="top" textRotation="0" wrapText="false" indent="0" shrinkToFit="false"/>
      <protection locked="true" hidden="true"/>
    </xf>
    <xf numFmtId="172" fontId="59" fillId="12" borderId="49" xfId="0" applyFont="true" applyBorder="true" applyAlignment="true" applyProtection="true">
      <alignment horizontal="left" vertical="top" textRotation="0" wrapText="false" indent="0" shrinkToFit="false"/>
      <protection locked="true" hidden="true"/>
    </xf>
    <xf numFmtId="172" fontId="20" fillId="12" borderId="49" xfId="0" applyFont="true" applyBorder="true" applyAlignment="true" applyProtection="true">
      <alignment horizontal="center" vertical="top" textRotation="0" wrapText="false" indent="0" shrinkToFit="false"/>
      <protection locked="true" hidden="true"/>
    </xf>
    <xf numFmtId="172" fontId="59" fillId="8" borderId="51" xfId="0" applyFont="true" applyBorder="true" applyAlignment="true" applyProtection="true">
      <alignment horizontal="left" vertical="top" textRotation="0" wrapText="false" indent="0" shrinkToFit="false"/>
      <protection locked="true" hidden="true"/>
    </xf>
    <xf numFmtId="164" fontId="26" fillId="5" borderId="28" xfId="0" applyFont="true" applyBorder="true" applyAlignment="true" applyProtection="true">
      <alignment horizontal="center" vertical="bottom" textRotation="0" wrapText="false" indent="0" shrinkToFit="false"/>
      <protection locked="false" hidden="false"/>
    </xf>
    <xf numFmtId="164" fontId="58" fillId="10" borderId="58" xfId="0" applyFont="true" applyBorder="true" applyAlignment="true" applyProtection="true">
      <alignment horizontal="left" vertical="bottom" textRotation="0" wrapText="false" indent="0" shrinkToFit="false"/>
      <protection locked="true" hidden="true"/>
    </xf>
    <xf numFmtId="164" fontId="26" fillId="10" borderId="59" xfId="0" applyFont="true" applyBorder="true" applyAlignment="true" applyProtection="true">
      <alignment horizontal="center" vertical="bottom" textRotation="0" wrapText="false" indent="0" shrinkToFit="false"/>
      <protection locked="true" hidden="true"/>
    </xf>
    <xf numFmtId="164" fontId="0" fillId="10" borderId="59" xfId="0" applyFont="false" applyBorder="true" applyAlignment="false" applyProtection="true">
      <alignment horizontal="general" vertical="bottom" textRotation="0" wrapText="false" indent="0" shrinkToFit="false"/>
      <protection locked="true" hidden="true"/>
    </xf>
    <xf numFmtId="164" fontId="89" fillId="11" borderId="60" xfId="0" applyFont="true" applyBorder="true" applyAlignment="true" applyProtection="true">
      <alignment horizontal="left" vertical="bottom" textRotation="0" wrapText="false" indent="0" shrinkToFit="false"/>
      <protection locked="true" hidden="true"/>
    </xf>
    <xf numFmtId="164" fontId="26" fillId="11" borderId="61" xfId="0" applyFont="true" applyBorder="true" applyAlignment="true" applyProtection="true">
      <alignment horizontal="right" vertical="top" textRotation="0" wrapText="false" indent="0" shrinkToFit="false"/>
      <protection locked="true" hidden="true"/>
    </xf>
    <xf numFmtId="164" fontId="90" fillId="12" borderId="62" xfId="0" applyFont="true" applyBorder="true" applyAlignment="true" applyProtection="true">
      <alignment horizontal="center" vertical="top" textRotation="0" wrapText="false" indent="0" shrinkToFit="false"/>
      <protection locked="true" hidden="true"/>
    </xf>
    <xf numFmtId="164" fontId="90" fillId="8" borderId="51" xfId="0" applyFont="true" applyBorder="true" applyAlignment="true" applyProtection="true">
      <alignment horizontal="center" vertical="top" textRotation="0" wrapText="false" indent="0" shrinkToFit="false"/>
      <protection locked="true" hidden="true"/>
    </xf>
    <xf numFmtId="164" fontId="91" fillId="6"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9" borderId="0" xfId="0" applyFont="true" applyBorder="true" applyAlignment="true" applyProtection="true">
      <alignment horizontal="center" vertical="bottom" textRotation="0" wrapText="false" indent="0" shrinkToFit="false"/>
      <protection locked="true" hidden="true"/>
    </xf>
    <xf numFmtId="174" fontId="26" fillId="7" borderId="0" xfId="0" applyFont="true" applyBorder="false" applyAlignment="true" applyProtection="true">
      <alignment horizontal="left" vertical="bottom" textRotation="0" wrapText="false" indent="0" shrinkToFit="false"/>
      <protection locked="true" hidden="true"/>
    </xf>
    <xf numFmtId="164" fontId="26" fillId="7" borderId="0" xfId="0" applyFont="true" applyBorder="true" applyAlignment="true" applyProtection="true">
      <alignment horizontal="left" vertical="bottom" textRotation="0" wrapText="false" indent="0" shrinkToFit="false"/>
      <protection locked="true" hidden="true"/>
    </xf>
    <xf numFmtId="164" fontId="20" fillId="10" borderId="51" xfId="0" applyFont="true" applyBorder="true" applyAlignment="true" applyProtection="true">
      <alignment horizontal="center" vertical="bottom" textRotation="0" wrapText="false" indent="0" shrinkToFit="false"/>
      <protection locked="true" hidden="true"/>
    </xf>
    <xf numFmtId="164" fontId="20" fillId="10" borderId="0" xfId="0" applyFont="true" applyBorder="true" applyAlignment="true" applyProtection="true">
      <alignment horizontal="center" vertical="bottom" textRotation="0" wrapText="false" indent="0" shrinkToFit="false"/>
      <protection locked="true" hidden="true"/>
    </xf>
    <xf numFmtId="164" fontId="92" fillId="10" borderId="0" xfId="0" applyFont="true" applyBorder="true" applyAlignment="true" applyProtection="true">
      <alignment horizontal="center" vertical="bottom" textRotation="90" wrapText="false" indent="0" shrinkToFit="false"/>
      <protection locked="true" hidden="true"/>
    </xf>
    <xf numFmtId="164" fontId="59" fillId="10" borderId="0" xfId="0" applyFont="true" applyBorder="true" applyAlignment="true" applyProtection="true">
      <alignment horizontal="right" vertical="bottom" textRotation="0" wrapText="false" indent="0" shrinkToFit="false"/>
      <protection locked="true" hidden="true"/>
    </xf>
    <xf numFmtId="164" fontId="93" fillId="10" borderId="25" xfId="0" applyFont="true" applyBorder="true" applyAlignment="true" applyProtection="true">
      <alignment horizontal="left" vertical="top" textRotation="0" wrapText="false" indent="0" shrinkToFit="false"/>
      <protection locked="true" hidden="true"/>
    </xf>
    <xf numFmtId="164" fontId="94" fillId="10" borderId="26" xfId="0" applyFont="true" applyBorder="true" applyAlignment="true" applyProtection="true">
      <alignment horizontal="left" vertical="top" textRotation="0" wrapText="false" indent="0" shrinkToFit="false"/>
      <protection locked="true" hidden="true"/>
    </xf>
    <xf numFmtId="164" fontId="94" fillId="8" borderId="51" xfId="0" applyFont="true" applyBorder="true" applyAlignment="true" applyProtection="true">
      <alignment horizontal="left" vertical="top" textRotation="0" wrapText="false" indent="0" shrinkToFit="false"/>
      <protection locked="true" hidden="true"/>
    </xf>
    <xf numFmtId="164" fontId="26" fillId="6" borderId="39" xfId="0" applyFont="true" applyBorder="true" applyAlignment="true" applyProtection="true">
      <alignment horizontal="center" vertical="bottom" textRotation="0" wrapText="false" indent="0" shrinkToFit="false"/>
      <protection locked="true" hidden="true"/>
    </xf>
    <xf numFmtId="164" fontId="59" fillId="7" borderId="0" xfId="0" applyFont="true" applyBorder="false" applyAlignment="true" applyProtection="true">
      <alignment horizontal="left" vertical="bottom" textRotation="0" wrapText="false" indent="0" shrinkToFit="false"/>
      <protection locked="true" hidden="true"/>
    </xf>
    <xf numFmtId="164" fontId="59" fillId="7" borderId="0" xfId="0" applyFont="true" applyBorder="false" applyAlignment="true" applyProtection="true">
      <alignment horizontal="right" vertical="bottom" textRotation="0" wrapText="false" indent="0" shrinkToFit="false"/>
      <protection locked="true" hidden="true"/>
    </xf>
    <xf numFmtId="164" fontId="20" fillId="9" borderId="0" xfId="0" applyFont="true" applyBorder="false" applyAlignment="true" applyProtection="true">
      <alignment horizontal="center" vertical="bottom" textRotation="0" wrapText="false" indent="0" shrinkToFit="false"/>
      <protection locked="true" hidden="true"/>
    </xf>
    <xf numFmtId="164" fontId="57" fillId="10" borderId="63" xfId="0" applyFont="true" applyBorder="true" applyAlignment="true" applyProtection="true">
      <alignment horizontal="right" vertical="top" textRotation="0" wrapText="false" indent="0" shrinkToFit="false"/>
      <protection locked="true" hidden="true"/>
    </xf>
    <xf numFmtId="171" fontId="20" fillId="10" borderId="0" xfId="0" applyFont="true" applyBorder="true" applyAlignment="true" applyProtection="true">
      <alignment horizontal="left" vertical="top" textRotation="0" wrapText="false" indent="0" shrinkToFit="false"/>
      <protection locked="true" hidden="true"/>
    </xf>
    <xf numFmtId="171" fontId="20" fillId="8"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9" borderId="40" xfId="0" applyFont="true" applyBorder="true" applyAlignment="true" applyProtection="true">
      <alignment horizontal="center" vertical="bottom" textRotation="0" wrapText="false" indent="0" shrinkToFit="false"/>
      <protection locked="true" hidden="true"/>
    </xf>
    <xf numFmtId="172" fontId="22" fillId="7" borderId="40" xfId="0" applyFont="true" applyBorder="true" applyAlignment="true" applyProtection="true">
      <alignment horizontal="right" vertical="bottom" textRotation="0" wrapText="false" indent="0" shrinkToFit="false"/>
      <protection locked="true" hidden="true"/>
    </xf>
    <xf numFmtId="175" fontId="22" fillId="7" borderId="0" xfId="0" applyFont="true" applyBorder="true" applyAlignment="true" applyProtection="true">
      <alignment horizontal="right" vertical="bottom" textRotation="0" wrapText="false" indent="0" shrinkToFit="false"/>
      <protection locked="true" hidden="true"/>
    </xf>
    <xf numFmtId="164" fontId="26" fillId="9" borderId="40" xfId="0" applyFont="true" applyBorder="true" applyAlignment="true" applyProtection="true">
      <alignment horizontal="center" vertical="bottom" textRotation="0" wrapText="false" indent="0" shrinkToFit="false"/>
      <protection locked="true" hidden="true"/>
    </xf>
    <xf numFmtId="164" fontId="26" fillId="10" borderId="51"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72" fontId="20" fillId="10"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5" fillId="6" borderId="52" xfId="0" applyFont="true" applyBorder="true" applyAlignment="false" applyProtection="true">
      <alignment horizontal="general" vertical="bottom" textRotation="0" wrapText="false" indent="0" shrinkToFit="false"/>
      <protection locked="true" hidden="true"/>
    </xf>
    <xf numFmtId="172" fontId="20" fillId="13" borderId="43" xfId="0" applyFont="true" applyBorder="true" applyAlignment="true" applyProtection="true">
      <alignment horizontal="center" vertical="bottom" textRotation="0" wrapText="false" indent="0" shrinkToFit="false"/>
      <protection locked="false" hidden="false"/>
    </xf>
    <xf numFmtId="172" fontId="20" fillId="13" borderId="17" xfId="0" applyFont="true" applyBorder="true" applyAlignment="true" applyProtection="true">
      <alignment horizontal="center" vertical="bottom" textRotation="0" wrapText="false" indent="0" shrinkToFit="false"/>
      <protection locked="false" hidden="false"/>
    </xf>
    <xf numFmtId="175" fontId="20" fillId="9" borderId="40" xfId="0" applyFont="true" applyBorder="true" applyAlignment="true" applyProtection="true">
      <alignment horizontal="center" vertical="bottom" textRotation="0" wrapText="false" indent="0" shrinkToFit="false"/>
      <protection locked="true" hidden="true"/>
    </xf>
    <xf numFmtId="164" fontId="20" fillId="9" borderId="40" xfId="0" applyFont="true" applyBorder="true" applyAlignment="true" applyProtection="true">
      <alignment horizontal="center" vertical="bottom" textRotation="0" wrapText="false" indent="0" shrinkToFit="false"/>
      <protection locked="true" hidden="true"/>
    </xf>
    <xf numFmtId="164" fontId="20" fillId="10" borderId="66" xfId="0" applyFont="true" applyBorder="true" applyAlignment="true" applyProtection="true">
      <alignment horizontal="center" vertical="bottom" textRotation="0" wrapText="false" indent="0" shrinkToFit="false"/>
      <protection locked="true" hidden="true"/>
    </xf>
    <xf numFmtId="172" fontId="58" fillId="10" borderId="40" xfId="0" applyFont="true" applyBorder="true" applyAlignment="true" applyProtection="true">
      <alignment horizontal="lef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64" fontId="57" fillId="10" borderId="0"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left" vertical="top" textRotation="0" wrapText="false" indent="0" shrinkToFit="false"/>
      <protection locked="true" hidden="true"/>
    </xf>
    <xf numFmtId="164" fontId="59" fillId="6" borderId="67" xfId="0" applyFont="true" applyBorder="true" applyAlignment="false" applyProtection="true">
      <alignment horizontal="general" vertical="bottom" textRotation="0" wrapText="false" indent="0" shrinkToFit="false"/>
      <protection locked="true" hidden="true"/>
    </xf>
    <xf numFmtId="172" fontId="20" fillId="13" borderId="68" xfId="0" applyFont="true" applyBorder="true" applyAlignment="true" applyProtection="true">
      <alignment horizontal="center" vertical="bottom" textRotation="0" wrapText="false" indent="0" shrinkToFit="false"/>
      <protection locked="false" hidden="false"/>
    </xf>
    <xf numFmtId="172" fontId="20" fillId="13" borderId="69" xfId="0" applyFont="true" applyBorder="true" applyAlignment="true" applyProtection="true">
      <alignment horizontal="center" vertical="bottom" textRotation="0" wrapText="false" indent="0" shrinkToFit="false"/>
      <protection locked="false" hidden="false"/>
    </xf>
    <xf numFmtId="175" fontId="20" fillId="9" borderId="0"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75" fontId="47" fillId="7" borderId="0" xfId="0" applyFont="true" applyBorder="true" applyAlignment="false" applyProtection="true">
      <alignment horizontal="general" vertical="bottom" textRotation="0" wrapText="false" indent="0" shrinkToFit="false"/>
      <protection locked="true" hidden="true"/>
    </xf>
    <xf numFmtId="165" fontId="20" fillId="10" borderId="70" xfId="0" applyFont="true" applyBorder="true" applyAlignment="true" applyProtection="true">
      <alignment horizontal="center" vertical="bottom" textRotation="0" wrapText="false" indent="0" shrinkToFit="false"/>
      <protection locked="true" hidden="true"/>
    </xf>
    <xf numFmtId="176" fontId="20" fillId="10" borderId="0" xfId="0" applyFont="true" applyBorder="true" applyAlignment="true" applyProtection="true">
      <alignment horizontal="center" vertical="bottom" textRotation="0" wrapText="false" indent="0" shrinkToFit="false"/>
      <protection locked="true" hidden="true"/>
    </xf>
    <xf numFmtId="165" fontId="20" fillId="10" borderId="21" xfId="0" applyFont="true" applyBorder="true" applyAlignment="true" applyProtection="true">
      <alignment horizontal="left" vertical="bottom" textRotation="0" wrapText="false" indent="0" shrinkToFit="false"/>
      <protection locked="true" hidden="true"/>
    </xf>
    <xf numFmtId="164" fontId="59" fillId="6" borderId="71" xfId="0" applyFont="true" applyBorder="true" applyAlignment="false" applyProtection="true">
      <alignment horizontal="general" vertical="bottom" textRotation="0" wrapText="false" indent="0" shrinkToFit="false"/>
      <protection locked="true" hidden="true"/>
    </xf>
    <xf numFmtId="172" fontId="20" fillId="13" borderId="72" xfId="0" applyFont="true" applyBorder="true" applyAlignment="true" applyProtection="true">
      <alignment horizontal="center" vertical="bottom" textRotation="0" wrapText="false" indent="0" shrinkToFit="false"/>
      <protection locked="false" hidden="false"/>
    </xf>
    <xf numFmtId="172" fontId="20" fillId="13" borderId="31" xfId="0" applyFont="true" applyBorder="true" applyAlignment="true" applyProtection="true">
      <alignment horizontal="center" vertical="bottom" textRotation="0" wrapText="false" indent="0" shrinkToFit="false"/>
      <protection locked="false" hidden="false"/>
    </xf>
    <xf numFmtId="175" fontId="47" fillId="7" borderId="0" xfId="0" applyFont="true" applyBorder="false" applyAlignment="false" applyProtection="true">
      <alignment horizontal="general" vertical="bottom" textRotation="0" wrapText="false" indent="0" shrinkToFit="false"/>
      <protection locked="true" hidden="true"/>
    </xf>
    <xf numFmtId="165" fontId="20" fillId="10" borderId="51" xfId="0" applyFont="true" applyBorder="true" applyAlignment="true" applyProtection="true">
      <alignment horizontal="center" vertical="bottom" textRotation="0" wrapText="false" indent="0" shrinkToFit="false"/>
      <protection locked="true" hidden="true"/>
    </xf>
    <xf numFmtId="165" fontId="20" fillId="10" borderId="0" xfId="0" applyFont="true" applyBorder="true" applyAlignment="true" applyProtection="true">
      <alignment horizontal="left" vertical="bottom" textRotation="0" wrapText="false" indent="0" shrinkToFit="false"/>
      <protection locked="true" hidden="true"/>
    </xf>
    <xf numFmtId="164" fontId="93" fillId="10" borderId="39" xfId="0" applyFont="true" applyBorder="true" applyAlignment="true" applyProtection="true">
      <alignment horizontal="left" vertical="top" textRotation="0" wrapText="false" indent="0" shrinkToFit="false"/>
      <protection locked="true" hidden="true"/>
    </xf>
    <xf numFmtId="164" fontId="58" fillId="10" borderId="40" xfId="0" applyFont="true" applyBorder="true" applyAlignment="true" applyProtection="true">
      <alignment horizontal="left" vertical="top" textRotation="0" wrapText="false" indent="0" shrinkToFit="false"/>
      <protection locked="true" hidden="true"/>
    </xf>
    <xf numFmtId="164" fontId="94" fillId="10" borderId="40" xfId="0" applyFont="true" applyBorder="true" applyAlignment="true" applyProtection="true">
      <alignment horizontal="left" vertical="top" textRotation="0" wrapText="false" indent="0" shrinkToFit="false"/>
      <protection locked="true" hidden="true"/>
    </xf>
    <xf numFmtId="164" fontId="58" fillId="8" borderId="51" xfId="0" applyFont="true" applyBorder="true" applyAlignment="true" applyProtection="true">
      <alignment horizontal="left" vertical="top" textRotation="0" wrapText="false" indent="0" shrinkToFit="false"/>
      <protection locked="true" hidden="true"/>
    </xf>
    <xf numFmtId="164" fontId="59" fillId="10" borderId="22" xfId="0" applyFont="true" applyBorder="true" applyAlignment="true" applyProtection="true">
      <alignment horizontal="right" vertical="top" textRotation="0" wrapText="false" indent="0" shrinkToFit="false"/>
      <protection locked="true" hidden="true"/>
    </xf>
    <xf numFmtId="176" fontId="20" fillId="10" borderId="23" xfId="0" applyFont="true" applyBorder="true" applyAlignment="true" applyProtection="true">
      <alignment horizontal="right" vertical="top" textRotation="0" wrapText="false" indent="0" shrinkToFit="false"/>
      <protection locked="true" hidden="true"/>
    </xf>
    <xf numFmtId="164" fontId="20" fillId="10" borderId="23"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right" vertical="top" textRotation="0" wrapText="false" indent="0" shrinkToFit="false"/>
      <protection locked="true" hidden="true"/>
    </xf>
    <xf numFmtId="164" fontId="59" fillId="10" borderId="73" xfId="0" applyFont="true" applyBorder="true" applyAlignment="true" applyProtection="true">
      <alignment horizontal="right" vertical="top" textRotation="0" wrapText="false" indent="0" shrinkToFit="false"/>
      <protection locked="true" hidden="true"/>
    </xf>
    <xf numFmtId="176" fontId="20" fillId="10" borderId="74" xfId="0" applyFont="true" applyBorder="true" applyAlignment="true" applyProtection="true">
      <alignment horizontal="right" vertical="top" textRotation="0" wrapText="false" indent="0" shrinkToFit="false"/>
      <protection locked="true" hidden="true"/>
    </xf>
    <xf numFmtId="164" fontId="20" fillId="10" borderId="74" xfId="0" applyFont="true" applyBorder="true" applyAlignment="true" applyProtection="true">
      <alignment horizontal="left" vertical="top" textRotation="0" wrapText="false" indent="0" shrinkToFit="false"/>
      <protection locked="true" hidden="true"/>
    </xf>
    <xf numFmtId="164" fontId="59" fillId="6"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64" fontId="59" fillId="10" borderId="63"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right" vertical="top" textRotation="0" wrapText="false" indent="0" shrinkToFit="false"/>
      <protection locked="true" hidden="true"/>
    </xf>
    <xf numFmtId="164" fontId="20" fillId="10" borderId="0" xfId="0" applyFont="true" applyBorder="true" applyAlignment="true" applyProtection="true">
      <alignment horizontal="left" vertical="top" textRotation="0" wrapText="false" indent="0" shrinkToFit="false"/>
      <protection locked="true" hidden="true"/>
    </xf>
    <xf numFmtId="175" fontId="20" fillId="9" borderId="23" xfId="0" applyFont="true" applyBorder="true" applyAlignment="true" applyProtection="true">
      <alignment horizontal="center" vertical="bottom" textRotation="0" wrapText="false" indent="0" shrinkToFit="false"/>
      <protection locked="true" hidden="true"/>
    </xf>
    <xf numFmtId="172" fontId="47" fillId="7" borderId="23" xfId="0" applyFont="true" applyBorder="true" applyAlignment="false" applyProtection="true">
      <alignment horizontal="general" vertical="bottom" textRotation="0" wrapText="false" indent="0" shrinkToFit="false"/>
      <protection locked="true" hidden="true"/>
    </xf>
    <xf numFmtId="165" fontId="20" fillId="10"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59" fillId="6"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35"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96" fillId="0" borderId="0" xfId="0" applyFont="true" applyBorder="false" applyAlignment="false" applyProtection="true">
      <alignment horizontal="general" vertical="bottom" textRotation="0" wrapText="false" indent="0" shrinkToFit="false"/>
      <protection locked="true" hidden="true"/>
    </xf>
    <xf numFmtId="174" fontId="96" fillId="7" borderId="39" xfId="0" applyFont="true" applyBorder="true" applyAlignment="false" applyProtection="true">
      <alignment horizontal="general" vertical="bottom" textRotation="0" wrapText="false" indent="0" shrinkToFit="false"/>
      <protection locked="true" hidden="true"/>
    </xf>
    <xf numFmtId="164" fontId="96" fillId="7" borderId="40" xfId="0" applyFont="true" applyBorder="true" applyAlignment="true" applyProtection="true">
      <alignment horizontal="center" vertical="bottom" textRotation="0" wrapText="false" indent="0" shrinkToFit="false"/>
      <protection locked="true" hidden="true"/>
    </xf>
    <xf numFmtId="164" fontId="59" fillId="7" borderId="43" xfId="0" applyFont="true" applyBorder="true" applyAlignment="false" applyProtection="true">
      <alignment horizontal="general" vertical="bottom" textRotation="0" wrapText="false" indent="0" shrinkToFit="false"/>
      <protection locked="true" hidden="true"/>
    </xf>
    <xf numFmtId="174" fontId="97" fillId="9" borderId="58" xfId="0" applyFont="true" applyBorder="true" applyAlignment="false" applyProtection="true">
      <alignment horizontal="general" vertical="bottom" textRotation="0" wrapText="false" indent="0" shrinkToFit="false"/>
      <protection locked="true" hidden="true"/>
    </xf>
    <xf numFmtId="174" fontId="91" fillId="9" borderId="58" xfId="0" applyFont="true" applyBorder="true" applyAlignment="false" applyProtection="true">
      <alignment horizontal="general" vertical="bottom" textRotation="0" wrapText="false" indent="0" shrinkToFit="false"/>
      <protection locked="true" hidden="true"/>
    </xf>
    <xf numFmtId="172" fontId="29" fillId="6" borderId="40" xfId="0" applyFont="true" applyBorder="true" applyAlignment="true" applyProtection="true">
      <alignment horizontal="right" vertical="bottom" textRotation="0" wrapText="false" indent="0" shrinkToFit="false"/>
      <protection locked="true" hidden="true"/>
    </xf>
    <xf numFmtId="164" fontId="59" fillId="9" borderId="0" xfId="0" applyFont="true" applyBorder="true" applyAlignment="false" applyProtection="true">
      <alignment horizontal="general" vertical="bottom" textRotation="0" wrapText="false" indent="0" shrinkToFit="false"/>
      <protection locked="true" hidden="true"/>
    </xf>
    <xf numFmtId="164" fontId="0" fillId="10" borderId="58" xfId="0" applyFont="false" applyBorder="true" applyAlignment="false" applyProtection="true">
      <alignment horizontal="general" vertical="bottom" textRotation="0" wrapText="false" indent="0" shrinkToFit="false"/>
      <protection locked="true" hidden="true"/>
    </xf>
    <xf numFmtId="164" fontId="59" fillId="10" borderId="59" xfId="0" applyFont="true" applyBorder="true" applyAlignment="false" applyProtection="true">
      <alignment horizontal="general" vertical="bottom" textRotation="0" wrapText="false" indent="0" shrinkToFit="false"/>
      <protection locked="true" hidden="true"/>
    </xf>
    <xf numFmtId="172" fontId="26" fillId="10" borderId="59" xfId="0" applyFont="true" applyBorder="true" applyAlignment="true" applyProtection="true">
      <alignment horizontal="left" vertical="bottom" textRotation="0" wrapText="false" indent="0" shrinkToFit="false"/>
      <protection locked="true" hidden="true"/>
    </xf>
    <xf numFmtId="172" fontId="26" fillId="10" borderId="80" xfId="0" applyFont="true" applyBorder="true" applyAlignment="true" applyProtection="true">
      <alignment horizontal="left" vertical="bottom" textRotation="0" wrapText="false" indent="0" shrinkToFit="false"/>
      <protection locked="true" hidden="true"/>
    </xf>
    <xf numFmtId="164" fontId="0" fillId="10" borderId="81" xfId="0" applyFont="false" applyBorder="true" applyAlignment="false" applyProtection="true">
      <alignment horizontal="general" vertical="bottom" textRotation="0" wrapText="false" indent="0" shrinkToFit="false"/>
      <protection locked="true" hidden="true"/>
    </xf>
    <xf numFmtId="164" fontId="20" fillId="10" borderId="59" xfId="0" applyFont="true" applyBorder="true" applyAlignment="true" applyProtection="true">
      <alignment horizontal="left" vertical="top" textRotation="0" wrapText="false" indent="0" shrinkToFit="false"/>
      <protection locked="true" hidden="true"/>
    </xf>
    <xf numFmtId="164" fontId="26" fillId="6" borderId="52" xfId="0" applyFont="true" applyBorder="true" applyAlignment="false" applyProtection="true">
      <alignment horizontal="general" vertical="bottom" textRotation="0" wrapText="false" indent="0" shrinkToFit="false"/>
      <protection locked="true" hidden="true"/>
    </xf>
    <xf numFmtId="174" fontId="20" fillId="6" borderId="43" xfId="0" applyFont="true" applyBorder="true" applyAlignment="true" applyProtection="true">
      <alignment horizontal="center" vertical="bottom" textRotation="0" wrapText="false" indent="0" shrinkToFit="false"/>
      <protection locked="true" hidden="true"/>
    </xf>
    <xf numFmtId="172" fontId="20" fillId="6" borderId="17" xfId="0" applyFont="true" applyBorder="true" applyAlignment="true" applyProtection="true">
      <alignment horizontal="center" vertical="bottom" textRotation="0" wrapText="false" indent="0" shrinkToFit="false"/>
      <protection locked="true" hidden="true"/>
    </xf>
    <xf numFmtId="164" fontId="20" fillId="9" borderId="22" xfId="0" applyFont="true" applyBorder="true" applyAlignment="true" applyProtection="true">
      <alignment horizontal="center" vertical="bottom" textRotation="0" wrapText="false" indent="0" shrinkToFit="false"/>
      <protection locked="true" hidden="true"/>
    </xf>
    <xf numFmtId="164" fontId="58" fillId="9" borderId="22" xfId="0" applyFont="true" applyBorder="true" applyAlignment="true" applyProtection="true">
      <alignment horizontal="center" vertical="bottom" textRotation="0" wrapText="false" indent="0" shrinkToFit="false"/>
      <protection locked="true" hidden="true"/>
    </xf>
    <xf numFmtId="172" fontId="47" fillId="6" borderId="0" xfId="0" applyFont="true" applyBorder="false" applyAlignment="false" applyProtection="true">
      <alignment horizontal="general" vertical="bottom" textRotation="0" wrapText="false" indent="0" shrinkToFit="false"/>
      <protection locked="true" hidden="true"/>
    </xf>
    <xf numFmtId="165" fontId="26" fillId="6" borderId="22" xfId="0" applyFont="true" applyBorder="true" applyAlignment="true" applyProtection="true">
      <alignment horizontal="center" vertical="bottom" textRotation="0" wrapText="false" indent="0" shrinkToFit="false"/>
      <protection locked="true" hidden="true"/>
    </xf>
    <xf numFmtId="165" fontId="26" fillId="9" borderId="23" xfId="0" applyFont="true" applyBorder="true" applyAlignment="true" applyProtection="true">
      <alignment horizontal="center" vertical="bottom" textRotation="0" wrapText="false" indent="0" shrinkToFit="false"/>
      <protection locked="true" hidden="true"/>
    </xf>
    <xf numFmtId="165" fontId="26" fillId="6" borderId="0" xfId="0" applyFont="true" applyBorder="true" applyAlignment="true" applyProtection="true">
      <alignment horizontal="center" vertical="bottom" textRotation="0" wrapText="false" indent="0" shrinkToFit="false"/>
      <protection locked="true" hidden="true"/>
    </xf>
    <xf numFmtId="164" fontId="26" fillId="6" borderId="23" xfId="0" applyFont="true" applyBorder="true" applyAlignment="true" applyProtection="true">
      <alignment horizontal="center" vertical="bottom" textRotation="0" wrapText="false" indent="0" shrinkToFit="false"/>
      <protection locked="true" hidden="true"/>
    </xf>
    <xf numFmtId="164" fontId="59" fillId="6" borderId="0" xfId="0" applyFont="true" applyBorder="true" applyAlignment="true" applyProtection="true">
      <alignment horizontal="left" vertical="bottom" textRotation="0" wrapText="false" indent="0" shrinkToFit="false"/>
      <protection locked="true" hidden="true"/>
    </xf>
    <xf numFmtId="164" fontId="59" fillId="6" borderId="50" xfId="0" applyFont="true" applyBorder="true" applyAlignment="true" applyProtection="true">
      <alignment horizontal="left" vertical="bottom" textRotation="0" wrapText="false" indent="0" shrinkToFit="false"/>
      <protection locked="true" hidden="true"/>
    </xf>
    <xf numFmtId="164" fontId="59" fillId="8" borderId="63" xfId="0" applyFont="true" applyBorder="true" applyAlignment="true" applyProtection="true">
      <alignment horizontal="left" vertical="bottom" textRotation="0" wrapText="false" indent="0" shrinkToFit="false"/>
      <protection locked="true" hidden="true"/>
    </xf>
    <xf numFmtId="164" fontId="58" fillId="9" borderId="0" xfId="0" applyFont="true" applyBorder="false" applyAlignment="true" applyProtection="true">
      <alignment horizontal="left" vertical="bottom" textRotation="0" wrapText="false" indent="0" shrinkToFit="false"/>
      <protection locked="true" hidden="true"/>
    </xf>
    <xf numFmtId="164" fontId="59" fillId="6" borderId="52" xfId="0" applyFont="true" applyBorder="true" applyAlignment="true" applyProtection="true">
      <alignment horizontal="right" vertical="bottom" textRotation="0" wrapText="false" indent="0" shrinkToFit="false"/>
      <protection locked="true" hidden="true"/>
    </xf>
    <xf numFmtId="172" fontId="20" fillId="6" borderId="43" xfId="0" applyFont="true" applyBorder="true" applyAlignment="true" applyProtection="true">
      <alignment horizontal="center" vertical="bottom" textRotation="0" wrapText="false" indent="0" shrinkToFit="false"/>
      <protection locked="true" hidden="true"/>
    </xf>
    <xf numFmtId="175" fontId="91" fillId="9" borderId="0" xfId="0" applyFont="true" applyBorder="true" applyAlignment="true" applyProtection="true">
      <alignment horizontal="left" vertical="bottom" textRotation="0" wrapText="false" indent="0" shrinkToFit="false"/>
      <protection locked="true" hidden="true"/>
    </xf>
    <xf numFmtId="172" fontId="26" fillId="6" borderId="28" xfId="0" applyFont="true" applyBorder="true" applyAlignment="true" applyProtection="true">
      <alignment horizontal="center" vertical="bottom" textRotation="0" wrapText="false" indent="0" shrinkToFit="false"/>
      <protection locked="true" hidden="true"/>
    </xf>
    <xf numFmtId="175" fontId="96" fillId="6" borderId="0" xfId="0" applyFont="true" applyBorder="true" applyAlignment="true" applyProtection="true">
      <alignment horizontal="left" vertical="bottom" textRotation="0" wrapText="false" indent="0" shrinkToFit="false"/>
      <protection locked="true" hidden="true"/>
    </xf>
    <xf numFmtId="175" fontId="20" fillId="6" borderId="0" xfId="0" applyFont="true" applyBorder="true" applyAlignment="true" applyProtection="true">
      <alignment horizontal="center" vertical="bottom" textRotation="0" wrapText="false" indent="0" shrinkToFit="false"/>
      <protection locked="true" hidden="true"/>
    </xf>
    <xf numFmtId="175" fontId="26" fillId="6" borderId="0" xfId="0" applyFont="true" applyBorder="true" applyAlignment="true" applyProtection="true">
      <alignment horizontal="center" vertical="bottom" textRotation="0" wrapText="false" indent="0" shrinkToFit="false"/>
      <protection locked="true" hidden="true"/>
    </xf>
    <xf numFmtId="164" fontId="98" fillId="6" borderId="0" xfId="0" applyFont="true" applyBorder="true" applyAlignment="false" applyProtection="true">
      <alignment horizontal="general" vertical="bottom" textRotation="0" wrapText="false" indent="0" shrinkToFit="false"/>
      <protection locked="true" hidden="true"/>
    </xf>
    <xf numFmtId="164" fontId="98" fillId="6" borderId="26" xfId="0" applyFont="true" applyBorder="true" applyAlignment="false" applyProtection="true">
      <alignment horizontal="general" vertical="bottom" textRotation="0" wrapText="false" indent="0" shrinkToFit="false"/>
      <protection locked="true" hidden="true"/>
    </xf>
    <xf numFmtId="164" fontId="98" fillId="8" borderId="25" xfId="0" applyFont="true" applyBorder="true" applyAlignment="false" applyProtection="true">
      <alignment horizontal="general" vertical="bottom" textRotation="0" wrapText="false" indent="0" shrinkToFit="false"/>
      <protection locked="true" hidden="true"/>
    </xf>
    <xf numFmtId="164" fontId="58" fillId="9" borderId="0" xfId="0" applyFont="true" applyBorder="false" applyAlignment="false" applyProtection="true">
      <alignment horizontal="general" vertical="bottom" textRotation="0" wrapText="false" indent="0" shrinkToFit="false"/>
      <protection locked="true" hidden="true"/>
    </xf>
    <xf numFmtId="164" fontId="91" fillId="6" borderId="52" xfId="0" applyFont="true" applyBorder="true" applyAlignment="true" applyProtection="true">
      <alignment horizontal="center" vertical="bottom" textRotation="0" wrapText="false" indent="0" shrinkToFit="false"/>
      <protection locked="true" hidden="true"/>
    </xf>
    <xf numFmtId="175" fontId="91" fillId="6" borderId="82" xfId="0" applyFont="true" applyBorder="true" applyAlignment="true" applyProtection="true">
      <alignment horizontal="center" vertical="bottom" textRotation="0" wrapText="false" indent="0" shrinkToFit="false"/>
      <protection locked="true" hidden="true"/>
    </xf>
    <xf numFmtId="175" fontId="20" fillId="6" borderId="82" xfId="0" applyFont="true" applyBorder="true" applyAlignment="true" applyProtection="true">
      <alignment horizontal="center" vertical="bottom" textRotation="0" wrapText="false" indent="0" shrinkToFit="false"/>
      <protection locked="true" hidden="true"/>
    </xf>
    <xf numFmtId="175" fontId="20" fillId="6" borderId="23" xfId="0" applyFont="true" applyBorder="true" applyAlignment="true" applyProtection="true">
      <alignment horizontal="center" vertical="bottom" textRotation="0" wrapText="false" indent="0" shrinkToFit="false"/>
      <protection locked="true" hidden="true"/>
    </xf>
    <xf numFmtId="175" fontId="20" fillId="6" borderId="22" xfId="0" applyFont="true" applyBorder="true" applyAlignment="true" applyProtection="true">
      <alignment horizontal="center" vertical="bottom" textRotation="0" wrapText="false" indent="0" shrinkToFit="false"/>
      <protection locked="true" hidden="true"/>
    </xf>
    <xf numFmtId="175" fontId="93" fillId="6" borderId="40" xfId="0" applyFont="true" applyBorder="true" applyAlignment="true" applyProtection="true">
      <alignment horizontal="center" vertical="bottom" textRotation="0" wrapText="false" indent="0" shrinkToFit="false"/>
      <protection locked="true" hidden="true"/>
    </xf>
    <xf numFmtId="164" fontId="20" fillId="6" borderId="43" xfId="0" applyFont="true" applyBorder="true" applyAlignment="true" applyProtection="true">
      <alignment horizontal="center" vertical="bottom" textRotation="0" wrapText="false" indent="0" shrinkToFit="false"/>
      <protection locked="true" hidden="true"/>
    </xf>
    <xf numFmtId="164" fontId="20" fillId="6" borderId="28" xfId="0" applyFont="true" applyBorder="true" applyAlignment="true" applyProtection="true">
      <alignment horizontal="center" vertical="bottom" textRotation="0" wrapText="false" indent="0" shrinkToFit="false"/>
      <protection locked="true" hidden="true"/>
    </xf>
    <xf numFmtId="164" fontId="29" fillId="9" borderId="22" xfId="0" applyFont="true" applyBorder="true" applyAlignment="false" applyProtection="true">
      <alignment horizontal="general" vertical="bottom" textRotation="0" wrapText="false" indent="0" shrinkToFit="false"/>
      <protection locked="true" hidden="true"/>
    </xf>
    <xf numFmtId="164" fontId="29" fillId="9" borderId="23" xfId="0" applyFont="true" applyBorder="true" applyAlignment="false" applyProtection="true">
      <alignment horizontal="general" vertical="bottom" textRotation="0" wrapText="false" indent="0" shrinkToFit="false"/>
      <protection locked="true" hidden="true"/>
    </xf>
    <xf numFmtId="164" fontId="29" fillId="9" borderId="0" xfId="0" applyFont="true" applyBorder="true" applyAlignment="true" applyProtection="true">
      <alignment horizontal="center" vertical="bottom" textRotation="0" wrapText="false" indent="0" shrinkToFit="false"/>
      <protection locked="true" hidden="true"/>
    </xf>
    <xf numFmtId="164" fontId="29" fillId="9" borderId="23" xfId="0" applyFont="true" applyBorder="true" applyAlignment="true" applyProtection="true">
      <alignment horizontal="center" vertical="bottom" textRotation="0" wrapText="false" indent="0" shrinkToFit="false"/>
      <protection locked="true" hidden="true"/>
    </xf>
    <xf numFmtId="164" fontId="29" fillId="9" borderId="83" xfId="0" applyFont="true" applyBorder="true" applyAlignment="true" applyProtection="true">
      <alignment horizontal="center" vertical="bottom" textRotation="0" wrapText="false" indent="0" shrinkToFit="false"/>
      <protection locked="true" hidden="true"/>
    </xf>
    <xf numFmtId="164" fontId="0" fillId="6" borderId="17" xfId="0" applyFont="true" applyBorder="true" applyAlignment="true" applyProtection="true">
      <alignment horizontal="center" vertical="bottom" textRotation="0" wrapText="false" indent="0" shrinkToFit="false"/>
      <protection locked="true" hidden="true"/>
    </xf>
    <xf numFmtId="164" fontId="20" fillId="6"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9" borderId="69" xfId="0" applyFont="true" applyBorder="true" applyAlignment="true" applyProtection="true">
      <alignment horizontal="general" vertical="bottom" textRotation="0" wrapText="false" indent="0" shrinkToFit="false"/>
      <protection locked="true" hidden="true"/>
    </xf>
    <xf numFmtId="174" fontId="20" fillId="6" borderId="85" xfId="0" applyFont="true" applyBorder="true" applyAlignment="true" applyProtection="true">
      <alignment horizontal="general" vertical="bottom" textRotation="0" wrapText="false" indent="0" shrinkToFit="false"/>
      <protection locked="true" hidden="true"/>
    </xf>
    <xf numFmtId="174" fontId="47" fillId="7" borderId="85" xfId="0" applyFont="true" applyBorder="true" applyAlignment="true" applyProtection="true">
      <alignment horizontal="general" vertical="bottom" textRotation="0" wrapText="false" indent="0" shrinkToFit="false"/>
      <protection locked="true" hidden="true"/>
    </xf>
    <xf numFmtId="165" fontId="36" fillId="9" borderId="86" xfId="0" applyFont="true" applyBorder="true" applyAlignment="true" applyProtection="true">
      <alignment horizontal="center" vertical="bottom" textRotation="0" wrapText="false" indent="0" shrinkToFit="false"/>
      <protection locked="true" hidden="true"/>
    </xf>
    <xf numFmtId="165" fontId="29" fillId="6" borderId="86" xfId="0" applyFont="true" applyBorder="true" applyAlignment="true" applyProtection="true">
      <alignment horizontal="center" vertical="bottom" textRotation="0" wrapText="false" indent="0" shrinkToFit="false"/>
      <protection locked="true" hidden="true"/>
    </xf>
    <xf numFmtId="165" fontId="29" fillId="6" borderId="74" xfId="0" applyFont="true" applyBorder="true" applyAlignment="true" applyProtection="true">
      <alignment horizontal="center" vertical="bottom" textRotation="0" wrapText="false" indent="0" shrinkToFit="false"/>
      <protection locked="true" hidden="true"/>
    </xf>
    <xf numFmtId="174" fontId="0" fillId="7" borderId="30" xfId="0" applyFont="false" applyBorder="true" applyAlignment="true" applyProtection="false">
      <alignment horizontal="general" vertical="bottom" textRotation="0" wrapText="false" indent="0" shrinkToFit="false"/>
      <protection locked="true" hidden="false"/>
    </xf>
    <xf numFmtId="164" fontId="20" fillId="7" borderId="86" xfId="0" applyFont="true" applyBorder="true" applyAlignment="true" applyProtection="true">
      <alignment horizontal="left" vertical="bottom" textRotation="0" wrapText="false" indent="0" shrinkToFit="false"/>
      <protection locked="true" hidden="true"/>
    </xf>
    <xf numFmtId="174" fontId="91" fillId="7" borderId="32" xfId="0" applyFont="true" applyBorder="true" applyAlignment="true" applyProtection="true">
      <alignment horizontal="right" vertical="bottom" textRotation="0" wrapText="false" indent="0" shrinkToFit="false"/>
      <protection locked="true" hidden="true"/>
    </xf>
    <xf numFmtId="174" fontId="0" fillId="9" borderId="63" xfId="0" applyFont="false" applyBorder="tru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91" fillId="9" borderId="0" xfId="0" applyFont="true" applyBorder="fals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2" xfId="0" applyFont="true" applyBorder="true" applyAlignment="true" applyProtection="true">
      <alignment horizontal="general" vertical="bottom" textRotation="0" wrapText="false" indent="0" shrinkToFit="false"/>
      <protection locked="false" hidden="false"/>
    </xf>
    <xf numFmtId="172" fontId="20" fillId="5" borderId="31" xfId="0" applyFont="true" applyBorder="true" applyAlignment="true" applyProtection="true">
      <alignment horizontal="general" vertical="bottom" textRotation="0" wrapText="false" indent="0" shrinkToFit="false"/>
      <protection locked="false" hidden="false"/>
    </xf>
    <xf numFmtId="174" fontId="20" fillId="9" borderId="31" xfId="0" applyFont="true" applyBorder="true" applyAlignment="true" applyProtection="true">
      <alignment horizontal="general" vertical="bottom" textRotation="0" wrapText="false" indent="0" shrinkToFit="false"/>
      <protection locked="true" hidden="true"/>
    </xf>
    <xf numFmtId="174" fontId="20" fillId="6" borderId="73" xfId="0" applyFont="true" applyBorder="true" applyAlignment="true" applyProtection="true">
      <alignment horizontal="general" vertical="bottom" textRotation="0" wrapText="false" indent="0" shrinkToFit="false"/>
      <protection locked="true" hidden="true"/>
    </xf>
    <xf numFmtId="174" fontId="47" fillId="7" borderId="29" xfId="0" applyFont="true" applyBorder="true" applyAlignment="true" applyProtection="true">
      <alignment horizontal="general" vertical="bottom" textRotation="0" wrapText="false" indent="0" shrinkToFit="false"/>
      <protection locked="true" hidden="true"/>
    </xf>
    <xf numFmtId="165" fontId="29" fillId="6" borderId="30" xfId="0" applyFont="true" applyBorder="true" applyAlignment="true" applyProtection="true">
      <alignment horizontal="center" vertical="bottom" textRotation="0" wrapText="false" indent="0" shrinkToFit="false"/>
      <protection locked="true" hidden="true"/>
    </xf>
    <xf numFmtId="164" fontId="20" fillId="7" borderId="30" xfId="0" applyFont="true" applyBorder="true" applyAlignment="true" applyProtection="true">
      <alignment horizontal="left" vertical="bottom" textRotation="0" wrapText="false" indent="0" shrinkToFit="false"/>
      <protection locked="true" hidden="true"/>
    </xf>
    <xf numFmtId="174" fontId="0" fillId="9" borderId="21" xfId="0" applyFont="false" applyBorder="true" applyAlignment="false" applyProtection="true">
      <alignment horizontal="general" vertical="bottom" textRotation="0" wrapText="false" indent="0" shrinkToFit="false"/>
      <protection locked="true" hidden="true"/>
    </xf>
    <xf numFmtId="174" fontId="20" fillId="6" borderId="29" xfId="0" applyFont="true" applyBorder="true" applyAlignment="true" applyProtection="true">
      <alignment horizontal="general" vertical="bottom" textRotation="0" wrapText="false" indent="0" shrinkToFit="false"/>
      <protection locked="true" hidden="true"/>
    </xf>
    <xf numFmtId="164" fontId="86" fillId="0" borderId="0" xfId="0" applyFont="true" applyBorder="true" applyAlignment="true" applyProtection="true">
      <alignment horizontal="center" vertical="center" textRotation="0" wrapText="false" indent="0" shrinkToFit="false"/>
      <protection locked="true" hidden="true"/>
    </xf>
    <xf numFmtId="164" fontId="0" fillId="7" borderId="30" xfId="0" applyFont="false" applyBorder="true" applyAlignment="true" applyProtection="false">
      <alignment horizontal="general" vertical="bottom" textRotation="0" wrapText="false" indent="0" shrinkToFit="false"/>
      <protection locked="true" hidden="false"/>
    </xf>
    <xf numFmtId="174" fontId="91" fillId="7" borderId="32" xfId="0" applyFont="true" applyBorder="true" applyAlignment="true" applyProtection="false">
      <alignment horizontal="right" vertical="bottom" textRotation="0" wrapText="false" indent="0" shrinkToFit="false"/>
      <protection locked="true" hidden="false"/>
    </xf>
    <xf numFmtId="165" fontId="98" fillId="0" borderId="0" xfId="0" applyFont="tru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6" xfId="0" applyFont="true" applyBorder="true" applyAlignment="true" applyProtection="true">
      <alignment horizontal="general" vertical="bottom" textRotation="0" wrapText="false" indent="0" shrinkToFit="false"/>
      <protection locked="false" hidden="false"/>
    </xf>
    <xf numFmtId="172" fontId="20" fillId="5" borderId="35" xfId="0" applyFont="true" applyBorder="true" applyAlignment="true" applyProtection="true">
      <alignment horizontal="general" vertical="bottom" textRotation="0" wrapText="false" indent="0" shrinkToFit="false"/>
      <protection locked="false" hidden="false"/>
    </xf>
    <xf numFmtId="174" fontId="20" fillId="9" borderId="35" xfId="0" applyFont="true" applyBorder="true" applyAlignment="true" applyProtection="true">
      <alignment horizontal="general" vertical="bottom" textRotation="0" wrapText="false" indent="0" shrinkToFit="false"/>
      <protection locked="true" hidden="true"/>
    </xf>
    <xf numFmtId="174" fontId="20" fillId="6" borderId="33" xfId="0" applyFont="true" applyBorder="true" applyAlignment="true" applyProtection="true">
      <alignment horizontal="general" vertical="bottom" textRotation="0" wrapText="false" indent="0" shrinkToFit="false"/>
      <protection locked="true" hidden="true"/>
    </xf>
    <xf numFmtId="174" fontId="47" fillId="7" borderId="33" xfId="0" applyFont="true" applyBorder="true" applyAlignment="true" applyProtection="true">
      <alignment horizontal="general" vertical="bottom" textRotation="0" wrapText="false" indent="0" shrinkToFit="false"/>
      <protection locked="true" hidden="true"/>
    </xf>
    <xf numFmtId="165" fontId="29" fillId="6" borderId="34" xfId="0" applyFont="true" applyBorder="true" applyAlignment="true" applyProtection="true">
      <alignment horizontal="center" vertical="bottom" textRotation="0" wrapText="false" indent="0" shrinkToFit="false"/>
      <protection locked="true" hidden="true"/>
    </xf>
    <xf numFmtId="164" fontId="0" fillId="7" borderId="34" xfId="0" applyFont="false" applyBorder="true" applyAlignment="true" applyProtection="false">
      <alignment horizontal="general" vertical="bottom" textRotation="0" wrapText="false" indent="0" shrinkToFit="false"/>
      <protection locked="true" hidden="false"/>
    </xf>
    <xf numFmtId="174" fontId="91" fillId="7" borderId="36" xfId="0" applyFont="true" applyBorder="true" applyAlignment="true" applyProtection="false">
      <alignment horizontal="right" vertical="bottom" textRotation="0" wrapText="false" indent="0" shrinkToFit="false"/>
      <protection locked="true" hidden="false"/>
    </xf>
    <xf numFmtId="164" fontId="9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9" borderId="63" xfId="0" applyFont="true" applyBorder="true" applyAlignment="false" applyProtection="true">
      <alignment horizontal="general" vertical="bottom" textRotation="0" wrapText="false" indent="0" shrinkToFit="false"/>
      <protection locked="true" hidden="true"/>
    </xf>
    <xf numFmtId="164" fontId="0" fillId="9" borderId="23"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9" borderId="25" xfId="0" applyFont="false" applyBorder="true" applyAlignment="false" applyProtection="true">
      <alignment horizontal="general" vertical="bottom" textRotation="0" wrapText="false" indent="0" shrinkToFit="false"/>
      <protection locked="true" hidden="true"/>
    </xf>
    <xf numFmtId="174" fontId="0" fillId="9" borderId="26" xfId="0" applyFont="false" applyBorder="true" applyAlignment="false" applyProtection="true">
      <alignment horizontal="general" vertical="bottom" textRotation="0" wrapText="false" indent="0" shrinkToFit="false"/>
      <protection locked="true" hidden="true"/>
    </xf>
    <xf numFmtId="173" fontId="0" fillId="9" borderId="26" xfId="0" applyFont="false" applyBorder="true" applyAlignment="false" applyProtection="true">
      <alignment horizontal="general" vertical="bottom" textRotation="0" wrapText="false" indent="0" shrinkToFit="false"/>
      <protection locked="true" hidden="true"/>
    </xf>
    <xf numFmtId="172" fontId="0" fillId="9" borderId="26" xfId="0" applyFont="false" applyBorder="true" applyAlignment="false" applyProtection="true">
      <alignment horizontal="general" vertical="bottom" textRotation="0" wrapText="false" indent="0" shrinkToFit="false"/>
      <protection locked="true" hidden="true"/>
    </xf>
    <xf numFmtId="165" fontId="0" fillId="9" borderId="26" xfId="0" applyFont="false" applyBorder="true" applyAlignment="false" applyProtection="true">
      <alignment horizontal="general" vertical="bottom" textRotation="0" wrapText="false" indent="0" shrinkToFit="false"/>
      <protection locked="true" hidden="true"/>
    </xf>
    <xf numFmtId="172" fontId="0" fillId="9" borderId="0" xfId="0" applyFont="false" applyBorder="false" applyAlignment="false" applyProtection="true">
      <alignment horizontal="general" vertical="bottom" textRotation="0" wrapText="false" indent="0" shrinkToFit="false"/>
      <protection locked="true" hidden="true"/>
    </xf>
    <xf numFmtId="165" fontId="0" fillId="9" borderId="28" xfId="0" applyFont="false" applyBorder="true" applyAlignment="false" applyProtection="true">
      <alignment horizontal="general" vertical="bottom" textRotation="0" wrapText="false" indent="0" shrinkToFit="false"/>
      <protection locked="true" hidden="true"/>
    </xf>
    <xf numFmtId="165" fontId="0" fillId="9"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9" borderId="0" xfId="0" applyFont="true" applyBorder="false" applyAlignment="false" applyProtection="true">
      <alignment horizontal="general" vertical="bottom" textRotation="0" wrapText="false" indent="0" shrinkToFit="false"/>
      <protection locked="true" hidden="true"/>
    </xf>
    <xf numFmtId="172" fontId="26" fillId="9" borderId="26" xfId="0" applyFont="true" applyBorder="true" applyAlignment="false" applyProtection="true">
      <alignment horizontal="general" vertical="bottom" textRotation="0" wrapText="false" indent="0" shrinkToFit="false"/>
      <protection locked="true" hidden="true"/>
    </xf>
    <xf numFmtId="172" fontId="27" fillId="10" borderId="56" xfId="0" applyFont="true" applyBorder="true" applyAlignment="true" applyProtection="true">
      <alignment horizontal="right" vertical="top" textRotation="0" wrapText="false" indent="0" shrinkToFit="false"/>
      <protection locked="true" hidden="true"/>
    </xf>
    <xf numFmtId="172" fontId="27" fillId="10" borderId="57" xfId="0" applyFont="true" applyBorder="true" applyAlignment="true" applyProtection="true">
      <alignment horizontal="left" vertical="top" textRotation="0" wrapText="false" indent="0" shrinkToFit="false"/>
      <protection locked="true" hidden="true"/>
    </xf>
    <xf numFmtId="172" fontId="59" fillId="10" borderId="49" xfId="0" applyFont="true" applyBorder="true" applyAlignment="true" applyProtection="true">
      <alignment horizontal="left" vertical="top" textRotation="0" wrapText="false" indent="0" shrinkToFit="false"/>
      <protection locked="true" hidden="true"/>
    </xf>
    <xf numFmtId="172" fontId="20" fillId="10" borderId="49" xfId="0" applyFont="true" applyBorder="true" applyAlignment="true" applyProtection="true">
      <alignment horizontal="center" vertical="top" textRotation="0" wrapText="false" indent="0" shrinkToFit="false"/>
      <protection locked="true" hidden="true"/>
    </xf>
    <xf numFmtId="164" fontId="18" fillId="10" borderId="60" xfId="0" applyFont="true" applyBorder="true" applyAlignment="true" applyProtection="true">
      <alignment horizontal="left" vertical="bottom" textRotation="0" wrapText="false" indent="0" shrinkToFit="false"/>
      <protection locked="true" hidden="true"/>
    </xf>
    <xf numFmtId="164" fontId="26" fillId="10" borderId="61" xfId="0" applyFont="true" applyBorder="true" applyAlignment="true" applyProtection="true">
      <alignment horizontal="right" vertical="top" textRotation="0" wrapText="false" indent="0" shrinkToFit="false"/>
      <protection locked="true" hidden="true"/>
    </xf>
    <xf numFmtId="164" fontId="90" fillId="10" borderId="62"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3" fillId="2" borderId="0" xfId="0" applyFont="true" applyBorder="false" applyAlignment="true" applyProtection="true">
      <alignment horizontal="right" vertical="bottom" textRotation="0" wrapText="false" indent="0" shrinkToFit="false"/>
      <protection locked="false" hidden="false"/>
    </xf>
    <xf numFmtId="164" fontId="30" fillId="6" borderId="20" xfId="0" applyFont="true" applyBorder="true" applyAlignment="true" applyProtection="false">
      <alignment horizontal="center" vertical="bottom" textRotation="0" wrapText="false" indent="0" shrinkToFit="false"/>
      <protection locked="true" hidden="false"/>
    </xf>
    <xf numFmtId="164" fontId="104" fillId="6"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6" borderId="88"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6" borderId="16" xfId="0" applyFont="true" applyBorder="true" applyAlignment="true" applyProtection="false">
      <alignment horizontal="center" vertical="bottom" textRotation="0" wrapText="false" indent="0" shrinkToFit="false"/>
      <protection locked="true" hidden="false"/>
    </xf>
    <xf numFmtId="164" fontId="25" fillId="6"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6" borderId="89" xfId="0" applyFont="true" applyBorder="true" applyAlignment="true" applyProtection="false">
      <alignment horizontal="left" vertical="bottom" textRotation="0" wrapText="false" indent="0" shrinkToFit="false"/>
      <protection locked="true" hidden="false"/>
    </xf>
    <xf numFmtId="164" fontId="25" fillId="6" borderId="89" xfId="0" applyFont="true" applyBorder="true" applyAlignment="true" applyProtection="false">
      <alignment horizontal="center" vertical="bottom" textRotation="0" wrapText="false" indent="0" shrinkToFit="false"/>
      <protection locked="true" hidden="false"/>
    </xf>
    <xf numFmtId="164" fontId="30" fillId="6" borderId="20" xfId="0" applyFont="true" applyBorder="true" applyAlignment="true" applyProtection="false">
      <alignment horizontal="left" vertical="bottom" textRotation="0" wrapText="false" indent="0" shrinkToFit="false"/>
      <protection locked="true" hidden="false"/>
    </xf>
    <xf numFmtId="164" fontId="40" fillId="6" borderId="20" xfId="0" applyFont="true" applyBorder="true" applyAlignment="true" applyProtection="false">
      <alignment horizontal="general" vertical="bottom" textRotation="0" wrapText="false" indent="0" shrinkToFit="false"/>
      <protection locked="true" hidden="false"/>
    </xf>
    <xf numFmtId="164" fontId="93" fillId="6" borderId="20"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4" borderId="22" xfId="0" applyFont="true" applyBorder="true" applyAlignment="false" applyProtection="false">
      <alignment horizontal="general" vertical="bottom" textRotation="0" wrapText="false" indent="0" shrinkToFit="false"/>
      <protection locked="true" hidden="false"/>
    </xf>
    <xf numFmtId="164" fontId="0" fillId="14" borderId="83" xfId="0" applyFont="false" applyBorder="true" applyAlignment="false" applyProtection="false">
      <alignment horizontal="general" vertical="bottom" textRotation="0" wrapText="false" indent="0" shrinkToFit="false"/>
      <protection locked="true" hidden="false"/>
    </xf>
    <xf numFmtId="164" fontId="0" fillId="14" borderId="23" xfId="0" applyFont="true" applyBorder="true" applyAlignment="false" applyProtection="false">
      <alignment horizontal="general" vertical="bottom" textRotation="0" wrapText="false" indent="0" shrinkToFit="false"/>
      <protection locked="true" hidden="false"/>
    </xf>
    <xf numFmtId="164" fontId="0" fillId="6"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false" applyProtection="false">
      <alignment horizontal="general" vertical="bottom" textRotation="0" wrapText="false" indent="0" shrinkToFit="false"/>
      <protection locked="true" hidden="false"/>
    </xf>
    <xf numFmtId="164" fontId="0" fillId="6" borderId="83" xfId="0" applyFont="false" applyBorder="true" applyAlignment="false" applyProtection="false">
      <alignment horizontal="general" vertical="bottom" textRotation="0" wrapText="false" indent="0" shrinkToFit="false"/>
      <protection locked="true" hidden="false"/>
    </xf>
    <xf numFmtId="164" fontId="0" fillId="6" borderId="63"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6" borderId="21" xfId="0" applyFont="false" applyBorder="true" applyAlignment="false" applyProtection="false">
      <alignment horizontal="general" vertical="bottom" textRotation="0" wrapText="false" indent="0" shrinkToFit="false"/>
      <protection locked="true" hidden="false"/>
    </xf>
    <xf numFmtId="164" fontId="0" fillId="6" borderId="25" xfId="0" applyFont="true" applyBorder="true" applyAlignment="false" applyProtection="false">
      <alignment horizontal="general" vertical="bottom" textRotation="0" wrapText="false" indent="0" shrinkToFit="false"/>
      <protection locked="true" hidden="false"/>
    </xf>
    <xf numFmtId="164" fontId="0" fillId="6" borderId="26" xfId="0" applyFont="false" applyBorder="true" applyAlignment="false" applyProtection="false">
      <alignment horizontal="general" vertical="bottom" textRotation="0" wrapText="false" indent="0" shrinkToFit="false"/>
      <protection locked="true" hidden="false"/>
    </xf>
    <xf numFmtId="164" fontId="0" fillId="6" borderId="28" xfId="0" applyFont="false" applyBorder="true" applyAlignment="false" applyProtection="false">
      <alignment horizontal="general" vertical="bottom" textRotation="0" wrapText="false" indent="0" shrinkToFit="false"/>
      <protection locked="true" hidden="false"/>
    </xf>
    <xf numFmtId="164" fontId="0" fillId="14" borderId="17" xfId="0" applyFont="true" applyBorder="true" applyAlignment="false" applyProtection="false">
      <alignment horizontal="general" vertical="bottom" textRotation="0" wrapText="false" indent="0" shrinkToFit="false"/>
      <protection locked="true" hidden="false"/>
    </xf>
    <xf numFmtId="164" fontId="0" fillId="6" borderId="24" xfId="0" applyFont="true" applyBorder="true" applyAlignment="false" applyProtection="false">
      <alignment horizontal="general" vertical="bottom" textRotation="0" wrapText="false" indent="0" shrinkToFit="false"/>
      <protection locked="true" hidden="false"/>
    </xf>
    <xf numFmtId="164" fontId="0" fillId="6" borderId="27" xfId="0" applyFont="false" applyBorder="true" applyAlignment="false" applyProtection="false">
      <alignment horizontal="general" vertical="bottom" textRotation="0" wrapText="false" indent="0" shrinkToFit="false"/>
      <protection locked="true" hidden="false"/>
    </xf>
    <xf numFmtId="164" fontId="40"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general" vertical="bottom" textRotation="0" wrapText="false" indent="0" shrinkToFit="false"/>
      <protection locked="true" hidden="false"/>
    </xf>
    <xf numFmtId="164" fontId="30" fillId="6" borderId="0" xfId="0" applyFont="true" applyBorder="false" applyAlignment="true" applyProtection="false">
      <alignment horizontal="left" vertical="bottom" textRotation="0" wrapText="false" indent="0" shrinkToFit="false"/>
      <protection locked="true" hidden="false"/>
    </xf>
    <xf numFmtId="164" fontId="30" fillId="6" borderId="20" xfId="0" applyFont="true" applyBorder="true" applyAlignment="true" applyProtection="false">
      <alignment horizontal="left" vertical="top" textRotation="0" wrapText="false" indent="0" shrinkToFit="false"/>
      <protection locked="true" hidden="false"/>
    </xf>
    <xf numFmtId="167" fontId="30" fillId="6" borderId="20" xfId="0" applyFont="true" applyBorder="true" applyAlignment="true" applyProtection="false">
      <alignment horizontal="left" vertical="bottom" textRotation="0" wrapText="false" indent="0" shrinkToFit="false"/>
      <protection locked="true" hidden="false"/>
    </xf>
    <xf numFmtId="164" fontId="93" fillId="6" borderId="88" xfId="0" applyFont="true" applyBorder="true" applyAlignment="true" applyProtection="false">
      <alignment horizontal="left" vertical="bottom" textRotation="0" wrapText="false" indent="0" shrinkToFit="false"/>
      <protection locked="true" hidden="false"/>
    </xf>
    <xf numFmtId="164" fontId="40" fillId="6" borderId="8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Phanérogames :  Index synonymique de Kerguelen (consultable sur le site http://www.dijon.inra.fr/flore-france/consult.htm).</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41138</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11.88</v>
      </c>
      <c r="M5" s="293"/>
      <c r="N5" s="294"/>
      <c r="O5" s="295" t="n">
        <v>12.2380952380952</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36</v>
      </c>
      <c r="C7" s="307" t="n">
        <v>64</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7.35714285714286</v>
      </c>
      <c r="O8" s="323" t="n">
        <f aca="false">AVERAGE(J23:J82)</f>
        <v>0.928571428571429</v>
      </c>
      <c r="P8" s="324"/>
      <c r="Q8" s="250"/>
      <c r="R8" s="250"/>
      <c r="S8" s="250"/>
      <c r="T8" s="250"/>
      <c r="U8" s="250"/>
      <c r="V8" s="250"/>
      <c r="W8" s="262"/>
      <c r="X8" s="263"/>
    </row>
    <row r="9" customFormat="false" ht="13.5" hidden="false" customHeight="false" outlineLevel="0" collapsed="false">
      <c r="A9" s="283" t="s">
        <v>2636</v>
      </c>
      <c r="B9" s="325" t="n">
        <v>18.6</v>
      </c>
      <c r="C9" s="326" t="n">
        <v>37.3</v>
      </c>
      <c r="D9" s="327"/>
      <c r="E9" s="327"/>
      <c r="F9" s="328" t="n">
        <f aca="false">($B9*$B$7+$C9*$C$7)/100</f>
        <v>30.568</v>
      </c>
      <c r="G9" s="329"/>
      <c r="H9" s="330"/>
      <c r="I9" s="331"/>
      <c r="J9" s="332"/>
      <c r="K9" s="313"/>
      <c r="L9" s="333"/>
      <c r="M9" s="322" t="s">
        <v>2637</v>
      </c>
      <c r="N9" s="323" t="n">
        <f aca="false">STDEV(I23:I82)</f>
        <v>6.14700856398576</v>
      </c>
      <c r="O9" s="323" t="n">
        <f aca="false">STDEV(J23:J82)</f>
        <v>0.828741930164745</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2</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9</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2</v>
      </c>
      <c r="L13" s="355"/>
      <c r="M13" s="366" t="s">
        <v>2648</v>
      </c>
      <c r="N13" s="367" t="n">
        <f aca="false">COUNTIF(F23:F82,"&gt;0")</f>
        <v>15</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14</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2</v>
      </c>
      <c r="L15" s="355"/>
      <c r="M15" s="376" t="s">
        <v>2654</v>
      </c>
      <c r="N15" s="377" t="n">
        <f aca="false">COUNTIF(J23:J82,"=1")</f>
        <v>5</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4</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18.595</v>
      </c>
      <c r="C20" s="405" t="n">
        <f aca="false">SUM(C23:C82)</f>
        <v>37.3505</v>
      </c>
      <c r="D20" s="406"/>
      <c r="E20" s="407" t="s">
        <v>2660</v>
      </c>
      <c r="F20" s="408" t="n">
        <f aca="false">($B20*$B$7+$C20*$C$7)/100</f>
        <v>30.59852</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6.6942</v>
      </c>
      <c r="C21" s="418" t="n">
        <f aca="false">C20*C7/100</f>
        <v>23.90432</v>
      </c>
      <c r="D21" s="350" t="str">
        <f aca="false">IF(F21=0,"",IF((ABS(F21-F19))&gt;(0.2*F21),CONCATENATE(" rec. par taxa (",F21," %) supérieur à 20 % !"),""))</f>
        <v> rec. par taxa (30,59852 %) supérieur à 20 % !</v>
      </c>
      <c r="E21" s="419" t="str">
        <f aca="false">IF(F21=0,"",IF((ABS(F21-F19))&gt;(0.2*F21),CONCATENATE("ATTENTION : écart entre rec. par grp (",F19," %) ","et",""),""))</f>
        <v>ATTENTION : écart entre rec. par grp (0 %) et</v>
      </c>
      <c r="F21" s="420" t="n">
        <f aca="false">B21+C21</f>
        <v>30.59852</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594</v>
      </c>
      <c r="B23" s="444" t="n">
        <v>0.05</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0.018</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0.018</v>
      </c>
      <c r="R23" s="456" t="n">
        <f aca="false">IF(OR(ISTEXT(H23),Q23=0),"",IF(Q23&lt;0.1,1,IF(Q23&lt;1,2,IF(Q23&lt;10,3,IF(Q23&lt;50,4,IF(Q23&gt;=50,5,""))))))</f>
        <v>1</v>
      </c>
      <c r="S23" s="456" t="n">
        <f aca="false">IF(ISERROR(R23*I23),0,R23*I23)</f>
        <v>6</v>
      </c>
      <c r="T23" s="456" t="n">
        <f aca="false">IF(ISERROR(R23*I23*J23),0,R23*I23*J23)</f>
        <v>6</v>
      </c>
      <c r="U23" s="456" t="n">
        <f aca="false">IF(ISERROR(R23*J23),0,R23*J23)</f>
        <v>1</v>
      </c>
      <c r="V23" s="457" t="n">
        <v>1</v>
      </c>
      <c r="W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1040</v>
      </c>
      <c r="B24" s="463" t="n">
        <v>0.005</v>
      </c>
      <c r="C24" s="464" t="n">
        <v>0.005</v>
      </c>
      <c r="D24" s="465" t="str">
        <f aca="false">IF(ISERROR(VLOOKUP($A24,'liste reference'!$A$7:$D$892,2,0)),IF(ISERROR(VLOOKUP($A24,'liste reference'!$B$7:$D$892,1,0)),"",VLOOKUP($A24,'liste reference'!$B$7:$D$892,1,0)),VLOOKUP($A24,'liste reference'!$A$7:$D$892,2,0))</f>
        <v>Hildenbrandia sp.</v>
      </c>
      <c r="E24" s="465" t="e">
        <f aca="false">IF(D24="",0,VLOOKUP(D24,D$22:D23,1,0))</f>
        <v>#N/A</v>
      </c>
      <c r="F24" s="466" t="n">
        <f aca="false">($B24*$B$7+$C24*$C$7)/100</f>
        <v>0.005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Hildenbrandia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1157</v>
      </c>
      <c r="Q24" s="455" t="n">
        <f aca="false">IF(ISTEXT(H24),"",(B24*$B$7/100)+(C24*$C$7/100))</f>
        <v>0.005</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HILSPX</v>
      </c>
      <c r="Z24" s="250" t="n">
        <f aca="false">IF(ISERROR(MATCH(A24,'liste reference'!$A$7:$A$892,0)),IF(ISERROR(MATCH(A24,'liste reference'!$B$7:$B$892,0)),"",(MATCH(A24,'liste reference'!$B$7:$B$892,0))),(MATCH(A24,'liste reference'!$A$7:$A$892,0)))</f>
        <v>333</v>
      </c>
      <c r="AA24" s="460"/>
      <c r="AB24" s="461"/>
      <c r="AC24" s="461"/>
      <c r="BC24" s="250" t="n">
        <f aca="false">IF(A24="","",1)</f>
        <v>1</v>
      </c>
    </row>
    <row r="25" customFormat="false" ht="12.75" hidden="false" customHeight="false" outlineLevel="0" collapsed="false">
      <c r="A25" s="462" t="s">
        <v>1263</v>
      </c>
      <c r="B25" s="463" t="n">
        <v>0.03</v>
      </c>
      <c r="C25" s="464"/>
      <c r="D25" s="465" t="str">
        <f aca="false">IF(ISERROR(VLOOKUP($A25,'liste reference'!$A$7:$D$892,2,0)),IF(ISERROR(VLOOKUP($A25,'liste reference'!$B$7:$D$892,1,0)),"",VLOOKUP($A25,'liste reference'!$B$7:$D$892,1,0)),VLOOKUP($A25,'liste reference'!$A$7:$D$892,2,0))</f>
        <v>Lemanea sp.</v>
      </c>
      <c r="E25" s="465" t="e">
        <f aca="false">IF(D25="",0,VLOOKUP(D25,D$22:D24,1,0))</f>
        <v>#N/A</v>
      </c>
      <c r="F25" s="466" t="n">
        <f aca="false">($B25*$B$7+$C25*$C$7)/100</f>
        <v>0.0108</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Lemanea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1159</v>
      </c>
      <c r="Q25" s="455" t="n">
        <f aca="false">IF(ISTEXT(H25),"",(B25*$B$7/100)+(C25*$C$7/100))</f>
        <v>0.0108</v>
      </c>
      <c r="R25" s="456" t="n">
        <f aca="false">IF(OR(ISTEXT(H25),Q25=0),"",IF(Q25&lt;0.1,1,IF(Q25&lt;1,2,IF(Q25&lt;10,3,IF(Q25&lt;50,4,IF(Q25&gt;=50,5,""))))))</f>
        <v>1</v>
      </c>
      <c r="S25" s="456" t="n">
        <f aca="false">IF(ISERROR(R25*I25),0,R25*I25)</f>
        <v>15</v>
      </c>
      <c r="T25" s="456" t="n">
        <f aca="false">IF(ISERROR(R25*I25*J25),0,R25*I25*J25)</f>
        <v>30</v>
      </c>
      <c r="U25" s="470" t="n">
        <f aca="false">IF(ISERROR(R25*J25),0,R25*J25)</f>
        <v>2</v>
      </c>
      <c r="V25" s="457" t="n">
        <v>2</v>
      </c>
      <c r="W25" s="458"/>
      <c r="X25" s="458"/>
      <c r="Y25" s="459" t="str">
        <f aca="false">IF(A25="new.cod","NEWCOD",IF(AND((Z25=""),ISTEXT(A25)),A25,IF(Z25="","",INDEX('liste reference'!$A$7:$A$892,Z25))))</f>
        <v>LEASPX</v>
      </c>
      <c r="Z25" s="250" t="n">
        <f aca="false">IF(ISERROR(MATCH(A25,'liste reference'!$A$7:$A$892,0)),IF(ISERROR(MATCH(A25,'liste reference'!$B$7:$B$892,0)),"",(MATCH(A25,'liste reference'!$B$7:$B$892,0))),(MATCH(A25,'liste reference'!$A$7:$A$892,0)))</f>
        <v>407</v>
      </c>
      <c r="AA25" s="460"/>
      <c r="AB25" s="461"/>
      <c r="AC25" s="461"/>
      <c r="BC25" s="250" t="n">
        <f aca="false">IF(A25="","",1)</f>
        <v>1</v>
      </c>
    </row>
    <row r="26" customFormat="false" ht="12.75" hidden="false" customHeight="false" outlineLevel="0" collapsed="false">
      <c r="A26" s="462" t="s">
        <v>1408</v>
      </c>
      <c r="B26" s="463" t="n">
        <v>5</v>
      </c>
      <c r="C26" s="464" t="n">
        <v>20</v>
      </c>
      <c r="D26" s="465" t="str">
        <f aca="false">IF(ISERROR(VLOOKUP($A26,'liste reference'!$A$7:$D$892,2,0)),IF(ISERROR(VLOOKUP($A26,'liste reference'!$B$7:$D$892,1,0)),"",VLOOKUP($A26,'liste reference'!$B$7:$D$892,1,0)),VLOOKUP($A26,'liste reference'!$A$7:$D$892,2,0))</f>
        <v>Melosira sp.</v>
      </c>
      <c r="E26" s="465" t="e">
        <f aca="false">IF(D26="",0,VLOOKUP(D26,D$22:D25,1,0))</f>
        <v>#N/A</v>
      </c>
      <c r="F26" s="466" t="n">
        <f aca="false">($B26*$B$7+$C26*$C$7)/100</f>
        <v>14.6</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10</v>
      </c>
      <c r="J26" s="451" t="n">
        <f aca="false">IF(ISNUMBER(H26),IF(ISERROR(VLOOKUP($A26,'liste reference'!$A$7:$P$892,4,0)),IF(ISERROR(VLOOKUP($A26,'liste reference'!$B$7:$P$892,3,0)),"",VLOOKUP($A26,'liste reference'!$B$7:$P$892,3,0)),VLOOKUP($A26,'liste reference'!$A$7:$P$892,4,0)),"")</f>
        <v>1</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Melosira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8714</v>
      </c>
      <c r="Q26" s="455" t="n">
        <f aca="false">IF(ISTEXT(H26),"",(B26*$B$7/100)+(C26*$C$7/100))</f>
        <v>14.6</v>
      </c>
      <c r="R26" s="456" t="n">
        <f aca="false">IF(OR(ISTEXT(H26),Q26=0),"",IF(Q26&lt;0.1,1,IF(Q26&lt;1,2,IF(Q26&lt;10,3,IF(Q26&lt;50,4,IF(Q26&gt;=50,5,""))))))</f>
        <v>4</v>
      </c>
      <c r="S26" s="456" t="n">
        <f aca="false">IF(ISERROR(R26*I26),0,R26*I26)</f>
        <v>40</v>
      </c>
      <c r="T26" s="456" t="n">
        <f aca="false">IF(ISERROR(R26*I26*J26),0,R26*I26*J26)</f>
        <v>40</v>
      </c>
      <c r="U26" s="470" t="n">
        <f aca="false">IF(ISERROR(R26*J26),0,R26*J26)</f>
        <v>4</v>
      </c>
      <c r="V26" s="457" t="n">
        <v>4</v>
      </c>
      <c r="W26" s="458"/>
      <c r="Y26" s="459" t="str">
        <f aca="false">IF(A26="new.cod","NEWCOD",IF(AND((Z26=""),ISTEXT(A26)),A26,IF(Z26="","",INDEX('liste reference'!$A$7:$A$892,Z26))))</f>
        <v>MELSPX</v>
      </c>
      <c r="Z26" s="250" t="n">
        <f aca="false">IF(ISERROR(MATCH(A26,'liste reference'!$A$7:$A$892,0)),IF(ISERROR(MATCH(A26,'liste reference'!$B$7:$B$892,0)),"",(MATCH(A26,'liste reference'!$B$7:$B$892,0))),(MATCH(A26,'liste reference'!$A$7:$A$892,0)))</f>
        <v>457</v>
      </c>
      <c r="AA26" s="460"/>
      <c r="AB26" s="461"/>
      <c r="AC26" s="461"/>
      <c r="BC26" s="250" t="n">
        <f aca="false">IF(A26="","",1)</f>
        <v>1</v>
      </c>
    </row>
    <row r="27" customFormat="false" ht="12.75" hidden="false" customHeight="false" outlineLevel="0" collapsed="false">
      <c r="A27" s="462" t="s">
        <v>1594</v>
      </c>
      <c r="B27" s="463"/>
      <c r="C27" s="464" t="n">
        <v>0.005</v>
      </c>
      <c r="D27" s="465" t="str">
        <f aca="false">IF(ISERROR(VLOOKUP($A27,'liste reference'!$A$7:$D$892,2,0)),IF(ISERROR(VLOOKUP($A27,'liste reference'!$B$7:$D$892,1,0)),"",VLOOKUP($A27,'liste reference'!$B$7:$D$892,1,0)),VLOOKUP($A27,'liste reference'!$A$7:$D$892,2,0))</f>
        <v>Nostoc sp.</v>
      </c>
      <c r="E27" s="465" t="e">
        <f aca="false">IF(D27="",0,VLOOKUP(D27,D$22:D26,1,0))</f>
        <v>#N/A</v>
      </c>
      <c r="F27" s="466" t="n">
        <f aca="false">($B27*$B$7+$C27*$C$7)/100</f>
        <v>0.0032</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9</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Nostoc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v>
      </c>
      <c r="Q27" s="455" t="n">
        <f aca="false">IF(ISTEXT(H27),"",(B27*$B$7/100)+(C27*$C$7/100))</f>
        <v>0.0032</v>
      </c>
      <c r="R27" s="456" t="n">
        <f aca="false">IF(OR(ISTEXT(H27),Q27=0),"",IF(Q27&lt;0.1,1,IF(Q27&lt;1,2,IF(Q27&lt;10,3,IF(Q27&lt;50,4,IF(Q27&gt;=50,5,""))))))</f>
        <v>1</v>
      </c>
      <c r="S27" s="456" t="n">
        <f aca="false">IF(ISERROR(R27*I27),0,R27*I27)</f>
        <v>9</v>
      </c>
      <c r="T27" s="456" t="n">
        <f aca="false">IF(ISERROR(R27*I27*J27),0,R27*I27*J27)</f>
        <v>9</v>
      </c>
      <c r="U27" s="470" t="n">
        <f aca="false">IF(ISERROR(R27*J27),0,R27*J27)</f>
        <v>1</v>
      </c>
      <c r="V27" s="457" t="n">
        <v>1</v>
      </c>
      <c r="W27" s="458"/>
      <c r="Y27" s="459" t="str">
        <f aca="false">IF(A27="new.cod","NEWCOD",IF(AND((Z27=""),ISTEXT(A27)),A27,IF(Z27="","",INDEX('liste reference'!$A$7:$A$892,Z27))))</f>
        <v>NOSSPX</v>
      </c>
      <c r="Z27" s="250" t="n">
        <f aca="false">IF(ISERROR(MATCH(A27,'liste reference'!$A$7:$A$892,0)),IF(ISERROR(MATCH(A27,'liste reference'!$B$7:$B$892,0)),"",(MATCH(A27,'liste reference'!$B$7:$B$892,0))),(MATCH(A27,'liste reference'!$A$7:$A$892,0)))</f>
        <v>526</v>
      </c>
      <c r="AA27" s="460"/>
      <c r="AB27" s="461"/>
      <c r="AC27" s="461"/>
      <c r="BC27" s="250" t="n">
        <f aca="false">IF(A27="","",1)</f>
        <v>1</v>
      </c>
    </row>
    <row r="28" customFormat="false" ht="12.75" hidden="false" customHeight="false" outlineLevel="0" collapsed="false">
      <c r="A28" s="462" t="s">
        <v>1710</v>
      </c>
      <c r="B28" s="463" t="n">
        <v>2</v>
      </c>
      <c r="C28" s="464" t="n">
        <v>1</v>
      </c>
      <c r="D28" s="465" t="str">
        <f aca="false">IF(ISERROR(VLOOKUP($A28,'liste reference'!$A$7:$D$892,2,0)),IF(ISERROR(VLOOKUP($A28,'liste reference'!$B$7:$D$892,1,0)),"",VLOOKUP($A28,'liste reference'!$B$7:$D$892,1,0)),VLOOKUP($A28,'liste reference'!$A$7:$D$892,2,0))</f>
        <v>Phormidium sp.</v>
      </c>
      <c r="E28" s="465" t="e">
        <f aca="false">IF(D28="",0,VLOOKUP(D28,D$22:D27,1,0))</f>
        <v>#N/A</v>
      </c>
      <c r="F28" s="466" t="n">
        <f aca="false">($B28*$B$7+$C28*$C$7)/100</f>
        <v>1.36</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Phormidium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6414</v>
      </c>
      <c r="Q28" s="455" t="n">
        <f aca="false">IF(ISTEXT(H28),"",(B28*$B$7/100)+(C28*$C$7/100))</f>
        <v>1.36</v>
      </c>
      <c r="R28" s="456" t="n">
        <f aca="false">IF(OR(ISTEXT(H28),Q28=0),"",IF(Q28&lt;0.1,1,IF(Q28&lt;1,2,IF(Q28&lt;10,3,IF(Q28&lt;50,4,IF(Q28&gt;=50,5,""))))))</f>
        <v>3</v>
      </c>
      <c r="S28" s="456" t="n">
        <f aca="false">IF(ISERROR(R28*I28),0,R28*I28)</f>
        <v>39</v>
      </c>
      <c r="T28" s="456" t="n">
        <f aca="false">IF(ISERROR(R28*I28*J28),0,R28*I28*J28)</f>
        <v>78</v>
      </c>
      <c r="U28" s="470" t="n">
        <f aca="false">IF(ISERROR(R28*J28),0,R28*J28)</f>
        <v>6</v>
      </c>
      <c r="V28" s="457" t="n">
        <v>6</v>
      </c>
      <c r="W28" s="458"/>
      <c r="Y28" s="459" t="str">
        <f aca="false">IF(A28="new.cod","NEWCOD",IF(AND((Z28=""),ISTEXT(A28)),A28,IF(Z28="","",INDEX('liste reference'!$A$7:$A$892,Z28))))</f>
        <v>PHOSPX</v>
      </c>
      <c r="Z28" s="250" t="n">
        <f aca="false">IF(ISERROR(MATCH(A28,'liste reference'!$A$7:$A$892,0)),IF(ISERROR(MATCH(A28,'liste reference'!$B$7:$B$892,0)),"",(MATCH(A28,'liste reference'!$B$7:$B$892,0))),(MATCH(A28,'liste reference'!$A$7:$A$892,0)))</f>
        <v>570</v>
      </c>
      <c r="AA28" s="460"/>
      <c r="AB28" s="461"/>
      <c r="AC28" s="461"/>
      <c r="BC28" s="250" t="n">
        <f aca="false">IF(A28="","",1)</f>
        <v>1</v>
      </c>
    </row>
    <row r="29" customFormat="false" ht="12.75" hidden="false" customHeight="false" outlineLevel="0" collapsed="false">
      <c r="A29" s="462" t="s">
        <v>2301</v>
      </c>
      <c r="B29" s="463"/>
      <c r="C29" s="464" t="n">
        <v>0.005</v>
      </c>
      <c r="D29" s="465" t="str">
        <f aca="false">IF(ISERROR(VLOOKUP($A29,'liste reference'!$A$7:$D$892,2,0)),IF(ISERROR(VLOOKUP($A29,'liste reference'!$B$7:$D$892,1,0)),"",VLOOKUP($A29,'liste reference'!$B$7:$D$892,1,0)),VLOOKUP($A29,'liste reference'!$A$7:$D$892,2,0))</f>
        <v>Scytonema sp.</v>
      </c>
      <c r="E29" s="465" t="e">
        <f aca="false">IF(D29="",0,VLOOKUP(D29,D$22:D28,1,0))</f>
        <v>#N/A</v>
      </c>
      <c r="F29" s="466" t="n">
        <f aca="false">($B29*$B$7+$C29*$C$7)/100</f>
        <v>0.0032</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0</v>
      </c>
      <c r="J29" s="451" t="n">
        <f aca="false">IF(ISNUMBER(H29),IF(ISERROR(VLOOKUP($A29,'liste reference'!$A$7:$P$892,4,0)),IF(ISERROR(VLOOKUP($A29,'liste reference'!$B$7:$P$892,3,0)),"",VLOOKUP($A29,'liste reference'!$B$7:$P$892,3,0)),VLOOKUP($A29,'liste reference'!$A$7:$P$892,4,0)),"")</f>
        <v>0</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Scytonema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1114</v>
      </c>
      <c r="Q29" s="455" t="n">
        <f aca="false">IF(ISTEXT(H29),"",(B29*$B$7/100)+(C29*$C$7/100))</f>
        <v>0.0032</v>
      </c>
      <c r="R29" s="456" t="n">
        <f aca="false">IF(OR(ISTEXT(H29),Q29=0),"",IF(Q29&lt;0.1,1,IF(Q29&lt;1,2,IF(Q29&lt;10,3,IF(Q29&lt;50,4,IF(Q29&gt;=50,5,""))))))</f>
        <v>1</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SCYSPX</v>
      </c>
      <c r="Z29" s="250" t="n">
        <f aca="false">IF(ISERROR(MATCH(A29,'liste reference'!$A$7:$A$892,0)),IF(ISERROR(MATCH(A29,'liste reference'!$B$7:$B$892,0)),"",(MATCH(A29,'liste reference'!$B$7:$B$892,0))),(MATCH(A29,'liste reference'!$A$7:$A$892,0)))</f>
        <v>779</v>
      </c>
      <c r="AA29" s="460"/>
      <c r="AB29" s="461"/>
      <c r="AC29" s="461"/>
      <c r="BC29" s="250" t="n">
        <f aca="false">IF(A29="","",1)</f>
        <v>1</v>
      </c>
    </row>
    <row r="30" customFormat="false" ht="12.75" hidden="false" customHeight="false" outlineLevel="0" collapsed="false">
      <c r="A30" s="462" t="s">
        <v>2419</v>
      </c>
      <c r="B30" s="463" t="n">
        <v>0.4</v>
      </c>
      <c r="C30" s="464" t="n">
        <v>0.3</v>
      </c>
      <c r="D30" s="465" t="str">
        <f aca="false">IF(ISERROR(VLOOKUP($A30,'liste reference'!$A$7:$D$892,2,0)),IF(ISERROR(VLOOKUP($A30,'liste reference'!$B$7:$D$892,1,0)),"",VLOOKUP($A30,'liste reference'!$B$7:$D$892,1,0)),VLOOKUP($A30,'liste reference'!$A$7:$D$892,2,0))</f>
        <v>Stigeoclonium sp.</v>
      </c>
      <c r="E30" s="465" t="e">
        <f aca="false">IF(D30="",0,VLOOKUP(D30,D$22:D29,1,0))</f>
        <v>#N/A</v>
      </c>
      <c r="F30" s="466" t="n">
        <f aca="false">($B30*$B$7+$C30*$C$7)/100</f>
        <v>0.336</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Stigeoclonium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1119</v>
      </c>
      <c r="Q30" s="455" t="n">
        <f aca="false">IF(ISTEXT(H30),"",(B30*$B$7/100)+(C30*$C$7/100))</f>
        <v>0.336</v>
      </c>
      <c r="R30" s="456" t="n">
        <f aca="false">IF(OR(ISTEXT(H30),Q30=0),"",IF(Q30&lt;0.1,1,IF(Q30&lt;1,2,IF(Q30&lt;10,3,IF(Q30&lt;50,4,IF(Q30&gt;=50,5,""))))))</f>
        <v>2</v>
      </c>
      <c r="S30" s="456" t="n">
        <f aca="false">IF(ISERROR(R30*I30),0,R30*I30)</f>
        <v>26</v>
      </c>
      <c r="T30" s="456" t="n">
        <f aca="false">IF(ISERROR(R30*I30*J30),0,R30*I30*J30)</f>
        <v>52</v>
      </c>
      <c r="U30" s="470" t="n">
        <f aca="false">IF(ISERROR(R30*J30),0,R30*J30)</f>
        <v>4</v>
      </c>
      <c r="V30" s="457" t="n">
        <v>4</v>
      </c>
      <c r="W30" s="458"/>
      <c r="Y30" s="459" t="str">
        <f aca="false">IF(A30="new.cod","NEWCOD",IF(AND((Z30=""),ISTEXT(A30)),A30,IF(Z30="","",INDEX('liste reference'!$A$7:$A$892,Z30))))</f>
        <v>STISPX</v>
      </c>
      <c r="Z30" s="250" t="n">
        <f aca="false">IF(ISERROR(MATCH(A30,'liste reference'!$A$7:$A$892,0)),IF(ISERROR(MATCH(A30,'liste reference'!$B$7:$B$892,0)),"",(MATCH(A30,'liste reference'!$B$7:$B$892,0))),(MATCH(A30,'liste reference'!$A$7:$A$892,0)))</f>
        <v>823</v>
      </c>
      <c r="AA30" s="460"/>
      <c r="AB30" s="461"/>
      <c r="AC30" s="461"/>
      <c r="BC30" s="250" t="n">
        <f aca="false">IF(A30="","",1)</f>
        <v>1</v>
      </c>
    </row>
    <row r="31" customFormat="false" ht="12.75" hidden="false" customHeight="false" outlineLevel="0" collapsed="false">
      <c r="A31" s="462" t="s">
        <v>2498</v>
      </c>
      <c r="B31" s="463" t="n">
        <v>11</v>
      </c>
      <c r="C31" s="464" t="n">
        <v>16</v>
      </c>
      <c r="D31" s="465" t="str">
        <f aca="false">IF(ISERROR(VLOOKUP($A31,'liste reference'!$A$7:$D$892,2,0)),IF(ISERROR(VLOOKUP($A31,'liste reference'!$B$7:$D$892,1,0)),"",VLOOKUP($A31,'liste reference'!$B$7:$D$892,1,0)),VLOOKUP($A31,'liste reference'!$A$7:$D$892,2,0))</f>
        <v>Ulothrix sp.</v>
      </c>
      <c r="E31" s="465" t="e">
        <f aca="false">IF(D31="",0,VLOOKUP(D31,D$22:D30,1,0))</f>
        <v>#N/A</v>
      </c>
      <c r="F31" s="466" t="n">
        <f aca="false">($B31*$B$7+$C31*$C$7)/100</f>
        <v>14.2</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Ulothrix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1142</v>
      </c>
      <c r="Q31" s="455" t="n">
        <f aca="false">IF(ISTEXT(H31),"",(B31*$B$7/100)+(C31*$C$7/100))</f>
        <v>14.2</v>
      </c>
      <c r="R31" s="456" t="n">
        <f aca="false">IF(OR(ISTEXT(H31),Q31=0),"",IF(Q31&lt;0.1,1,IF(Q31&lt;1,2,IF(Q31&lt;10,3,IF(Q31&lt;50,4,IF(Q31&gt;=50,5,""))))))</f>
        <v>4</v>
      </c>
      <c r="S31" s="456" t="n">
        <f aca="false">IF(ISERROR(R31*I31),0,R31*I31)</f>
        <v>40</v>
      </c>
      <c r="T31" s="456" t="n">
        <f aca="false">IF(ISERROR(R31*I31*J31),0,R31*I31*J31)</f>
        <v>40</v>
      </c>
      <c r="U31" s="470" t="n">
        <f aca="false">IF(ISERROR(R31*J31),0,R31*J31)</f>
        <v>4</v>
      </c>
      <c r="V31" s="457" t="n">
        <v>4</v>
      </c>
      <c r="W31" s="458"/>
      <c r="Y31" s="459" t="str">
        <f aca="false">IF(A31="new.cod","NEWCOD",IF(AND((Z31=""),ISTEXT(A31)),A31,IF(Z31="","",INDEX('liste reference'!$A$7:$A$892,Z31))))</f>
        <v>ULOSPX</v>
      </c>
      <c r="Z31" s="250" t="n">
        <f aca="false">IF(ISERROR(MATCH(A31,'liste reference'!$A$7:$A$892,0)),IF(ISERROR(MATCH(A31,'liste reference'!$B$7:$B$892,0)),"",(MATCH(A31,'liste reference'!$B$7:$B$892,0))),(MATCH(A31,'liste reference'!$A$7:$A$892,0)))</f>
        <v>851</v>
      </c>
      <c r="AA31" s="460"/>
      <c r="AB31" s="461"/>
      <c r="AC31" s="461"/>
      <c r="BC31" s="250" t="n">
        <f aca="false">IF(A31="","",1)</f>
        <v>1</v>
      </c>
    </row>
    <row r="32" customFormat="false" ht="12.75" hidden="false" customHeight="false" outlineLevel="0" collapsed="false">
      <c r="A32" s="462" t="s">
        <v>943</v>
      </c>
      <c r="B32" s="463"/>
      <c r="C32" s="464" t="n">
        <v>0.005</v>
      </c>
      <c r="D32" s="465" t="str">
        <f aca="false">IF(ISERROR(VLOOKUP($A32,'liste reference'!$A$7:$D$892,2,0)),IF(ISERROR(VLOOKUP($A32,'liste reference'!$B$7:$D$892,1,0)),"",VLOOKUP($A32,'liste reference'!$B$7:$D$892,1,0)),VLOOKUP($A32,'liste reference'!$A$7:$D$892,2,0))</f>
        <v>Fissidens rivularis</v>
      </c>
      <c r="E32" s="465" t="e">
        <f aca="false">IF(D32="",0,VLOOKUP(D32,D$22:D31,1,0))</f>
        <v>#N/A</v>
      </c>
      <c r="F32" s="466" t="n">
        <f aca="false">($B32*$B$7+$C32*$C$7)/100</f>
        <v>0.0032</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0</v>
      </c>
      <c r="J32" s="451" t="n">
        <f aca="false">IF(ISNUMBER(H32),IF(ISERROR(VLOOKUP($A32,'liste reference'!$A$7:$P$892,4,0)),IF(ISERROR(VLOOKUP($A32,'liste reference'!$B$7:$P$892,3,0)),"",VLOOKUP($A32,'liste reference'!$B$7:$P$892,3,0)),VLOOKUP($A32,'liste reference'!$A$7:$P$892,4,0)),"")</f>
        <v>0</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Fissidens rivularis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19669</v>
      </c>
      <c r="Q32" s="455" t="n">
        <f aca="false">IF(ISTEXT(H32),"",(B32*$B$7/100)+(C32*$C$7/100))</f>
        <v>0.0032</v>
      </c>
      <c r="R32" s="456" t="n">
        <f aca="false">IF(OR(ISTEXT(H32),Q32=0),"",IF(Q32&lt;0.1,1,IF(Q32&lt;1,2,IF(Q32&lt;10,3,IF(Q32&lt;50,4,IF(Q32&gt;=50,5,""))))))</f>
        <v>1</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FISRIV</v>
      </c>
      <c r="Z32" s="250" t="n">
        <f aca="false">IF(ISERROR(MATCH(A32,'liste reference'!$A$7:$A$892,0)),IF(ISERROR(MATCH(A32,'liste reference'!$B$7:$B$892,0)),"",(MATCH(A32,'liste reference'!$B$7:$B$892,0))),(MATCH(A32,'liste reference'!$A$7:$A$892,0)))</f>
        <v>299</v>
      </c>
      <c r="AA32" s="460"/>
      <c r="AB32" s="461"/>
      <c r="AC32" s="461"/>
      <c r="BC32" s="250" t="n">
        <f aca="false">IF(A32="","",1)</f>
        <v>1</v>
      </c>
    </row>
    <row r="33" customFormat="false" ht="12.75" hidden="false" customHeight="false" outlineLevel="0" collapsed="false">
      <c r="A33" s="462" t="s">
        <v>2077</v>
      </c>
      <c r="B33" s="463" t="n">
        <v>0.1</v>
      </c>
      <c r="C33" s="464" t="n">
        <v>0.02</v>
      </c>
      <c r="D33" s="465" t="str">
        <f aca="false">IF(ISERROR(VLOOKUP($A33,'liste reference'!$A$7:$D$892,2,0)),IF(ISERROR(VLOOKUP($A33,'liste reference'!$B$7:$D$892,1,0)),"",VLOOKUP($A33,'liste reference'!$B$7:$D$892,1,0)),VLOOKUP($A33,'liste reference'!$A$7:$D$892,2,0))</f>
        <v>Rhynchostegium riparioides</v>
      </c>
      <c r="E33" s="465" t="e">
        <f aca="false">IF(D33="",0,VLOOKUP(D33,D$22:D32,1,0))</f>
        <v>#N/A</v>
      </c>
      <c r="F33" s="466" t="n">
        <f aca="false">($B33*$B$7+$C33*$C$7)/100</f>
        <v>0.0488</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12</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Rhynchostegium riparioides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1268</v>
      </c>
      <c r="Q33" s="455" t="n">
        <f aca="false">IF(ISTEXT(H33),"",(B33*$B$7/100)+(C33*$C$7/100))</f>
        <v>0.0488</v>
      </c>
      <c r="R33" s="456" t="n">
        <f aca="false">IF(OR(ISTEXT(H33),Q33=0),"",IF(Q33&lt;0.1,1,IF(Q33&lt;1,2,IF(Q33&lt;10,3,IF(Q33&lt;50,4,IF(Q33&gt;=50,5,""))))))</f>
        <v>1</v>
      </c>
      <c r="S33" s="456" t="n">
        <f aca="false">IF(ISERROR(R33*I33),0,R33*I33)</f>
        <v>12</v>
      </c>
      <c r="T33" s="456" t="n">
        <f aca="false">IF(ISERROR(R33*I33*J33),0,R33*I33*J33)</f>
        <v>12</v>
      </c>
      <c r="U33" s="470" t="n">
        <f aca="false">IF(ISERROR(R33*J33),0,R33*J33)</f>
        <v>1</v>
      </c>
      <c r="V33" s="457" t="n">
        <v>1</v>
      </c>
      <c r="W33" s="458"/>
      <c r="Y33" s="459" t="str">
        <f aca="false">IF(A33="new.cod","NEWCOD",IF(AND((Z33=""),ISTEXT(A33)),A33,IF(Z33="","",INDEX('liste reference'!$A$7:$A$892,Z33))))</f>
        <v>RHYRIP</v>
      </c>
      <c r="Z33" s="250" t="n">
        <f aca="false">IF(ISERROR(MATCH(A33,'liste reference'!$A$7:$A$892,0)),IF(ISERROR(MATCH(A33,'liste reference'!$B$7:$B$892,0)),"",(MATCH(A33,'liste reference'!$B$7:$B$892,0))),(MATCH(A33,'liste reference'!$A$7:$A$892,0)))</f>
        <v>705</v>
      </c>
      <c r="AA33" s="460"/>
      <c r="AB33" s="461"/>
      <c r="AC33" s="461"/>
      <c r="BC33" s="250" t="n">
        <f aca="false">IF(A33="","",1)</f>
        <v>1</v>
      </c>
    </row>
    <row r="34" customFormat="false" ht="12.75" hidden="false" customHeight="false" outlineLevel="0" collapsed="false">
      <c r="A34" s="462" t="s">
        <v>839</v>
      </c>
      <c r="B34" s="463" t="n">
        <v>0.005</v>
      </c>
      <c r="C34" s="464" t="n">
        <v>0.005</v>
      </c>
      <c r="D34" s="465" t="str">
        <f aca="false">IF(ISERROR(VLOOKUP($A34,'liste reference'!$A$7:$D$892,2,0)),IF(ISERROR(VLOOKUP($A34,'liste reference'!$B$7:$D$892,1,0)),"",VLOOKUP($A34,'liste reference'!$B$7:$D$892,1,0)),VLOOKUP($A34,'liste reference'!$A$7:$D$892,2,0))</f>
        <v>Equisetum arvense</v>
      </c>
      <c r="E34" s="465" t="e">
        <f aca="false">IF(D34="",0,VLOOKUP(D34,D$22:D33,1,0))</f>
        <v>#N/A</v>
      </c>
      <c r="F34" s="471" t="n">
        <f aca="false">($B34*$B$7+$C34*$C$7)/100</f>
        <v>0.005</v>
      </c>
      <c r="G34" s="467" t="str">
        <f aca="false">IF(A34="","",IF(ISERROR(VLOOKUP($A34,'liste reference'!$A$7:$P$892,13,0)),IF(ISERROR(VLOOKUP($A34,'liste reference'!$B$7:$P$892,12,0)),"    -",VLOOKUP($A34,'liste reference'!$B$7:$P$892,12,0)),VLOOKUP($A34,'liste reference'!$A$7:$P$892,13,0)))</f>
        <v>PTE</v>
      </c>
      <c r="H34" s="449" t="n">
        <f aca="false">IF(A34="","x",IF(ISERROR(VLOOKUP($A34,'liste reference'!$A$7:$P$892,14,0)),IF(ISERROR(VLOOKUP($A34,'liste reference'!$B$7:$P$892,13,0)),"x",VLOOKUP($A34,'liste reference'!$B$7:$P$892,13,0)),VLOOKUP($A34,'liste reference'!$A$7:$P$892,14,0)))</f>
        <v>6</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Equisetum arvense</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1384</v>
      </c>
      <c r="Q34" s="455" t="n">
        <f aca="false">IF(ISTEXT(H34),"",(B34*$B$7/100)+(C34*$C$7/100))</f>
        <v>0.005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EQUARV</v>
      </c>
      <c r="Z34" s="250" t="n">
        <f aca="false">IF(ISERROR(MATCH(A34,'liste reference'!$A$7:$A$892,0)),IF(ISERROR(MATCH(A34,'liste reference'!$B$7:$B$892,0)),"",(MATCH(A34,'liste reference'!$B$7:$B$892,0))),(MATCH(A34,'liste reference'!$A$7:$A$892,0)))</f>
        <v>266</v>
      </c>
      <c r="AA34" s="460"/>
      <c r="AB34" s="461"/>
      <c r="AC34" s="461"/>
      <c r="BC34" s="250" t="n">
        <f aca="false">IF(A34="","",1)</f>
        <v>1</v>
      </c>
    </row>
    <row r="35" customFormat="false" ht="12.75" hidden="false" customHeight="false" outlineLevel="0" collapsed="false">
      <c r="A35" s="462" t="s">
        <v>873</v>
      </c>
      <c r="B35" s="463"/>
      <c r="C35" s="464" t="n">
        <v>0.005</v>
      </c>
      <c r="D35" s="465" t="str">
        <f aca="false">IF(ISERROR(VLOOKUP($A35,'liste reference'!$A$7:$D$892,2,0)),IF(ISERROR(VLOOKUP($A35,'liste reference'!$B$7:$D$892,1,0)),"",VLOOKUP($A35,'liste reference'!$B$7:$D$892,1,0)),VLOOKUP($A35,'liste reference'!$A$7:$D$892,2,0))</f>
        <v>Eupatorium cannabinum</v>
      </c>
      <c r="E35" s="465" t="e">
        <f aca="false">IF(D35="",0,VLOOKUP(D35,D$22:D34,1,0))</f>
        <v>#N/A</v>
      </c>
      <c r="F35" s="471" t="n">
        <f aca="false">($B35*$B$7+$C35*$C$7)/100</f>
        <v>0.0032</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Eupatorium cannabinum</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1741</v>
      </c>
      <c r="Q35" s="455" t="n">
        <f aca="false">IF(ISTEXT(H35),"",(B35*$B$7/100)+(C35*$C$7/100))</f>
        <v>0.0032</v>
      </c>
      <c r="R35" s="456" t="n">
        <f aca="false">IF(OR(ISTEXT(H35),Q35=0),"",IF(Q35&lt;0.1,1,IF(Q35&lt;1,2,IF(Q35&lt;10,3,IF(Q35&lt;50,4,IF(Q35&gt;=50,5,""))))))</f>
        <v>1</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EUPCAN</v>
      </c>
      <c r="Z35" s="250" t="n">
        <f aca="false">IF(ISERROR(MATCH(A35,'liste reference'!$A$7:$A$892,0)),IF(ISERROR(MATCH(A35,'liste reference'!$B$7:$B$892,0)),"",(MATCH(A35,'liste reference'!$B$7:$B$892,0))),(MATCH(A35,'liste reference'!$A$7:$A$892,0)))</f>
        <v>280</v>
      </c>
      <c r="AA35" s="460"/>
      <c r="AB35" s="461"/>
      <c r="AC35" s="461"/>
      <c r="BC35" s="250" t="n">
        <f aca="false">IF(A35="","",1)</f>
        <v>1</v>
      </c>
    </row>
    <row r="36" customFormat="false" ht="12.75" hidden="false" customHeight="false" outlineLevel="0" collapsed="false">
      <c r="A36" s="462" t="s">
        <v>2321</v>
      </c>
      <c r="B36" s="463"/>
      <c r="C36" s="464" t="n">
        <v>0.0005</v>
      </c>
      <c r="D36" s="465" t="str">
        <f aca="false">IF(ISERROR(VLOOKUP($A36,'liste reference'!$A$7:$D$892,2,0)),IF(ISERROR(VLOOKUP($A36,'liste reference'!$B$7:$D$892,1,0)),"",VLOOKUP($A36,'liste reference'!$B$7:$D$892,1,0)),VLOOKUP($A36,'liste reference'!$A$7:$D$892,2,0))</f>
        <v>Solanum dulcamara</v>
      </c>
      <c r="E36" s="465" t="e">
        <f aca="false">IF(D36="",0,VLOOKUP(D36,D$22:D35,1,0))</f>
        <v>#N/A</v>
      </c>
      <c r="F36" s="471" t="n">
        <f aca="false">($B36*$B$7+$C36*$C$7)/100</f>
        <v>0.00032</v>
      </c>
      <c r="G36" s="467" t="str">
        <f aca="false">IF(A36="","",IF(ISERROR(VLOOKUP($A36,'liste reference'!$A$7:$P$892,13,0)),IF(ISERROR(VLOOKUP($A36,'liste reference'!$B$7:$P$892,12,0)),"    -",VLOOKUP($A36,'liste reference'!$B$7:$P$892,12,0)),VLOOKUP($A36,'liste reference'!$A$7:$P$892,13,0)))</f>
        <v>PHg</v>
      </c>
      <c r="H36" s="449" t="n">
        <f aca="false">IF(A36="","x",IF(ISERROR(VLOOKUP($A36,'liste reference'!$A$7:$P$892,14,0)),IF(ISERROR(VLOOKUP($A36,'liste reference'!$B$7:$P$892,13,0)),"x",VLOOKUP($A36,'liste reference'!$B$7:$P$892,13,0)),VLOOKUP($A36,'liste reference'!$A$7:$P$892,14,0)))</f>
        <v>9</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Solanum dulcamara</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1964</v>
      </c>
      <c r="Q36" s="455" t="n">
        <f aca="false">IF(ISTEXT(H36),"",(B36*$B$7/100)+(C36*$C$7/100))</f>
        <v>0.00032</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SOADUL</v>
      </c>
      <c r="Z36" s="250" t="n">
        <f aca="false">IF(ISERROR(MATCH(A36,'liste reference'!$A$7:$A$892,0)),IF(ISERROR(MATCH(A36,'liste reference'!$B$7:$B$892,0)),"",(MATCH(A36,'liste reference'!$B$7:$B$892,0))),(MATCH(A36,'liste reference'!$A$7:$A$892,0)))</f>
        <v>788</v>
      </c>
      <c r="AA36" s="460"/>
      <c r="AB36" s="461"/>
      <c r="AC36" s="461"/>
      <c r="BC36" s="250" t="n">
        <f aca="false">IF(A36="","",1)</f>
        <v>1</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2"/>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3"/>
      <c r="M58" s="473"/>
      <c r="N58" s="473"/>
      <c r="O58" s="454" t="str">
        <f aca="false">IF(AA58="Cf.","Cf.","")</f>
        <v/>
      </c>
      <c r="P58" s="47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2684</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0.0018</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Leptolyngbya</v>
      </c>
      <c r="L63" s="469"/>
      <c r="M63" s="469"/>
      <c r="N63" s="469"/>
      <c r="O63" s="454" t="str">
        <f aca="false">IF(AA63="Cf.","Cf.","")</f>
        <v>Cf.</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75"/>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t="s">
        <v>2685</v>
      </c>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Hérault</v>
      </c>
      <c r="B84" s="493" t="str">
        <f aca="false">C3</f>
        <v>Valleraugue</v>
      </c>
      <c r="C84" s="494" t="n">
        <f aca="false">A4</f>
        <v>41138</v>
      </c>
      <c r="D84" s="495" t="n">
        <f aca="false">IF(ISERROR(SUM($T$23:$T$82)/SUM($U$23:$U$82)),"",SUM($T$23:$T$82)/SUM($U$23:$U$82))</f>
        <v>11.88</v>
      </c>
      <c r="E84" s="496" t="n">
        <f aca="false">N13</f>
        <v>15</v>
      </c>
      <c r="F84" s="493" t="n">
        <f aca="false">N14</f>
        <v>14</v>
      </c>
      <c r="G84" s="493" t="n">
        <f aca="false">N15</f>
        <v>5</v>
      </c>
      <c r="H84" s="493" t="n">
        <f aca="false">N16</f>
        <v>4</v>
      </c>
      <c r="I84" s="493" t="n">
        <f aca="false">N17</f>
        <v>0</v>
      </c>
      <c r="J84" s="497" t="n">
        <f aca="false">N8</f>
        <v>7.35714285714286</v>
      </c>
      <c r="K84" s="495" t="n">
        <f aca="false">N9</f>
        <v>6.14700856398576</v>
      </c>
      <c r="L84" s="496" t="n">
        <f aca="false">N10</f>
        <v>0</v>
      </c>
      <c r="M84" s="496" t="n">
        <f aca="false">N11</f>
        <v>15</v>
      </c>
      <c r="N84" s="495" t="n">
        <f aca="false">O8</f>
        <v>0.928571428571429</v>
      </c>
      <c r="O84" s="495" t="n">
        <f aca="false">O9</f>
        <v>0.828741930164745</v>
      </c>
      <c r="P84" s="496" t="n">
        <f aca="false">O10</f>
        <v>0</v>
      </c>
      <c r="Q84" s="496" t="n">
        <f aca="false">O11</f>
        <v>2</v>
      </c>
      <c r="R84" s="496" t="n">
        <f aca="false">F21</f>
        <v>30.59852</v>
      </c>
      <c r="S84" s="496" t="n">
        <f aca="false">K11</f>
        <v>0</v>
      </c>
      <c r="T84" s="496" t="n">
        <f aca="false">K12</f>
        <v>9</v>
      </c>
      <c r="U84" s="496" t="n">
        <f aca="false">K13</f>
        <v>2</v>
      </c>
      <c r="V84" s="498" t="n">
        <f aca="false">K14</f>
        <v>1</v>
      </c>
      <c r="W84" s="499" t="n">
        <f aca="false">K15</f>
        <v>2</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40</v>
      </c>
      <c r="T87" s="250"/>
      <c r="U87" s="250"/>
      <c r="V87" s="250"/>
    </row>
    <row r="88" customFormat="false" ht="12.75" hidden="true" customHeight="false" outlineLevel="0" collapsed="false">
      <c r="P88" s="250"/>
      <c r="Q88" s="250" t="s">
        <v>2690</v>
      </c>
      <c r="R88" s="250"/>
      <c r="S88" s="457" t="n">
        <f aca="false">VLOOKUP((S87),($S$23:$U$82),2,0)</f>
        <v>40</v>
      </c>
      <c r="T88" s="250"/>
      <c r="U88" s="250"/>
      <c r="V88" s="250"/>
    </row>
    <row r="89" customFormat="false" ht="12.75" hidden="false" customHeight="false" outlineLevel="0" collapsed="false">
      <c r="Q89" s="250" t="s">
        <v>2691</v>
      </c>
      <c r="R89" s="250"/>
      <c r="S89" s="457" t="n">
        <f aca="false">VLOOKUP((S87),($S$23:$U$82),3,0)</f>
        <v>4</v>
      </c>
      <c r="T89" s="250"/>
    </row>
    <row r="90" customFormat="false" ht="12.75" hidden="false" customHeight="false" outlineLevel="0" collapsed="false">
      <c r="Q90" s="250" t="s">
        <v>2692</v>
      </c>
      <c r="R90" s="250"/>
      <c r="S90" s="502" t="n">
        <f aca="false">IF(ISERROR(SUM($T$23:$T$82)/SUM($U$23:$U$82)),"",(SUM($T$23:$T$82)-S88)/(SUM($U$23:$U$82)-S89))</f>
        <v>12.2380952380952</v>
      </c>
      <c r="T90" s="250"/>
    </row>
    <row r="91" customFormat="false" ht="12.75" hidden="false" customHeight="false" outlineLevel="0" collapsed="false">
      <c r="Q91" s="456" t="s">
        <v>2693</v>
      </c>
      <c r="R91" s="456"/>
      <c r="S91" s="456" t="str">
        <f aca="false">INDEX('liste reference'!$A$7:$A$892,$T$91)</f>
        <v>MELSPX</v>
      </c>
      <c r="T91" s="250" t="n">
        <f aca="false">IF(ISERROR(MATCH($S$93,'liste reference'!$A$7:$A$892,0)),MATCH($S$93,'liste reference'!$B$7:$B$892,0),(MATCH($S$93,'liste reference'!$A$7:$A$892,0)))</f>
        <v>457</v>
      </c>
      <c r="U91" s="491"/>
    </row>
    <row r="92" customFormat="false" ht="12.75" hidden="false" customHeight="false" outlineLevel="0" collapsed="false">
      <c r="Q92" s="250" t="s">
        <v>2694</v>
      </c>
      <c r="R92" s="250"/>
      <c r="S92" s="250" t="n">
        <f aca="false">MATCH(S87,$S$23:$S$82,0)</f>
        <v>4</v>
      </c>
      <c r="T92" s="250"/>
    </row>
    <row r="93" customFormat="false" ht="12.75" hidden="false" customHeight="false" outlineLevel="0" collapsed="false">
      <c r="Q93" s="456" t="s">
        <v>2695</v>
      </c>
      <c r="R93" s="250"/>
      <c r="S93" s="456" t="str">
        <f aca="false">INDEX($A$23:$A$82,$S$92)</f>
        <v>MELSPX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7">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5"/>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2"/>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3"/>
      <c r="M59" s="473"/>
      <c r="N59" s="473"/>
      <c r="O59" s="454" t="str">
        <f aca="false">IF(AA59="Cf.","Cf.","")</f>
        <v/>
      </c>
      <c r="P59" s="47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3"/>
      <c r="M60" s="473"/>
      <c r="N60" s="473"/>
      <c r="O60" s="454" t="str">
        <f aca="false">IF(AA60="Cf.","Cf.","")</f>
        <v/>
      </c>
      <c r="P60" s="47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3"/>
      <c r="M81" s="473"/>
      <c r="N81" s="473"/>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7">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2715</v>
      </c>
      <c r="G17" s="541"/>
      <c r="H17" s="540" t="s">
        <v>2715</v>
      </c>
      <c r="I17" s="542"/>
    </row>
    <row r="18" customFormat="false" ht="12.75" hidden="false" customHeight="false" outlineLevel="0" collapsed="false">
      <c r="A18" s="529" t="s">
        <v>78</v>
      </c>
      <c r="B18" s="530" t="s">
        <v>2716</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2720</v>
      </c>
      <c r="G22" s="541"/>
      <c r="H22" s="540" t="s">
        <v>2720</v>
      </c>
      <c r="I22" s="542"/>
    </row>
    <row r="23" customFormat="false" ht="12.75" hidden="false" customHeight="false" outlineLevel="0" collapsed="false">
      <c r="A23" s="529" t="s">
        <v>99</v>
      </c>
      <c r="B23" s="530" t="s">
        <v>2721</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2685</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IMBERT Loïc</cp:lastModifiedBy>
  <cp:lastPrinted>2006-07-12T18:54:47Z</cp:lastPrinted>
  <dcterms:modified xsi:type="dcterms:W3CDTF">2013-10-15T10:04:41Z</dcterms:modified>
  <cp:revision>0</cp:revision>
  <dc:subject/>
  <dc:title>Feuille d'aide au calcul de l'IBMR</dc:title>
</cp:coreProperties>
</file>