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comments6.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Lez à Prades" sheetId="6" state="visible" r:id="rId8"/>
    <sheet name="modele" sheetId="7" state="hidden" r:id="rId9"/>
    <sheet name="liste codes réf" sheetId="8" state="hidden" r:id="rId10"/>
  </sheets>
  <externalReferences>
    <externalReference r:id="rId11"/>
  </externalReferences>
  <definedNames>
    <definedName function="false" hidden="false" localSheetId="5" name="_xlnm.Print_Area" vbProcedure="false">'Lez à Prades'!$A$1:$O$82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'Lez à Prades'!$A$23:$J$84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19</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<sst xmlns="http://schemas.openxmlformats.org/spreadsheetml/2006/main" count="7359" uniqueCount="2728">
  <si>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</si>
  <si>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</si>
  <si>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</si>
  <si>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</si>
  <si>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</si>
  <si>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</si>
  <si>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</si>
  <si>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</si>
  <si>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</si>
  <si>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</si>
  <si>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</si>
  <si>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</si>
  <si>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</si>
  <si>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</si>
  <si>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</si>
  <si>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</si>
  <si>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</si>
  <si>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</si>
  <si>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</si>
  <si>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</si>
  <si>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</si>
  <si>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</si>
  <si>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</si>
  <si>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</si>
  <si>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</si>
  <si>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</si>
  <si>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</si>
  <si>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</si>
  <si>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</si>
  <si>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</si>
  <si>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</si>
  <si>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</si>
  <si>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</si>
  <si>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</si>
  <si>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</si>
  <si>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</si>
  <si>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</si>
  <si>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</si>
  <si>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</si>
  <si>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</si>
  <si>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</si>
  <si>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</si>
  <si>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</si>
  <si>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</si>
  <si>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</si>
  <si>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</si>
  <si>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</si>
  <si>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</si>
  <si>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</si>
  <si>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</si>
  <si>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</si>
  <si>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</si>
  <si>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</si>
  <si>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</si>
  <si>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</si>
  <si>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</si>
  <si>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</si>
  <si>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</si>
  <si>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</si>
  <si>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</si>
  <si>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</si>
  <si>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</si>
  <si>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</si>
  <si>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</si>
  <si>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</si>
  <si>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</si>
  <si>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</si>
  <si>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</si>
  <si>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</si>
  <si>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</si>
  <si>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</si>
  <si>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</si>
  <si>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</si>
  <si>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</si>
  <si>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</si>
  <si>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</si>
  <si>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</si>
  <si>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</si>
  <si>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</si>
  <si>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</si>
  <si>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</si>
  <si>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</si>
  <si>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</si>
  <si>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</si>
  <si>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</si>
  <si>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</si>
  <si>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</si>
  <si>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</si>
  <si>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</si>
  <si>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</si>
  <si>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</si>
  <si>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</si>
  <si>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</si>
  <si>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</si>
  <si>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</si>
  <si>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</si>
  <si>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</si>
  <si>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</si>
  <si>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</si>
  <si>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</si>
  <si>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</si>
  <si>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</si>
  <si>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</si>
  <si>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</si>
  <si>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</si>
  <si>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</si>
  <si>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</si>
  <si>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</si>
  <si>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</si>
  <si>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</si>
  <si>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</si>
  <si>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</si>
  <si>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</si>
  <si>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</si>
  <si>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</si>
  <si>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</si>
  <si>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</si>
  <si>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</si>
  <si>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</si>
  <si>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</si>
  <si>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</si>
  <si>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</si>
  <si>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</si>
  <si>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</si>
  <si>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</si>
  <si>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</si>
  <si>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</si>
  <si>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</si>
  <si>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</si>
  <si>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</si>
  <si>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</si>
  <si>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</si>
  <si>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</si>
  <si>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</si>
  <si>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</si>
  <si>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</si>
  <si>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</si>
  <si>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</si>
  <si>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</si>
  <si>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</si>
  <si>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</si>
  <si>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</si>
  <si>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</si>
  <si>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</si>
  <si>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</si>
  <si>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</si>
  <si>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</si>
  <si>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</si>
  <si>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</si>
  <si>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</si>
  <si>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</si>
  <si>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</si>
  <si>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</si>
  <si>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</si>
  <si>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</si>
  <si>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</si>
  <si>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</si>
  <si>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</si>
  <si>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</si>
  <si>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</si>
  <si>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</si>
  <si>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</si>
  <si>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</si>
  <si>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</si>
  <si>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</si>
  <si>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</si>
  <si>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</si>
  <si>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</si>
  <si>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</si>
  <si>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</si>
  <si>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</si>
  <si>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</si>
  <si>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</si>
  <si>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</si>
  <si>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</si>
  <si>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</si>
  <si>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</si>
  <si>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</si>
  <si>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</si>
  <si>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</si>
  <si>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</si>
  <si>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</si>
  <si>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</si>
  <si>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</si>
  <si>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</si>
  <si>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</si>
  <si>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</si>
  <si>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</si>
  <si>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</si>
  <si>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</si>
  <si>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</si>
  <si>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</si>
  <si>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</si>
  <si>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</si>
  <si>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</si>
  <si>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</si>
  <si>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</si>
  <si>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</si>
  <si>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</si>
  <si>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</si>
  <si>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</si>
  <si>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</si>
  <si>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</si>
  <si>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</si>
  <si>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</si>
  <si>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</si>
  <si>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</si>
  <si>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</si>
  <si>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</si>
  <si>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</si>
  <si>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</si>
  <si>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</si>
  <si>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</si>
  <si>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</si>
  <si>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</si>
  <si>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</si>
  <si>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</si>
  <si>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</si>
  <si>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</si>
  <si>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</si>
  <si>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</si>
  <si>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</si>
  <si>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</si>
  <si>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</si>
  <si>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</si>
  <si>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</si>
  <si>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</si>
  <si>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</si>
  <si>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</si>
  <si>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</si>
  <si>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</si>
  <si>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</si>
  <si>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</si>
  <si>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</si>
  <si>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</si>
  <si>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</si>
  <si>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</si>
  <si>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</si>
  <si>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</si>
  <si>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</si>
  <si>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</si>
  <si>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</si>
  <si>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</si>
  <si>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</si>
  <si>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</si>
  <si>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</si>
  <si>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</si>
  <si>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</si>
  <si>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</si>
  <si>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</si>
  <si>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</si>
  <si>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</si>
  <si>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</si>
  <si>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</si>
  <si>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</si>
  <si>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</si>
  <si>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</si>
  <si>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</si>
  <si>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</si>
  <si>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</si>
  <si>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</si>
  <si>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</si>
  <si>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</si>
  <si>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</si>
  <si>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</si>
  <si>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</si>
  <si>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</si>
  <si>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</si>
  <si>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</si>
  <si>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</si>
  <si>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</si>
  <si>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</si>
  <si>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</si>
  <si>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</si>
  <si>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</si>
  <si>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</si>
  <si>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</si>
  <si>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</si>
  <si>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</si>
  <si>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</si>
  <si>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</si>
  <si>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</si>
  <si>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</si>
  <si>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</si>
  <si>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</si>
  <si>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</si>
  <si>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</si>
  <si>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</si>
  <si>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</si>
  <si>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</si>
  <si>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</si>
  <si>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</si>
  <si>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</si>
  <si>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</si>
  <si>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</si>
  <si>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</si>
  <si>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</si>
  <si>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</si>
  <si>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</si>
  <si>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</si>
  <si>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</si>
  <si>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</si>
  <si>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</si>
  <si>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</si>
  <si>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</si>
  <si>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</si>
  <si>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</si>
  <si>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</si>
  <si>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</si>
  <si>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</si>
  <si>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</si>
  <si>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</si>
  <si>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</si>
  <si>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</si>
  <si>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</si>
  <si>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</si>
  <si>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</si>
  <si>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</si>
  <si>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</si>
  <si>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</si>
  <si>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</si>
  <si>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</si>
  <si>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</si>
  <si>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</si>
  <si>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</si>
  <si>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</si>
  <si>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</si>
  <si>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</si>
  <si>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</si>
  <si>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</si>
  <si>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</si>
  <si>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</si>
  <si>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</si>
  <si>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</si>
  <si>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</si>
  <si>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</si>
  <si>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</si>
  <si>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</si>
  <si>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</si>
  <si>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</si>
  <si>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</si>
  <si>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</si>
  <si>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</si>
  <si>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</si>
  <si>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</si>
  <si>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</si>
  <si>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</si>
  <si>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</si>
  <si>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</si>
  <si>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</si>
  <si>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</si>
  <si>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</si>
  <si>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</si>
  <si>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</si>
  <si>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</si>
  <si>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</si>
  <si>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</si>
  <si>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</si>
  <si>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</si>
  <si>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</si>
  <si>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</si>
  <si>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</si>
  <si>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</si>
  <si>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</si>
  <si>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</si>
  <si>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</si>
  <si>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</si>
  <si>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</si>
  <si>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</si>
  <si>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</si>
  <si>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</si>
  <si>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</si>
  <si>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</si>
  <si>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</si>
  <si>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</si>
  <si>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</si>
  <si>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</si>
  <si>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</si>
  <si>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</si>
  <si>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</si>
  <si>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</si>
  <si>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</si>
  <si>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</si>
  <si>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</si>
  <si>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</si>
  <si>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</si>
  <si>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</si>
  <si>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</si>
  <si>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</si>
  <si>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</si>
  <si>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</si>
  <si>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</si>
  <si>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</si>
  <si>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</si>
  <si>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</si>
  <si>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</si>
  <si>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</si>
  <si>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</si>
  <si>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</si>
  <si>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</si>
  <si>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</si>
  <si>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</si>
  <si>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</si>
  <si>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</si>
  <si>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</si>
  <si>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</si>
  <si>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</si>
  <si>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</si>
  <si>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</si>
  <si>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</si>
  <si>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</si>
  <si>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</si>
  <si>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</si>
  <si>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</si>
  <si>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</si>
  <si>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</si>
  <si>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</si>
  <si>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</si>
  <si>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</si>
  <si>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</si>
  <si>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</si>
  <si>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</si>
  <si>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</si>
  <si>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</si>
  <si>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</si>
  <si>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</si>
  <si>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</si>
  <si>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</si>
  <si>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</si>
  <si>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</si>
  <si>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</si>
  <si>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</si>
  <si>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</si>
  <si>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</si>
  <si>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</si>
  <si>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</si>
  <si>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</si>
  <si>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</si>
  <si>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</si>
  <si>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</si>
  <si>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</si>
  <si>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</si>
  <si>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</si>
  <si>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</si>
  <si>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</si>
  <si>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</si>
  <si>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</si>
  <si>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</si>
  <si>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</si>
  <si>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</si>
  <si>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</si>
  <si>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</si>
  <si>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</si>
  <si>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</si>
  <si>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</si>
  <si>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</si>
  <si>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</si>
  <si>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</si>
  <si>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</si>
  <si>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</si>
  <si>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</si>
  <si>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</si>
  <si>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</si>
  <si>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</si>
  <si>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</si>
  <si>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</si>
  <si>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</si>
  <si>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</si>
  <si>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</si>
  <si>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</si>
  <si>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</si>
  <si>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</si>
  <si>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</si>
  <si>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</si>
  <si>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</si>
  <si>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</si>
  <si>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</si>
  <si>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</si>
  <si>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</si>
  <si>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</si>
  <si>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</si>
  <si>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</si>
  <si>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</si>
  <si>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</si>
  <si>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</si>
  <si>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</si>
  <si>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</si>
  <si>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</si>
  <si>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</si>
  <si>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</si>
  <si>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</si>
  <si>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</si>
  <si>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</si>
  <si>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</si>
  <si>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</si>
  <si>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</si>
  <si>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</si>
  <si>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</si>
  <si>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</si>
  <si>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</si>
  <si>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</si>
  <si>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</si>
  <si>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</si>
  <si>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</si>
  <si>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</si>
  <si>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</si>
  <si>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</si>
  <si>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</si>
  <si>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</si>
  <si>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</si>
  <si>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</si>
  <si>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</si>
  <si>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</si>
  <si>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</si>
  <si>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</si>
  <si>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</si>
  <si>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</si>
  <si>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</si>
  <si>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</si>
  <si>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</si>
  <si>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</si>
  <si>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</si>
  <si>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</si>
  <si>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</si>
  <si>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</si>
  <si>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</si>
  <si>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</si>
  <si>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</si>
  <si>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</si>
  <si>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</si>
  <si>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</si>
  <si>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</si>
  <si>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</si>
  <si>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</si>
  <si>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</si>
  <si>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</si>
  <si>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</si>
  <si>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</si>
  <si>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</si>
  <si>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</si>
  <si>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</si>
  <si>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</si>
  <si>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</si>
  <si>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</si>
  <si>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</si>
  <si>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</si>
  <si>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</si>
  <si>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</si>
  <si>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</si>
  <si>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</si>
  <si>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</si>
  <si>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</si>
  <si>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</si>
  <si>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</si>
  <si>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</si>
  <si>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</si>
  <si>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</si>
  <si>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</si>
  <si>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</si>
  <si>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</si>
  <si>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</si>
  <si>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</si>
  <si>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</si>
  <si>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</si>
  <si>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</si>
  <si>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</si>
  <si>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</si>
  <si>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</si>
  <si>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</si>
  <si>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</si>
  <si>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</si>
  <si>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</si>
  <si>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</si>
  <si>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</si>
  <si>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</si>
  <si>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</si>
  <si>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</si>
  <si>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</si>
  <si>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</si>
  <si>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</si>
  <si>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</si>
  <si>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</si>
  <si>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</si>
  <si>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</si>
  <si>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</si>
  <si>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</si>
  <si>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</si>
  <si>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</si>
  <si>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</si>
  <si>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</si>
  <si>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</si>
  <si>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</si>
  <si>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</si>
  <si>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</si>
  <si>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</si>
  <si>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</si>
  <si>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</si>
  <si>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</si>
  <si>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</si>
  <si>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</si>
  <si>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</si>
  <si>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</si>
  <si>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</si>
  <si>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</si>
  <si>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</si>
  <si>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</si>
  <si>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</si>
  <si>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</si>
  <si>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</si>
  <si>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</si>
  <si>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</si>
  <si>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</si>
  <si>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</si>
  <si>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</si>
  <si>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</si>
  <si>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</si>
  <si>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</si>
  <si>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</si>
  <si>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</si>
  <si>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</si>
  <si>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</si>
  <si>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</si>
  <si>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</si>
  <si>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</si>
  <si>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</si>
  <si>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</si>
  <si>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</si>
  <si>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</si>
  <si>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</si>
  <si>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</si>
  <si>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</si>
  <si>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</si>
  <si>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</si>
  <si>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</si>
  <si>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</si>
  <si>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</si>
  <si>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</si>
  <si>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</si>
  <si>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</si>
  <si>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</si>
  <si>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</si>
  <si>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</si>
  <si>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</si>
  <si>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</si>
  <si>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</si>
  <si>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</si>
  <si>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</si>
  <si>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</si>
  <si>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</si>
  <si>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</si>
  <si>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</si>
  <si>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</si>
  <si>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</si>
  <si>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</si>
  <si>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</si>
  <si>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</si>
  <si>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</si>
  <si>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</si>
  <si>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</si>
  <si>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</si>
  <si>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</si>
  <si>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</si>
  <si>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</si>
  <si>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</si>
  <si>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</si>
  <si>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</si>
  <si>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</si>
  <si>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</si>
  <si>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</si>
  <si>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</si>
  <si>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</si>
  <si>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</si>
  <si>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</si>
  <si>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</si>
  <si>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</si>
  <si>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</si>
  <si>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</si>
  <si>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</si>
  <si>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</si>
  <si>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</si>
  <si>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</si>
  <si>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</si>
  <si>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</si>
  <si>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</si>
  <si>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</si>
  <si>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</si>
  <si>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</si>
  <si>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</si>
  <si>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</si>
  <si>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</si>
  <si>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</si>
  <si>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</si>
  <si>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</si>
  <si>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</si>
  <si>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</si>
  <si>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</si>
  <si>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</si>
  <si>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</si>
  <si>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</si>
  <si>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</si>
  <si>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</si>
  <si>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</si>
  <si>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</si>
  <si>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</si>
  <si>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</si>
  <si>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</si>
  <si>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</si>
  <si>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</si>
  <si>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</si>
  <si>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</si>
  <si>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</si>
  <si>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</si>
  <si>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</si>
  <si>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</si>
  <si>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</si>
  <si>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</si>
  <si>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</si>
  <si>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</si>
  <si>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</si>
  <si>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</si>
  <si>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</si>
  <si>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</si>
  <si>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</si>
  <si>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</si>
  <si>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</si>
  <si>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</si>
  <si>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</si>
  <si>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</si>
  <si>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</si>
  <si>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</si>
  <si>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</si>
  <si>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</si>
  <si>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</si>
  <si>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</si>
  <si>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</si>
  <si>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</si>
  <si>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</si>
  <si>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</si>
  <si>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</si>
  <si>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</si>
  <si>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</si>
  <si>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</si>
  <si>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</si>
  <si>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</si>
  <si>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</si>
  <si>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</si>
  <si>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</si>
  <si>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</si>
  <si>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</si>
  <si>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</si>
  <si>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</si>
  <si>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</si>
  <si>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</si>
  <si>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</si>
  <si>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</si>
  <si>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</si>
  <si>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</si>
  <si>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</si>
  <si>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</si>
  <si>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</si>
  <si>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</si>
  <si>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</si>
  <si>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</si>
  <si>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</si>
  <si>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</si>
  <si>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</si>
  <si>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</si>
  <si>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</si>
  <si>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</si>
  <si>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</si>
  <si>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</si>
  <si>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</si>
  <si>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</si>
  <si>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</si>
  <si>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</si>
  <si>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</si>
  <si>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</si>
  <si>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</si>
  <si>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</si>
  <si>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</si>
  <si>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</si>
  <si>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</si>
  <si>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</si>
  <si>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</si>
  <si>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</si>
  <si>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</si>
  <si>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</si>
  <si>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</si>
  <si>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</si>
  <si>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</si>
  <si>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</si>
  <si>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</si>
  <si>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</si>
  <si>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</si>
  <si>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</si>
  <si>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</si>
  <si>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</si>
  <si>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</si>
  <si>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</si>
  <si>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</si>
  <si>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</si>
  <si>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</si>
  <si>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</si>
  <si>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</si>
  <si>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</si>
  <si>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</si>
  <si>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</si>
  <si>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</si>
  <si>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</si>
  <si>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</si>
  <si>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</si>
  <si>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</si>
  <si>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</si>
  <si>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</si>
  <si>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</si>
  <si>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</si>
  <si>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</si>
  <si>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</si>
  <si>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</si>
  <si>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</si>
  <si>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</si>
  <si>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</si>
  <si>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</si>
  <si>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</si>
  <si>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</si>
  <si>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</si>
  <si>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</si>
  <si>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</si>
  <si>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</si>
  <si>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</si>
  <si>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</si>
  <si>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</si>
  <si>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</si>
  <si>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</si>
  <si>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</si>
  <si>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</si>
  <si>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</si>
  <si>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</si>
  <si>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</si>
  <si>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</si>
  <si>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</si>
  <si>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</si>
  <si>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</si>
  <si>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</si>
  <si>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</si>
  <si>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</si>
  <si>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</si>
  <si>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</si>
  <si>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</si>
  <si>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</si>
  <si>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</si>
  <si>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</si>
  <si>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</si>
  <si>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</si>
  <si>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</si>
  <si>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</si>
  <si>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</si>
  <si>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</si>
  <si>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</si>
  <si>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</si>
  <si>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</si>
  <si>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</si>
  <si>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</si>
  <si>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</si>
  <si>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</si>
  <si>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</si>
  <si>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</si>
  <si>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</si>
  <si>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</si>
  <si>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</si>
  <si>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</si>
  <si>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</si>
  <si>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</si>
  <si>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</si>
  <si>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</si>
  <si>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</si>
  <si>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</si>
  <si>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</si>
  <si>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</si>
  <si>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</si>
  <si>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</si>
  <si>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</si>
  <si>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</si>
  <si>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</si>
  <si>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</si>
  <si>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</si>
  <si>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</si>
  <si>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</si>
  <si>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</si>
  <si>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</si>
  <si>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</si>
  <si>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</si>
  <si>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</si>
  <si>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</si>
  <si>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</si>
  <si>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</si>
  <si>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</si>
  <si>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</si>
  <si>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</si>
  <si>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</si>
  <si>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</si>
  <si>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</si>
  <si>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</si>
  <si>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</si>
  <si>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</si>
  <si>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</si>
  <si>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</si>
  <si>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</si>
  <si>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</si>
  <si>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</si>
  <si>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</si>
  <si>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</si>
  <si>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</si>
  <si>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</si>
  <si>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</si>
  <si>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</si>
  <si>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</si>
  <si>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</si>
  <si>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</si>
  <si>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</si>
  <si>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</si>
  <si>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</si>
  <si>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</si>
  <si>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</si>
  <si>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</si>
  <si>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</si>
  <si>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</si>
  <si>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</si>
  <si>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</si>
  <si>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</si>
  <si>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</si>
  <si>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</si>
  <si>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</si>
  <si>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</si>
  <si>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</si>
  <si>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</si>
  <si>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</si>
  <si>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</si>
  <si>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</si>
  <si>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</si>
  <si>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</si>
  <si>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</si>
  <si>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</si>
  <si>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</si>
  <si>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</si>
  <si>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</si>
  <si>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</si>
  <si>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</si>
  <si>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</si>
  <si>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</si>
  <si>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</si>
  <si>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</si>
  <si>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</si>
  <si>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</si>
  <si>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</si>
  <si>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</si>
  <si>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</si>
  <si>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</si>
  <si>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</si>
  <si>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</si>
  <si>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</si>
  <si>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</si>
  <si>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</si>
  <si>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</si>
  <si>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</si>
  <si>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</si>
  <si>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</si>
  <si>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</si>
  <si>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</si>
  <si>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</si>
  <si>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</si>
  <si>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</si>
  <si>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</si>
  <si>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</si>
  <si>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</si>
  <si>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</si>
  <si>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</si>
  <si>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</si>
  <si>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</si>
  <si>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</si>
  <si>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</si>
  <si>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</si>
  <si>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</si>
  <si>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</si>
  <si>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</si>
  <si>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</si>
  <si>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</si>
  <si>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</si>
  <si>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</si>
  <si>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</si>
  <si>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</si>
  <si>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</si>
  <si>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</si>
  <si>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</si>
  <si>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</si>
  <si>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</si>
  <si>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</si>
  <si>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</si>
  <si>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</si>
  <si>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</si>
  <si>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</si>
  <si>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</si>
  <si>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</si>
  <si>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</si>
  <si>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</si>
  <si>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</si>
  <si>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</si>
  <si>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</si>
  <si>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</si>
  <si>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</si>
  <si>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</si>
  <si>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</si>
  <si>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</si>
  <si>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</si>
  <si>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</si>
  <si>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</si>
  <si>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</si>
  <si>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</si>
  <si>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</si>
  <si>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</si>
  <si>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</si>
  <si>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</si>
  <si>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</si>
  <si>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</si>
  <si>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</si>
  <si>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</si>
  <si>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</si>
  <si>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</si>
  <si>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</si>
  <si>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</si>
  <si>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</si>
  <si>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</si>
  <si>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</si>
  <si>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</si>
  <si>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</si>
  <si>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</si>
  <si>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</si>
  <si>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</si>
  <si>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</si>
  <si>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</si>
  <si>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</si>
  <si>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</si>
  <si>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</si>
  <si>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</si>
  <si>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</si>
  <si>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</si>
  <si>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</si>
  <si>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</si>
  <si>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</si>
  <si>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</si>
  <si>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</si>
  <si>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</si>
  <si>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</si>
  <si>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</si>
  <si>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</si>
  <si>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</si>
  <si>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</si>
  <si>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</si>
  <si>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</si>
  <si>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</si>
  <si>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</si>
  <si>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</si>
  <si>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</si>
  <si>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</si>
  <si>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</si>
  <si>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</si>
  <si>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</si>
  <si>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</si>
  <si>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</si>
  <si>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</si>
  <si>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</si>
  <si>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</si>
  <si>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</si>
  <si>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</si>
  <si>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</si>
  <si>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</si>
  <si>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</si>
  <si>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</si>
  <si>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</si>
  <si>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</si>
  <si>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</si>
  <si>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</si>
  <si>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</si>
  <si>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</si>
  <si>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</si>
  <si>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</si>
  <si>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</si>
  <si>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</si>
  <si>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</si>
  <si>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</si>
  <si>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</si>
  <si>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</si>
  <si>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</si>
  <si>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</si>
  <si>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</si>
  <si>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</si>
  <si>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</si>
  <si>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</si>
  <si>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</si>
  <si>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</si>
  <si>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</si>
  <si>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</si>
  <si>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</si>
  <si>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</si>
  <si>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</si>
  <si>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</si>
  <si>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</si>
  <si>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</si>
  <si>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</si>
  <si>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</si>
  <si>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</si>
  <si>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</si>
  <si>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</si>
  <si>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</si>
  <si>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</si>
  <si>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</si>
  <si>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</si>
  <si>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</si>
  <si>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</si>
  <si>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</si>
  <si>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</si>
  <si>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</si>
  <si>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</si>
  <si>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</si>
  <si>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</si>
  <si>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</si>
  <si>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</si>
  <si>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</si>
  <si>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</si>
  <si>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</si>
  <si>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</si>
  <si>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</si>
  <si>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</si>
  <si>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</si>
  <si>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</si>
  <si>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</si>
  <si>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</si>
  <si>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</si>
  <si>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</si>
  <si>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</si>
  <si>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</si>
  <si>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</si>
  <si>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</si>
  <si>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</si>
  <si>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</si>
  <si>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</si>
  <si>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</si>
  <si>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</si>
  <si>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</si>
  <si>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</si>
  <si>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</si>
  <si>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</si>
  <si>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</si>
  <si>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</si>
  <si>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</si>
  <si>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</si>
  <si>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</si>
  <si>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</si>
  <si>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</si>
  <si>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</si>
  <si>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</si>
  <si>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</si>
  <si>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</si>
  <si>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</si>
  <si>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</si>
  <si>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</si>
  <si>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</si>
  <si>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</si>
  <si>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</si>
  <si>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</si>
  <si>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</si>
  <si>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</si>
  <si>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</si>
  <si>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</si>
  <si>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</si>
  <si>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</si>
  <si>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</si>
  <si>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</si>
  <si>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</si>
  <si>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</si>
  <si>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</si>
  <si>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</si>
  <si>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</si>
  <si>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</si>
  <si>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</si>
  <si>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</si>
  <si>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</si>
  <si>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</si>
  <si>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</si>
  <si>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</si>
  <si>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</si>
  <si>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</si>
  <si>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</si>
  <si>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</si>
  <si>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</si>
  <si>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</si>
  <si>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</si>
  <si>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</si>
  <si>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</si>
  <si>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</si>
  <si>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</si>
  <si>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</si>
  <si>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</si>
  <si>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</si>
  <si>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</si>
  <si>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</si>
  <si>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</si>
  <si>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</si>
  <si>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</si>
  <si>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</si>
  <si>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</si>
  <si>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</si>
  <si>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</si>
  <si>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</si>
  <si>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</si>
  <si>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</si>
  <si>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</si>
  <si>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</si>
  <si>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</si>
  <si>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</si>
  <si>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</si>
  <si>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</si>
  <si>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</si>
  <si>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</si>
  <si>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</si>
  <si>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</si>
  <si>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</si>
  <si>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</si>
  <si>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</si>
  <si>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</si>
  <si>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</si>
  <si>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</si>
  <si>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</si>
  <si>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</si>
  <si>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</si>
  <si>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</si>
  <si>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</si>
  <si>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</si>
  <si>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</si>
  <si>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</si>
  <si>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</si>
  <si>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</si>
  <si>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</si>
  <si>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</si>
  <si>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</si>
  <si>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</si>
  <si>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</si>
  <si>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</si>
  <si>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</si>
  <si>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</si>
  <si>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</si>
  <si>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</si>
  <si>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</si>
  <si>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</si>
  <si>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</si>
  <si>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</si>
  <si>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</si>
  <si>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</si>
  <si>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</si>
  <si>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</si>
  <si>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</si>
  <si>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</si>
  <si>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</si>
  <si>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</si>
  <si>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</si>
  <si>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</si>
  <si>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</si>
  <si>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</si>
  <si>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</si>
  <si>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</si>
  <si>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</si>
  <si>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</si>
  <si>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</si>
  <si>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</si>
  <si>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</si>
  <si>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</si>
  <si>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</si>
  <si>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</si>
  <si>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</si>
  <si>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</si>
  <si>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</si>
  <si>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</si>
  <si>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</si>
  <si>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</si>
  <si>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</si>
  <si>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</si>
  <si>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</si>
  <si>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</si>
  <si>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</si>
  <si>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</si>
  <si>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</si>
  <si>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</si>
  <si>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</si>
  <si>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</si>
  <si>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</si>
  <si>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</si>
  <si>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</si>
  <si>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</si>
  <si>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</si>
  <si>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</si>
  <si>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</si>
  <si>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</si>
  <si>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</si>
  <si>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</si>
  <si>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</si>
  <si>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</si>
  <si>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</si>
  <si>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</si>
  <si>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</si>
  <si>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</si>
  <si>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</si>
  <si>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</si>
  <si>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</si>
  <si>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</si>
  <si>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</si>
  <si>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</si>
  <si>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</si>
  <si>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</si>
  <si>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</si>
  <si>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</si>
  <si>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</si>
  <si>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</si>
  <si>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</si>
  <si>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</si>
  <si>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</si>
  <si>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</si>
  <si>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</si>
  <si>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</si>
  <si>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</si>
  <si>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</si>
  <si>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</si>
  <si>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</si>
  <si>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</si>
  <si>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</si>
  <si>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</si>
  <si>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</si>
  <si>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</si>
  <si>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</si>
  <si>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</si>
  <si>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</si>
  <si>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</si>
  <si>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</si>
  <si>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</si>
  <si>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</si>
  <si>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</si>
  <si>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</si>
  <si>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</si>
  <si>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</si>
  <si>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</si>
  <si>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</si>
  <si>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</si>
  <si>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</si>
  <si>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</si>
  <si>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</si>
  <si>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</si>
  <si>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</si>
  <si>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</si>
  <si>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</si>
  <si>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</si>
  <si>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</si>
  <si>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</si>
  <si>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</si>
  <si>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</si>
  <si>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</si>
  <si>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</si>
  <si>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</si>
  <si>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</si>
  <si>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</si>
  <si>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</si>
  <si>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</si>
  <si>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</si>
  <si>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</si>
  <si>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</si>
  <si>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</si>
  <si>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</si>
  <si>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</si>
  <si>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</si>
  <si>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</si>
  <si>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</si>
  <si>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</si>
  <si>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</si>
  <si>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</si>
  <si>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</si>
  <si>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</si>
  <si>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</si>
  <si>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</si>
  <si>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</si>
  <si>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</si>
  <si>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</si>
  <si>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</si>
  <si>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</si>
  <si>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</si>
  <si>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</si>
  <si>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</si>
  <si>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</si>
  <si>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</si>
  <si>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</si>
  <si>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</si>
  <si>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</si>
  <si>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</si>
  <si>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</si>
  <si>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</si>
  <si>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</si>
  <si>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</si>
  <si>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</si>
  <si>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</si>
  <si>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</si>
  <si>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</si>
  <si>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</si>
  <si>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</si>
  <si>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</si>
  <si>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</si>
  <si>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</si>
  <si>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</si>
  <si>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</si>
  <si>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</si>
  <si>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</si>
  <si>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</si>
  <si>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</si>
  <si>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</si>
  <si>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</si>
  <si>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</si>
  <si>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</si>
  <si>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</si>
  <si>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</si>
  <si>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</si>
  <si>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</si>
  <si>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</si>
  <si>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</si>
  <si>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</si>
  <si>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</si>
  <si>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</si>
  <si>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</si>
  <si>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</si>
  <si>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</si>
  <si>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</si>
  <si>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</si>
  <si>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</si>
  <si>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</si>
  <si>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</si>
  <si>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</si>
  <si>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</si>
  <si>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</si>
  <si>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</si>
  <si>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</si>
  <si>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</si>
  <si>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</si>
  <si>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</si>
  <si>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</si>
  <si>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</si>
  <si>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</si>
  <si>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</si>
  <si>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</si>
  <si>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</si>
  <si>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</si>
  <si>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</si>
  <si>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</si>
  <si>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</si>
  <si>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</si>
  <si>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</si>
  <si>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</si>
  <si>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</si>
  <si>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</si>
  <si>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</si>
  <si>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</si>
  <si>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</si>
  <si>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</si>
  <si>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</si>
  <si>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</si>
  <si>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</si>
  <si>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</si>
  <si>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</si>
  <si>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</si>
  <si>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</si>
  <si>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</si>
  <si>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</si>
  <si>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</si>
  <si>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</si>
  <si>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</si>
  <si>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</si>
  <si>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</si>
  <si>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</si>
  <si>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</si>
  <si>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</si>
  <si>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</si>
  <si>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</si>
  <si>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</si>
  <si>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</si>
  <si>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</si>
  <si>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</si>
  <si>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</si>
  <si>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</si>
  <si>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</si>
  <si>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</si>
  <si>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</si>
  <si>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</si>
  <si>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</si>
  <si>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</si>
  <si>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</si>
  <si>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</si>
  <si>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</si>
  <si>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</si>
  <si>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</si>
  <si>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</si>
  <si>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</si>
  <si>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</si>
  <si>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</si>
  <si>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</si>
  <si>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</si>
  <si>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</si>
  <si>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</si>
  <si>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</si>
  <si>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</si>
  <si>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</si>
  <si>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</si>
  <si>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</si>
  <si>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</si>
  <si>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</si>
  <si>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</si>
  <si>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</si>
  <si>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</si>
  <si>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</si>
  <si>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</si>
  <si>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</si>
  <si>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</si>
  <si>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</si>
  <si>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</si>
  <si>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</si>
  <si>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</si>
  <si>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</si>
  <si>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</si>
  <si>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</si>
  <si>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</si>
  <si>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</si>
  <si>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</si>
  <si>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</si>
  <si>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</si>
  <si>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</si>
  <si>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</si>
  <si>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</si>
  <si>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</si>
  <si>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</si>
  <si>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</si>
  <si>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</si>
  <si>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</si>
  <si>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</si>
  <si>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</si>
  <si>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</si>
  <si>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</si>
  <si>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</si>
  <si>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</si>
  <si>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</si>
  <si>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</si>
  <si>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</si>
  <si>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</si>
  <si>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</si>
  <si>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</si>
  <si>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</si>
  <si>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</si>
  <si>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</si>
  <si>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</si>
  <si>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</si>
  <si>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</si>
  <si>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</si>
  <si>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</si>
  <si>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</si>
  <si>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</si>
  <si>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</si>
  <si>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</si>
  <si>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</si>
  <si>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</si>
  <si>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</si>
  <si>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</si>
  <si>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</si>
  <si>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</si>
  <si>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</si>
  <si>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</si>
  <si>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</si>
  <si>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</si>
  <si>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</si>
  <si>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</si>
  <si>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</si>
  <si>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</si>
  <si>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</si>
  <si>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</si>
  <si>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</si>
  <si>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</si>
  <si>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</si>
  <si>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</si>
  <si>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</si>
  <si>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</si>
  <si>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</si>
  <si>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</si>
  <si>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</si>
  <si>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</si>
  <si>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</si>
  <si>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</si>
  <si>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</si>
  <si>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</si>
  <si>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</si>
  <si>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</si>
  <si>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</si>
  <si>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</si>
  <si>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</si>
  <si>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</si>
  <si>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</si>
  <si>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</si>
  <si>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</si>
  <si>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</si>
  <si>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</si>
  <si>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</si>
  <si>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</si>
  <si>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</si>
  <si>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</si>
  <si>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</si>
  <si>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</si>
  <si>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</si>
  <si>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</si>
  <si>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</si>
  <si>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</si>
  <si>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</si>
  <si>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</si>
  <si>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</si>
  <si>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</si>
  <si>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</si>
  <si>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</si>
  <si>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</si>
  <si>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</si>
  <si>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</si>
  <si>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</si>
  <si>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</si>
  <si>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</si>
  <si>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</si>
  <si>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</si>
  <si>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</si>
  <si>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</si>
  <si>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</si>
  <si>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</si>
  <si>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</si>
  <si>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</si>
  <si>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</si>
  <si>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</si>
  <si>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</si>
  <si>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</si>
  <si>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</si>
  <si>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</si>
  <si>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</si>
  <si>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</si>
  <si>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</si>
  <si>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</si>
  <si>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</si>
  <si>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</si>
  <si>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</si>
  <si>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</si>
  <si>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</si>
  <si>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</si>
  <si>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</si>
  <si>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</si>
  <si>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</si>
  <si>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</si>
  <si>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</si>
  <si>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</si>
  <si>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</si>
  <si>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</si>
  <si>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</si>
  <si>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</si>
  <si>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</si>
  <si>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</si>
  <si>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</si>
  <si>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</si>
  <si>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</si>
  <si>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</si>
  <si>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</si>
  <si>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</si>
  <si>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</si>
  <si>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</si>
  <si>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</si>
  <si>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</si>
  <si>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</si>
  <si>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</si>
  <si>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</si>
  <si>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</si>
  <si>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</si>
  <si>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</si>
  <si>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</si>
  <si>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</si>
  <si>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</si>
  <si>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</si>
  <si>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</si>
  <si>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</si>
  <si>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</si>
  <si>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</si>
  <si>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</si>
  <si>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</si>
  <si>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</si>
  <si>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</si>
  <si>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</si>
  <si>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</si>
  <si>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</si>
  <si>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</si>
  <si>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</si>
  <si>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</si>
  <si>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</si>
  <si>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</si>
  <si>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</si>
  <si>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</si>
  <si>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</si>
  <si>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</si>
  <si>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</si>
  <si>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</si>
  <si>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</si>
  <si>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</si>
  <si>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</si>
  <si>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</si>
  <si>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</si>
  <si>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</si>
  <si>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</si>
  <si>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</si>
  <si>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</si>
  <si>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</si>
  <si>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</si>
  <si>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</si>
  <si>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</si>
  <si>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</si>
  <si>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</si>
  <si>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</si>
  <si>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</si>
  <si>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</si>
  <si>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</si>
  <si>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</si>
  <si>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</si>
  <si>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</si>
  <si>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</si>
  <si>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</si>
  <si>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</si>
  <si>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</si>
  <si>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</si>
  <si>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</si>
  <si>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</si>
  <si>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</si>
  <si>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</si>
  <si>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</si>
  <si>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</si>
  <si>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</si>
  <si>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</si>
  <si>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</si>
  <si>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</si>
  <si>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</si>
  <si>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</si>
  <si>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</si>
  <si>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</si>
  <si>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</si>
  <si>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</si>
  <si>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</si>
  <si>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</si>
  <si>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</si>
  <si>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</si>
  <si>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</si>
  <si>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</si>
  <si>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</si>
  <si>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</si>
  <si>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</si>
  <si>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</si>
  <si>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</si>
  <si>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</si>
  <si>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</si>
  <si>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</si>
  <si>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</si>
  <si>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</si>
  <si>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</si>
  <si>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</si>
  <si>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</si>
  <si>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</si>
  <si>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</si>
  <si>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</si>
  <si>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</si>
  <si>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</si>
  <si>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</si>
  <si>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</si>
  <si>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</si>
  <si>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</si>
  <si>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</si>
  <si>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</si>
  <si>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</si>
  <si>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</si>
  <si>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</si>
  <si>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</si>
  <si>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</si>
  <si>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</si>
  <si>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</si>
  <si>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</si>
  <si>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</si>
  <si>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</si>
  <si>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</si>
  <si>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</si>
  <si>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</si>
  <si>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</si>
  <si>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</si>
  <si>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</si>
  <si>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</si>
  <si>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</si>
  <si>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</si>
  <si>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</si>
  <si>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</si>
  <si>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</si>
  <si>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</si>
  <si>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</si>
  <si>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</si>
  <si>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</si>
  <si>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</si>
  <si>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</si>
  <si>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</si>
  <si>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</si>
  <si>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</si>
  <si>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</si>
  <si>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</si>
  <si>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</si>
  <si>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</si>
  <si>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</si>
  <si>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</si>
  <si>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</si>
  <si>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</si>
  <si>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</si>
  <si>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</si>
  <si>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</si>
  <si>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</si>
  <si>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</si>
  <si>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</si>
  <si>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</si>
  <si>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</si>
  <si>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</si>
  <si>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</si>
  <si>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</si>
  <si>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</si>
  <si>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</si>
  <si>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</si>
  <si>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</si>
  <si>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</si>
  <si>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</si>
  <si>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</si>
  <si>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</si>
  <si>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</si>
  <si>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</si>
  <si>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</si>
  <si>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</si>
  <si>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</si>
  <si>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</si>
  <si>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</si>
  <si>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</si>
  <si>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</si>
  <si>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</si>
  <si>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</si>
  <si>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</si>
  <si>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</si>
  <si>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</si>
  <si>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</si>
  <si>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</si>
  <si>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</si>
  <si>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</si>
  <si>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</si>
  <si>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</si>
  <si>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</si>
  <si>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</si>
  <si>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</si>
  <si>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</si>
  <si>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</si>
  <si>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</si>
  <si>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</si>
  <si>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</si>
  <si>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</si>
  <si>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</si>
  <si>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</si>
  <si>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</si>
  <si>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</si>
  <si>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</si>
  <si>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</si>
  <si>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</si>
  <si>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</si>
  <si>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</si>
  <si>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</si>
  <si>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</si>
  <si>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</si>
  <si>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</si>
  <si>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</si>
  <si>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</si>
  <si>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</si>
  <si>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</si>
  <si>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</si>
  <si>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</si>
  <si>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</si>
  <si>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</si>
  <si>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</si>
  <si>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</si>
  <si>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</si>
  <si>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</si>
  <si>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</si>
  <si>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</si>
  <si>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</si>
  <si>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</si>
  <si>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</si>
  <si>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</si>
  <si>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</si>
  <si>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</si>
  <si>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</si>
  <si>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</si>
  <si>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</si>
  <si>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</si>
  <si>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</si>
  <si>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</si>
  <si>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</si>
  <si>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</si>
  <si>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</si>
  <si>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</si>
  <si>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</si>
  <si>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</si>
  <si>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</si>
  <si>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</si>
  <si>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</si>
  <si>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</si>
  <si>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</si>
  <si>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</si>
  <si>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</si>
  <si>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</si>
  <si>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</si>
  <si>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</si>
  <si>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</si>
  <si>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</si>
  <si>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</si>
  <si>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</si>
  <si>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</si>
  <si>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</si>
  <si>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</si>
  <si>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</si>
  <si>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</si>
  <si>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</si>
  <si>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</si>
  <si>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</si>
  <si>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</si>
  <si>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</si>
  <si>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</si>
  <si>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</si>
  <si>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</si>
  <si>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</si>
  <si>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</si>
  <si>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</si>
  <si>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</si>
  <si>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</si>
  <si>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</si>
  <si>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</si>
  <si>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</si>
  <si>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</si>
  <si>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</si>
  <si>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</si>
  <si>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</si>
  <si>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</si>
  <si>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</si>
  <si>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</si>
  <si>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</si>
  <si>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</si>
  <si>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</si>
  <si>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</si>
  <si>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</si>
  <si>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</si>
  <si>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</si>
  <si>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</si>
  <si>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</si>
  <si>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</si>
  <si>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</si>
  <si>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</si>
  <si>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</si>
  <si>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</si>
  <si>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</si>
  <si>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</si>
  <si>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</si>
  <si>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</si>
  <si>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</si>
  <si>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</si>
  <si>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</si>
  <si>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</si>
  <si>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</si>
  <si>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</si>
  <si>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</si>
  <si>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</si>
  <si>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</si>
  <si>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</si>
  <si>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</si>
  <si>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</si>
  <si>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</si>
  <si>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</si>
  <si>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</si>
  <si>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</si>
  <si>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</si>
  <si>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</si>
  <si>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</si>
  <si>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</si>
  <si>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</si>
  <si>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</si>
  <si>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</si>
  <si>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</si>
  <si>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</si>
  <si>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</si>
  <si>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</si>
  <si>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</si>
  <si>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</si>
  <si>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</si>
  <si>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</si>
  <si>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</si>
  <si>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</si>
  <si>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</si>
  <si>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</si>
  <si>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</si>
  <si>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</si>
  <si>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</si>
  <si>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</si>
  <si>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</si>
  <si>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</si>
  <si>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</si>
  <si>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</si>
  <si>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</si>
  <si>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</si>
  <si>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</si>
  <si>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</si>
  <si>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</si>
  <si>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</si>
  <si>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</si>
  <si>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</si>
  <si>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</si>
  <si>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</si>
  <si>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</si>
  <si>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</si>
  <si>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</si>
  <si>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</si>
  <si>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</si>
  <si>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</si>
  <si>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</si>
  <si>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</si>
  <si>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</si>
  <si>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</si>
  <si>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</si>
  <si>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</si>
  <si>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</si>
  <si>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</si>
  <si>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</si>
  <si>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</si>
  <si>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</si>
  <si>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</si>
  <si>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</si>
  <si>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</si>
  <si>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</si>
  <si>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</si>
  <si>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</si>
  <si>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</si>
  <si>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</si>
  <si>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</si>
  <si>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</si>
  <si>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</si>
  <si>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</si>
  <si>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</si>
  <si>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</si>
  <si>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</si>
  <si>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</si>
  <si>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</si>
  <si>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</si>
  <si>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</si>
  <si>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</si>
  <si>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</si>
  <si>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</si>
  <si>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</si>
  <si>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</si>
  <si>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</si>
  <si>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</si>
  <si>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</si>
  <si>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</si>
  <si>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</si>
  <si>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</si>
  <si>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</si>
  <si>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</si>
  <si>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</si>
  <si>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</si>
  <si>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</si>
  <si>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</si>
  <si>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</si>
  <si>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</si>
  <si>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</si>
  <si>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</si>
  <si>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</si>
  <si>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</si>
  <si>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</si>
  <si>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</si>
  <si>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</si>
  <si>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</si>
  <si>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</si>
  <si>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</si>
  <si>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</si>
  <si>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</si>
  <si>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</si>
  <si>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</si>
  <si>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</si>
  <si>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</si>
  <si>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</si>
  <si>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</si>
  <si>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</si>
  <si>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</si>
  <si>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</si>
  <si>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</si>
  <si>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</si>
  <si>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</si>
  <si>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</si>
  <si>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</si>
  <si>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</si>
  <si>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</si>
  <si>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</si>
  <si>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</si>
  <si>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</si>
  <si>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</si>
  <si>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</si>
  <si>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</si>
  <si>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</si>
  <si>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</si>
  <si>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</si>
  <si>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</si>
  <si>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</si>
  <si>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</si>
  <si>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</si>
  <si>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</si>
  <si>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</si>
  <si>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</si>
  <si>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</si>
  <si>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</si>
  <si>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</si>
  <si>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</si>
  <si>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</si>
  <si>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</si>
  <si>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</si>
  <si>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</si>
  <si>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</si>
  <si>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</si>
  <si>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</si>
  <si>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</si>
  <si>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</si>
  <si>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</si>
  <si>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</si>
  <si>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</si>
  <si>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</si>
  <si>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</si>
  <si>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</si>
  <si>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</si>
  <si>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</si>
  <si>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</si>
  <si>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</si>
  <si>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</si>
  <si>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</si>
  <si>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</si>
  <si>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</si>
  <si>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</si>
  <si>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</si>
  <si>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</si>
  <si>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</si>
  <si>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</si>
  <si>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</si>
  <si>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</si>
  <si>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</si>
  <si>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</si>
  <si>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</si>
  <si>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</si>
  <si>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</si>
  <si>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</si>
  <si>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</si>
  <si>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</si>
  <si>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</si>
  <si>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</si>
  <si>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</si>
  <si>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</si>
  <si>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</si>
  <si>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</si>
  <si>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</si>
  <si>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</si>
  <si>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</si>
  <si>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</si>
  <si>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</si>
  <si>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</si>
  <si>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</si>
  <si>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</si>
  <si>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</si>
  <si>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</si>
  <si>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</si>
  <si>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</si>
  <si>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</si>
  <si>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</si>
  <si>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</si>
  <si>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</si>
  <si>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</si>
  <si>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</si>
  <si>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</si>
  <si>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</si>
  <si>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</si>
  <si>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</si>
  <si>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</si>
  <si>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</si>
  <si>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</si>
  <si>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</si>
  <si>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</si>
  <si>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</si>
  <si>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</si>
  <si>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</si>
  <si>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</si>
  <si>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</si>
  <si>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</si>
  <si>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</si>
  <si>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</si>
  <si>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</si>
  <si>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</si>
  <si>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</si>
  <si>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</si>
  <si>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</si>
  <si>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</si>
  <si>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</si>
  <si>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</si>
  <si>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</si>
  <si>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</si>
  <si>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</si>
  <si>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</si>
  <si>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</si>
  <si>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</si>
  <si>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</si>
  <si>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</si>
  <si>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</si>
  <si>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</si>
  <si>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</si>
  <si>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</si>
  <si>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</si>
  <si>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</si>
  <si>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</si>
  <si>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</si>
  <si>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</si>
  <si>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</si>
  <si>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</si>
  <si>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</si>
  <si>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</si>
  <si>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</si>
  <si>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</si>
  <si>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</si>
  <si>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</si>
  <si>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</si>
  <si>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</si>
  <si>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</si>
  <si>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</si>
  <si>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</si>
  <si>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</si>
  <si>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</si>
  <si>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</si>
  <si>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</si>
  <si>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</si>
  <si>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</si>
  <si>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</si>
  <si>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</si>
  <si>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</si>
  <si>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</si>
  <si>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</si>
  <si>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</si>
  <si>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</si>
  <si>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</si>
  <si>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</si>
  <si>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</si>
  <si>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</si>
  <si>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</si>
  <si>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</si>
  <si>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</si>
  <si>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</si>
  <si>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</si>
  <si>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</si>
  <si>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</si>
  <si>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</si>
  <si>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</si>
  <si>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</si>
  <si>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</si>
  <si>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</si>
  <si>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</si>
  <si>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</si>
  <si>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</si>
  <si>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</si>
  <si>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</si>
  <si>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</si>
  <si>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</si>
  <si>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</si>
  <si>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</si>
  <si>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</si>
  <si>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</si>
  <si>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</si>
  <si>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</si>
  <si>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</si>
  <si>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</si>
  <si>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</si>
  <si>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</si>
  <si>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</si>
  <si>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</si>
  <si>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</si>
  <si>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</si>
  <si>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</si>
  <si>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</si>
  <si>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</si>
  <si>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</si>
  <si>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</si>
  <si>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</si>
  <si>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</si>
  <si>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</si>
  <si>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</si>
  <si>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</si>
  <si>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</si>
  <si>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</si>
  <si>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</si>
  <si>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</si>
  <si>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</si>
  <si>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</si>
  <si>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</si>
  <si>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</si>
  <si>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</si>
  <si>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</si>
  <si>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</si>
  <si>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</si>
  <si>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</si>
  <si>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</si>
  <si>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</si>
  <si>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</si>
  <si>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</si>
  <si>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</si>
  <si>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</si>
  <si>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</si>
  <si>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</si>
  <si>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</si>
  <si>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</si>
  <si>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</si>
  <si>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</si>
  <si>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</si>
  <si>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</si>
  <si>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</si>
  <si>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</si>
  <si>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</si>
  <si>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</si>
  <si>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</si>
  <si>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</si>
  <si>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</si>
  <si>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</si>
  <si>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</si>
  <si>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</si>
  <si>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</si>
  <si>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</si>
  <si>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</si>
  <si>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</si>
  <si>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</si>
  <si>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</si>
  <si>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</si>
  <si>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</si>
  <si>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</si>
  <si>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</si>
  <si>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</si>
  <si>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</si>
  <si>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</si>
  <si>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</si>
  <si>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</si>
  <si>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</si>
  <si>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</si>
  <si>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</si>
  <si>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</si>
  <si>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</si>
  <si>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</si>
  <si>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</si>
  <si>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</si>
  <si>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</si>
  <si>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</si>
  <si>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</si>
  <si>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</si>
  <si>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</si>
  <si>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</si>
  <si>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</si>
  <si>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</si>
  <si>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</si>
  <si>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</si>
  <si>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</si>
  <si>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</si>
  <si>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</si>
  <si>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</si>
  <si>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</si>
  <si>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</si>
  <si>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</si>
  <si>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</si>
  <si>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</si>
  <si>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</si>
  <si>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</si>
  <si>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</si>
  <si>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</si>
  <si>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</si>
  <si>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</si>
  <si>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</si>
  <si>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</si>
  <si>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</si>
  <si>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</si>
  <si>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</si>
  <si>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</si>
  <si>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</si>
  <si>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</si>
  <si>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</si>
  <si>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</si>
  <si>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</si>
  <si>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</si>
  <si>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</si>
  <si>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</si>
  <si>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</si>
  <si>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</si>
  <si>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</si>
  <si>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</si>
  <si>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</si>
  <si>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</si>
  <si>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</si>
  <si>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</si>
  <si>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</si>
  <si>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</si>
  <si>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</si>
  <si>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</si>
  <si>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</si>
  <si>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</si>
  <si>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</si>
  <si>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</si>
  <si>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</si>
  <si>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</si>
  <si>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</si>
  <si>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</si>
  <si>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</si>
  <si>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</si>
  <si>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</si>
  <si>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</si>
  <si>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</si>
  <si>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</si>
  <si>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</si>
  <si>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</si>
  <si>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</si>
  <si>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</si>
  <si>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</si>
  <si>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</si>
  <si>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</si>
  <si>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</si>
  <si>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</si>
  <si>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</si>
  <si>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</si>
  <si>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</si>
  <si>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</si>
  <si>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</si>
  <si>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</si>
  <si>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</si>
  <si>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</si>
  <si>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</si>
  <si>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</si>
  <si>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</si>
  <si>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</si>
  <si>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</si>
  <si>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</si>
  <si>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</si>
  <si>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</si>
  <si>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</si>
  <si>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</si>
  <si>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</si>
  <si>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</si>
  <si>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</si>
  <si>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</si>
  <si>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</si>
  <si>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</si>
  <si>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</si>
  <si>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</si>
  <si>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</si>
  <si>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</si>
  <si>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</si>
  <si>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</si>
  <si>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</si>
  <si>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</si>
  <si>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</si>
  <si>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</si>
  <si>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</si>
  <si>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</si>
  <si>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</si>
  <si>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</si>
  <si>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</si>
  <si>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</si>
  <si>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</si>
  <si>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</si>
  <si>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</si>
  <si>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</si>
  <si>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</si>
  <si>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</si>
  <si>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</si>
  <si>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</si>
  <si>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</si>
  <si>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</si>
  <si>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</si>
  <si>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</si>
  <si>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</si>
  <si>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</si>
  <si>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</si>
  <si>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</si>
  <si>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</si>
  <si>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</si>
  <si>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</si>
  <si>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</si>
  <si>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</si>
  <si>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</si>
  <si>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</si>
  <si>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</si>
  <si>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</si>
  <si>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</si>
  <si>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</si>
  <si>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</si>
  <si>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</si>
  <si>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</si>
  <si>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</si>
  <si>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</si>
  <si>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</si>
  <si>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</si>
  <si>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</si>
  <si>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</si>
  <si>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</si>
  <si>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</si>
  <si>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</si>
  <si>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</si>
  <si>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</si>
  <si>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</si>
  <si>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</si>
  <si>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</si>
  <si>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</si>
  <si>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</si>
  <si>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</si>
  <si>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</si>
  <si>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</si>
  <si>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</si>
  <si>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</si>
  <si>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</si>
  <si>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</si>
  <si>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</si>
  <si>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</si>
  <si>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</si>
  <si>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</si>
  <si>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</si>
  <si>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</si>
  <si>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</si>
  <si>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</si>
  <si>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</si>
  <si>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</si>
  <si>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</si>
  <si>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</si>
  <si>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</si>
  <si>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</si>
  <si>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</si>
  <si>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</si>
  <si>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</si>
  <si>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</si>
  <si>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</si>
  <si>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</si>
  <si>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</si>
  <si>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</si>
  <si>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</si>
  <si>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</si>
  <si>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</si>
  <si>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</si>
  <si>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</si>
  <si>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</si>
  <si>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</si>
  <si>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</si>
  <si>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</si>
  <si>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</si>
  <si>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</si>
  <si>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</si>
  <si>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</si>
  <si>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</si>
  <si>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</si>
  <si>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</si>
  <si>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</si>
  <si>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</si>
  <si>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</si>
  <si>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</si>
  <si>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</si>
  <si>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</si>
  <si>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</si>
  <si>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</si>
  <si>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</si>
  <si>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</si>
  <si>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</si>
  <si>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</si>
  <si>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</si>
  <si>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</si>
  <si>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</si>
  <si>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</si>
  <si>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</si>
  <si>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</si>
  <si>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</si>
  <si>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</si>
  <si>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</si>
  <si>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</si>
  <si>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</si>
  <si>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</si>
  <si>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</si>
  <si>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</si>
  <si>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</si>
  <si>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</si>
  <si>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</si>
  <si>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</si>
  <si>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</si>
  <si>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</si>
  <si>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</si>
  <si>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</si>
  <si>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</si>
  <si>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</si>
  <si>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</si>
  <si>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</si>
  <si>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Jennifer Gstalder</t>
  </si>
  <si>
    <t xml:space="preserve">conforme AFNOR T90-395 oct. 2003</t>
  </si>
  <si>
    <t xml:space="preserve">Lez</t>
  </si>
  <si>
    <t xml:space="preserve">Prades Le Lez</t>
  </si>
  <si>
    <t xml:space="preserve">06188785</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</si>
  <si>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</si>
  <si>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</si>
  <si>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</si>
  <si>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</si>
  <si>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</si>
  <si>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</si>
  <si>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</si>
  <si>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</si>
  <si>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</si>
  <si>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</si>
  <si>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</si>
  <si>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</si>
  <si>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</si>
  <si>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</si>
  <si>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</si>
  <si>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</si>
  <si>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</si>
  <si>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</si>
  <si>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</si>
  <si>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</si>
  <si>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</si>
  <si>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</si>
  <si>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</si>
  <si>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</si>
  <si>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</si>
  <si>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</si>
  <si>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</si>
  <si>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</si>
  <si>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</si>
  <si>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</si>
  <si>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</si>
  <si>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</si>
  <si>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</si>
  <si>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</si>
  <si>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</si>
  <si>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</si>
  <si>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</si>
  <si>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</si>
  <si>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</si>
  <si>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</si>
  <si>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</si>
  <si>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</si>
  <si>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</si>
  <si>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</si>
  <si>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</si>
  <si>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</si>
  <si>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</si>
  <si>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</si>
  <si>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</si>
  <si>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</si>
  <si>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(87,7239 %)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</si>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</sst>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68760</xdr:rowOff>
    </xdr:from>
    <xdr:to>
      <xdr:col>7</xdr:col>
      <xdr:colOff>454320</xdr:colOff>
      <xdr:row>38</xdr:row>
      <xdr:rowOff>68400</xdr:rowOff>
    </xdr:to>
    <xdr:sp>
      <xdr:nvSpPr>
        <xdr:cNvPr id="3" name="Text Box 1"/>
        <xdr:cNvSpPr/>
      </xdr:nvSpPr>
      <xdr:spPr>
        <a:xfrm>
          <a:off x="133200" y="6111360"/>
          <a:ext cx="5971320" cy="33516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1564920</xdr:colOff>
      <xdr:row>9</xdr:row>
      <xdr:rowOff>2160</xdr:rowOff>
    </xdr:to>
    <xdr:grpSp>
      <xdr:nvGrpSpPr>
        <xdr:cNvPr id="6" name="Group 25"/>
        <xdr:cNvGrpSpPr/>
      </xdr:nvGrpSpPr>
      <xdr:grpSpPr>
        <a:xfrm>
          <a:off x="7956000" y="1080360"/>
          <a:ext cx="1556640" cy="489600"/>
          <a:chOff x="7956000" y="1080360"/>
          <a:chExt cx="15566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liste%20floristique%20IBMR%20LR%20v_3.3%20.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Orb au Poujols"/><sheetName val="Droude à Brignon"/><sheetName val="Cesse à Saint Marcel"/><sheetName val="Orb à Poujol sur Orb"/><sheetName val="Lirou à Bézier"/><sheetName val="Mare à Hérépian"/><sheetName val="Salaison à Mauguio"/><sheetName val="Buèges à Pegairolles de Buèges"/><sheetName val="Lez à Prades"/><sheetName val="Tave à Laudun"/><sheetName val="Crieulon à Orthoux"/><sheetName val="Auzon à Rivières"/><sheetName val="Pallas à Loupian"/><sheetName val="Libron à Vias"/><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41471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9.54385964912281</v>
      </c>
      <c r="M5" s="323"/>
      <c r="N5" s="324" t="s">
        <v>738</v>
      </c>
      <c r="O5" s="325" t="n">
        <v>8.89583333333333</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6</v>
      </c>
      <c r="C7" s="337" t="n">
        <v>94</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9.8125</v>
      </c>
      <c r="O8" s="354" t="n">
        <f aca="false">IF(ISERROR(AVERAGE(J23:J82)),"      -",AVERAGE(J23:J82))</f>
        <v>1.8125</v>
      </c>
      <c r="P8" s="355"/>
      <c r="Q8" s="280"/>
      <c r="R8" s="280"/>
      <c r="S8" s="280"/>
      <c r="T8" s="280"/>
      <c r="U8" s="280"/>
      <c r="V8" s="280"/>
      <c r="W8" s="292"/>
      <c r="X8" s="293"/>
    </row>
    <row r="9" customFormat="false" ht="13.8" hidden="false" customHeight="false" outlineLevel="0" collapsed="false">
      <c r="A9" s="313" t="s">
        <v>2635</v>
      </c>
      <c r="B9" s="356" t="n">
        <v>80</v>
      </c>
      <c r="C9" s="357" t="n">
        <v>88.2</v>
      </c>
      <c r="D9" s="358"/>
      <c r="E9" s="358"/>
      <c r="F9" s="359" t="n">
        <f aca="false">($B9*$B$7+$C9*$C$7)/100</f>
        <v>87.708</v>
      </c>
      <c r="G9" s="360"/>
      <c r="H9" s="361"/>
      <c r="I9" s="362"/>
      <c r="J9" s="363"/>
      <c r="K9" s="343"/>
      <c r="L9" s="364"/>
      <c r="M9" s="353" t="s">
        <v>2636</v>
      </c>
      <c r="N9" s="354" t="n">
        <f aca="false">IF(ISERROR(STDEVP(I23:I82)),"     -",STDEVP(I23:I82))</f>
        <v>3.6438089617871</v>
      </c>
      <c r="O9" s="354" t="n">
        <f aca="false">IF(ISERROR(STDEVP(J23:J82)),"      -",STDEVP(J23:J82))</f>
        <v>0.726184377413891</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4</v>
      </c>
      <c r="O10" s="376" t="n">
        <f aca="false">MIN(J23:J82)</f>
        <v>1</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16</v>
      </c>
      <c r="O11" s="376" t="n">
        <f aca="false">MAX(J23:J82)</f>
        <v>3</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6</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9</v>
      </c>
      <c r="L13" s="386"/>
      <c r="M13" s="397" t="s">
        <v>2648</v>
      </c>
      <c r="N13" s="398" t="n">
        <f aca="false">COUNTIF(F23:F82,"&gt;0")</f>
        <v>24</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16</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8</v>
      </c>
      <c r="L15" s="386"/>
      <c r="M15" s="407" t="s">
        <v>2654</v>
      </c>
      <c r="N15" s="408" t="n">
        <f aca="false">COUNTIF(J23:J82,"=1")</f>
        <v>6</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7</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3</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80.03</v>
      </c>
      <c r="C20" s="436" t="n">
        <f aca="false">SUM(C23:C82)</f>
        <v>88.215</v>
      </c>
      <c r="D20" s="437"/>
      <c r="E20" s="438" t="s">
        <v>2660</v>
      </c>
      <c r="F20" s="439" t="n">
        <f aca="false">($B20*$B$7+$C20*$C$7)/100</f>
        <v>87.7239</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4.8018</v>
      </c>
      <c r="C21" s="449" t="n">
        <f aca="false">C20*C7/100</f>
        <v>82.9221</v>
      </c>
      <c r="D21" s="381" t="str">
        <f aca="false">IF(F21=0,"",IF((ABS(F21-F19))&gt;(0.2*F21),CONCATENATE(" rec. par taxa (",F21," %) supérieur à 20 % !"),""))</f>
        <v> rec. par taxa (87,7239 %) supérieur à 20 % !</v>
      </c>
      <c r="E21" s="450" t="str">
        <f aca="false">IF(F21=0,"",IF((ABS(F21-F19))&gt;(0.2*F21),CONCATENATE("ATTENTION : écart entre rec. par grp (",F19," %) ","et",""),""))</f>
        <v>ATTENTION : écart entre rec. par grp (0 %) et</v>
      </c>
      <c r="F21" s="451" t="n">
        <f aca="false">B21+C21</f>
        <v>87.7239</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69</v>
      </c>
      <c r="B23" s="475"/>
      <c r="C23" s="476" t="n">
        <v>0.005</v>
      </c>
      <c r="D23" s="477" t="str">
        <f aca="false">IF(ISERROR(VLOOKUP($A23,'[1]liste reference'!$A$7:$D$904,2,0)),IF(ISERROR(VLOOKUP($A23,'[1]liste reference'!$B$7:$D$904,1,0)),"",VLOOKUP($A23,'[1]liste reference'!$B$7:$D$904,1,0)),VLOOKUP($A23,'[1]liste reference'!$A$7:$D$904,2,0))</f>
        <v>Batrachospermum sp.</v>
      </c>
      <c r="E23" s="477" t="e">
        <f aca="false">IF(D23="",0,VLOOKUP(D23,D$22:D22,1,0))</f>
        <v>#N/A</v>
      </c>
      <c r="F23" s="478" t="n">
        <f aca="false">($B23*$B$7+$C23*$C$7)/100</f>
        <v>0.0047</v>
      </c>
      <c r="G23" s="479" t="str">
        <f aca="false">IF(A23="","",IF(ISERROR(VLOOKUP($A23,'[1]liste reference'!$A$7:$P$904,13,0)),IF(ISERROR(VLOOKUP($A23,'[1]liste reference'!$B$7:$P$904,12,0)),"    -",VLOOKUP($A23,'[1]liste reference'!$B$7:$P$904,12,0)),VLOOKUP($A23,'[1]liste reference'!$A$7:$P$904,13,0)))</f>
        <v>ALG</v>
      </c>
      <c r="H23" s="480" t="n">
        <f aca="false">IF(A23="","x",IF(ISERROR(VLOOKUP($A23,'[1]liste reference'!$A$8:$P$904,14,0)),IF(ISERROR(VLOOKUP($A23,'[1]liste reference'!$B$8:$P$904,13,0)),"x",VLOOKUP($A23,'[1]liste reference'!$B$8:$P$904,13,0)),VLOOKUP($A23,'[1]liste reference'!$A$8:$P$904,14,0)))</f>
        <v>2</v>
      </c>
      <c r="I23" s="481" t="n">
        <f aca="false">IF(ISNUMBER(H23),IF(ISERROR(VLOOKUP($A23,'[1]liste reference'!$A$7:$P$904,3,0)),IF(ISERROR(VLOOKUP($A23,'[1]liste reference'!$B$7:$P$904,2,0)),"",VLOOKUP($A23,'[1]liste reference'!$B$7:$P$904,2,0)),VLOOKUP($A23,'[1]liste reference'!$A$7:$P$904,3,0)),"")</f>
        <v>16</v>
      </c>
      <c r="J23" s="481" t="n">
        <f aca="false">IF(ISNUMBER(H23),IF(ISERROR(VLOOKUP($A23,'[1]liste reference'!$A$7:$P$904,4,0)),IF(ISERROR(VLOOKUP($A23,'[1]liste reference'!$B$7:$P$904,3,0)),"",VLOOKUP($A23,'[1]liste reference'!$B$7:$P$904,3,0)),VLOOKUP($A23,'[1]liste reference'!$A$7:$P$904,4,0)),"")</f>
        <v>2</v>
      </c>
      <c r="K23" s="48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Batrachospermum sp.</v>
      </c>
      <c r="L23" s="483"/>
      <c r="M23" s="483"/>
      <c r="N23" s="483"/>
      <c r="O23" s="484"/>
      <c r="P23" s="485" t="n">
        <f aca="false">IF($A23="NEWCOD",IF($AC23="","No",$AC23),IF(ISTEXT($E23),"DEJA SAISI !",IF($A23="","",IF(ISERROR(VLOOKUP($A23,'[1]liste reference'!A$1:S$1048576,19,FALSE())),IF(ISERROR(VLOOKUP($A23,'[1]liste reference'!B$1:S$1048576,19,FALSE())),"",VLOOKUP($A23,'[1]liste reference'!B$1:S$1048576,19,FALSE())),VLOOKUP($A23,'[1]liste reference'!A$1:S$1048576,19,FALSE())))))</f>
        <v>1155</v>
      </c>
      <c r="Q23" s="486" t="n">
        <f aca="false">IF(ISTEXT(H23),"",(B23*$B$7/100)+(C23*$C$7/100))</f>
        <v>0.0047</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Y23" s="490" t="str">
        <f aca="false">IF(A23="new.cod","NEWCOD",IF(AND((Z23=""),ISTEXT(A23)),A23,IF(Z23="","",INDEX('[1]liste reference'!$A$8:$A$904,Z23))))</f>
        <v>BATSPX</v>
      </c>
      <c r="Z23" s="280" t="n">
        <f aca="false">IF(ISERROR(MATCH(A23,'[1]liste reference'!$A$8:$A$904,0)),IF(ISERROR(MATCH(A23,'[1]liste reference'!$B$8:$B$904,0)),"",(MATCH(A23,'[1]liste reference'!$B$8:$B$904,0))),(MATCH(A23,'[1]liste reference'!$A$8:$A$904,0)))</f>
        <v>7</v>
      </c>
      <c r="AA23" s="491"/>
      <c r="AB23" s="492"/>
      <c r="AC23" s="492"/>
      <c r="BB23" s="280" t="n">
        <f aca="false">IF(A23="","",1)</f>
        <v>1</v>
      </c>
    </row>
    <row r="24" customFormat="false" ht="13.2" hidden="false" customHeight="false" outlineLevel="0" collapsed="false">
      <c r="A24" s="493" t="s">
        <v>122</v>
      </c>
      <c r="B24" s="494" t="n">
        <v>32</v>
      </c>
      <c r="C24" s="495" t="n">
        <v>65</v>
      </c>
      <c r="D24" s="477" t="str">
        <f aca="false">IF(ISERROR(VLOOKUP($A24,'[1]liste reference'!$A$7:$D$904,2,0)),IF(ISERROR(VLOOKUP($A24,'[1]liste reference'!$B$7:$D$904,1,0)),"",VLOOKUP($A24,'[1]liste reference'!$B$7:$D$904,1,0)),VLOOKUP($A24,'[1]liste reference'!$A$7:$D$904,2,0))</f>
        <v>Cladophora sp.</v>
      </c>
      <c r="E24" s="496" t="e">
        <f aca="false">IF(D24="",0,VLOOKUP(D24,D$22:D23,1,0))</f>
        <v>#N/A</v>
      </c>
      <c r="F24" s="497" t="n">
        <f aca="false">($B24*$B$7+$C24*$C$7)/100</f>
        <v>63.02</v>
      </c>
      <c r="G24" s="479" t="str">
        <f aca="false">IF(A24="","",IF(ISERROR(VLOOKUP($A24,'[1]liste reference'!$A$7:$P$904,13,0)),IF(ISERROR(VLOOKUP($A24,'[1]liste reference'!$B$7:$P$904,12,0)),"    -",VLOOKUP($A24,'[1]liste reference'!$B$7:$P$904,12,0)),VLOOKUP($A24,'[1]liste reference'!$A$7:$P$904,13,0)))</f>
        <v>ALG</v>
      </c>
      <c r="H24" s="480" t="n">
        <f aca="false">IF(A24="","x",IF(ISERROR(VLOOKUP($A24,'[1]liste reference'!$A$8:$P$904,14,0)),IF(ISERROR(VLOOKUP($A24,'[1]liste reference'!$B$8:$P$904,13,0)),"x",VLOOKUP($A24,'[1]liste reference'!$B$8:$P$904,13,0)),VLOOKUP($A24,'[1]liste reference'!$A$8:$P$904,14,0)))</f>
        <v>2</v>
      </c>
      <c r="I24" s="481" t="n">
        <f aca="false">IF(ISNUMBER(H24),IF(ISERROR(VLOOKUP($A24,'[1]liste reference'!$A$7:$P$904,3,0)),IF(ISERROR(VLOOKUP($A24,'[1]liste reference'!$B$7:$P$904,2,0)),"",VLOOKUP($A24,'[1]liste reference'!$B$7:$P$904,2,0)),VLOOKUP($A24,'[1]liste reference'!$A$7:$P$904,3,0)),"")</f>
        <v>6</v>
      </c>
      <c r="J24" s="481" t="n">
        <f aca="false">IF(ISNUMBER(H24),IF(ISERROR(VLOOKUP($A24,'[1]liste reference'!$A$7:$P$904,4,0)),IF(ISERROR(VLOOKUP($A24,'[1]liste reference'!$B$7:$P$904,3,0)),"",VLOOKUP($A24,'[1]liste reference'!$B$7:$P$904,3,0)),VLOOKUP($A24,'[1]liste reference'!$A$7:$P$904,4,0)),"")</f>
        <v>1</v>
      </c>
      <c r="K24" s="48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Cladophora sp.</v>
      </c>
      <c r="L24" s="498"/>
      <c r="M24" s="498"/>
      <c r="N24" s="498"/>
      <c r="O24" s="484"/>
      <c r="P24" s="485" t="n">
        <f aca="false">IF($A24="NEWCOD",IF($AC24="","No",$AC24),IF(ISTEXT($E24),"DEJA SAISI !",IF($A24="","",IF(ISERROR(VLOOKUP($A24,'[1]liste reference'!A$1:S$1048576,19,FALSE())),IF(ISERROR(VLOOKUP($A24,'[1]liste reference'!B$1:S$1048576,19,FALSE())),"",VLOOKUP($A24,'[1]liste reference'!B$1:S$1048576,19,FALSE())),VLOOKUP($A24,'[1]liste reference'!A$1:S$1048576,19,FALSE())))))</f>
        <v>1124</v>
      </c>
      <c r="Q24" s="486" t="n">
        <f aca="false">IF(ISTEXT(H24),"",(B24*$B$7/100)+(C24*$C$7/100))</f>
        <v>63.02</v>
      </c>
      <c r="R24" s="487" t="n">
        <f aca="false">IF(OR(ISTEXT(H24),Q24=0),"",IF(Q24&lt;0.1,1,IF(Q24&lt;1,2,IF(Q24&lt;10,3,IF(Q24&lt;50,4,IF(Q24&gt;=50,5,""))))))</f>
        <v>5</v>
      </c>
      <c r="S24" s="487" t="n">
        <f aca="false">IF(ISERROR(R24*I24),0,R24*I24)</f>
        <v>30</v>
      </c>
      <c r="T24" s="487" t="n">
        <f aca="false">IF(ISERROR(R24*I24*J24),0,R24*I24*J24)</f>
        <v>30</v>
      </c>
      <c r="U24" s="499" t="n">
        <f aca="false">IF(ISERROR(R24*J24),0,R24*J24)</f>
        <v>5</v>
      </c>
      <c r="V24" s="488" t="str">
        <f aca="false">IF(AND(A24="",F24=0),"",IF(F24=0,"Il manque le(s) % de rec. !",""))</f>
        <v/>
      </c>
      <c r="W24" s="500"/>
      <c r="Y24" s="490" t="str">
        <f aca="false">IF(A24="new.cod","NEWCOD",IF(AND((Z24=""),ISTEXT(A24)),A24,IF(Z24="","",INDEX('[1]liste reference'!$A$8:$A$904,Z24))))</f>
        <v>CLASPX</v>
      </c>
      <c r="Z24" s="280" t="n">
        <f aca="false">IF(ISERROR(MATCH(A24,'[1]liste reference'!$A$8:$A$904,0)),IF(ISERROR(MATCH(A24,'[1]liste reference'!$B$8:$B$904,0)),"",(MATCH(A24,'[1]liste reference'!$B$8:$B$904,0))),(MATCH(A24,'[1]liste reference'!$A$8:$A$904,0)))</f>
        <v>23</v>
      </c>
      <c r="AA24" s="491"/>
      <c r="AB24" s="492"/>
      <c r="AC24" s="492"/>
      <c r="BB24" s="280" t="n">
        <f aca="false">IF(A24="","",1)</f>
        <v>1</v>
      </c>
    </row>
    <row r="25" customFormat="false" ht="13.2" hidden="false" customHeight="false" outlineLevel="0" collapsed="false">
      <c r="A25" s="493" t="s">
        <v>228</v>
      </c>
      <c r="B25" s="494"/>
      <c r="C25" s="495" t="n">
        <v>0.02</v>
      </c>
      <c r="D25" s="477" t="str">
        <f aca="false">IF(ISERROR(VLOOKUP($A25,'[1]liste reference'!$A$7:$D$904,2,0)),IF(ISERROR(VLOOKUP($A25,'[1]liste reference'!$B$7:$D$904,1,0)),"",VLOOKUP($A25,'[1]liste reference'!$B$7:$D$904,1,0)),VLOOKUP($A25,'[1]liste reference'!$A$7:$D$904,2,0))</f>
        <v>Phormidium sp.</v>
      </c>
      <c r="E25" s="496" t="e">
        <f aca="false">IF(D25="",0,VLOOKUP(D25,D$22:D24,1,0))</f>
        <v>#N/A</v>
      </c>
      <c r="F25" s="497" t="n">
        <f aca="false">($B25*$B$7+$C25*$C$7)/100</f>
        <v>0.0188</v>
      </c>
      <c r="G25" s="479" t="str">
        <f aca="false">IF(A25="","",IF(ISERROR(VLOOKUP($A25,'[1]liste reference'!$A$7:$P$904,13,0)),IF(ISERROR(VLOOKUP($A25,'[1]liste reference'!$B$7:$P$904,12,0)),"    -",VLOOKUP($A25,'[1]liste reference'!$B$7:$P$904,12,0)),VLOOKUP($A25,'[1]liste reference'!$A$7:$P$904,13,0)))</f>
        <v>ALG</v>
      </c>
      <c r="H25" s="480" t="n">
        <f aca="false">IF(A25="","x",IF(ISERROR(VLOOKUP($A25,'[1]liste reference'!$A$8:$P$904,14,0)),IF(ISERROR(VLOOKUP($A25,'[1]liste reference'!$B$8:$P$904,13,0)),"x",VLOOKUP($A25,'[1]liste reference'!$B$8:$P$904,13,0)),VLOOKUP($A25,'[1]liste reference'!$A$8:$P$904,14,0)))</f>
        <v>2</v>
      </c>
      <c r="I25" s="481" t="n">
        <f aca="false">IF(ISNUMBER(H25),IF(ISERROR(VLOOKUP($A25,'[1]liste reference'!$A$7:$P$904,3,0)),IF(ISERROR(VLOOKUP($A25,'[1]liste reference'!$B$7:$P$904,2,0)),"",VLOOKUP($A25,'[1]liste reference'!$B$7:$P$904,2,0)),VLOOKUP($A25,'[1]liste reference'!$A$7:$P$904,3,0)),"")</f>
        <v>13</v>
      </c>
      <c r="J25" s="481" t="n">
        <f aca="false">IF(ISNUMBER(H25),IF(ISERROR(VLOOKUP($A25,'[1]liste reference'!$A$7:$P$904,4,0)),IF(ISERROR(VLOOKUP($A25,'[1]liste reference'!$B$7:$P$904,3,0)),"",VLOOKUP($A25,'[1]liste reference'!$B$7:$P$904,3,0)),VLOOKUP($A25,'[1]liste reference'!$A$7:$P$904,4,0)),"")</f>
        <v>2</v>
      </c>
      <c r="K25" s="48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Phormidium sp.</v>
      </c>
      <c r="L25" s="498"/>
      <c r="M25" s="498"/>
      <c r="N25" s="498"/>
      <c r="O25" s="484"/>
      <c r="P25" s="485" t="n">
        <f aca="false">IF($A25="NEWCOD",IF($AC25="","No",$AC25),IF(ISTEXT($E25),"DEJA SAISI !",IF($A25="","",IF(ISERROR(VLOOKUP($A25,'[1]liste reference'!A$1:S$1048576,19,FALSE())),IF(ISERROR(VLOOKUP($A25,'[1]liste reference'!B$1:S$1048576,19,FALSE())),"",VLOOKUP($A25,'[1]liste reference'!B$1:S$1048576,19,FALSE())),VLOOKUP($A25,'[1]liste reference'!A$1:S$1048576,19,FALSE())))))</f>
        <v>6414</v>
      </c>
      <c r="Q25" s="486" t="n">
        <f aca="false">IF(ISTEXT(H25),"",(B25*$B$7/100)+(C25*$C$7/100))</f>
        <v>0.0188</v>
      </c>
      <c r="R25" s="487" t="n">
        <f aca="false">IF(OR(ISTEXT(H25),Q25=0),"",IF(Q25&lt;0.1,1,IF(Q25&lt;1,2,IF(Q25&lt;10,3,IF(Q25&lt;50,4,IF(Q25&gt;=50,5,""))))))</f>
        <v>1</v>
      </c>
      <c r="S25" s="487" t="n">
        <f aca="false">IF(ISERROR(R25*I25),0,R25*I25)</f>
        <v>13</v>
      </c>
      <c r="T25" s="487" t="n">
        <f aca="false">IF(ISERROR(R25*I25*J25),0,R25*I25*J25)</f>
        <v>26</v>
      </c>
      <c r="U25" s="499" t="n">
        <f aca="false">IF(ISERROR(R25*J25),0,R25*J25)</f>
        <v>2</v>
      </c>
      <c r="V25" s="488" t="str">
        <f aca="false">IF(AND(A25="",F25=0),"",IF(F25=0,"Il manque le(s) % de rec. !",""))</f>
        <v/>
      </c>
      <c r="W25" s="489"/>
      <c r="Y25" s="490" t="str">
        <f aca="false">IF(A25="new.cod","NEWCOD",IF(AND((Z25=""),ISTEXT(A25)),A25,IF(Z25="","",INDEX('[1]liste reference'!$A$8:$A$904,Z25))))</f>
        <v>PHOSPX</v>
      </c>
      <c r="Z25" s="280" t="n">
        <f aca="false">IF(ISERROR(MATCH(A25,'[1]liste reference'!$A$8:$A$904,0)),IF(ISERROR(MATCH(A25,'[1]liste reference'!$B$8:$B$904,0)),"",(MATCH(A25,'[1]liste reference'!$B$8:$B$904,0))),(MATCH(A25,'[1]liste reference'!$A$8:$A$904,0)))</f>
        <v>57</v>
      </c>
      <c r="AA25" s="491"/>
      <c r="AB25" s="492"/>
      <c r="AC25" s="492"/>
      <c r="BB25" s="280" t="n">
        <f aca="false">IF(A25="","",1)</f>
        <v>1</v>
      </c>
    </row>
    <row r="26" customFormat="false" ht="13.2" hidden="false" customHeight="false" outlineLevel="0" collapsed="false">
      <c r="A26" s="493" t="s">
        <v>250</v>
      </c>
      <c r="B26" s="494"/>
      <c r="C26" s="495" t="n">
        <v>0.005</v>
      </c>
      <c r="D26" s="477" t="str">
        <f aca="false">IF(ISERROR(VLOOKUP($A26,'[1]liste reference'!$A$7:$D$904,2,0)),IF(ISERROR(VLOOKUP($A26,'[1]liste reference'!$B$7:$D$904,1,0)),"",VLOOKUP($A26,'[1]liste reference'!$B$7:$D$904,1,0)),VLOOKUP($A26,'[1]liste reference'!$A$7:$D$904,2,0))</f>
        <v>Scytonema sp.</v>
      </c>
      <c r="E26" s="496" t="e">
        <f aca="false">IF(D26="",0,VLOOKUP(D26,D$22:D25,1,0))</f>
        <v>#N/A</v>
      </c>
      <c r="F26" s="497" t="n">
        <f aca="false">($B26*$B$7+$C26*$C$7)/100</f>
        <v>0.0047</v>
      </c>
      <c r="G26" s="479" t="str">
        <f aca="false">IF(A26="","",IF(ISERROR(VLOOKUP($A26,'[1]liste reference'!$A$7:$P$904,13,0)),IF(ISERROR(VLOOKUP($A26,'[1]liste reference'!$B$7:$P$904,12,0)),"    -",VLOOKUP($A26,'[1]liste reference'!$B$7:$P$904,12,0)),VLOOKUP($A26,'[1]liste reference'!$A$7:$P$904,13,0)))</f>
        <v>ALG</v>
      </c>
      <c r="H26" s="480" t="n">
        <f aca="false">IF(A26="","x",IF(ISERROR(VLOOKUP($A26,'[1]liste reference'!$A$8:$P$904,14,0)),IF(ISERROR(VLOOKUP($A26,'[1]liste reference'!$B$8:$P$904,13,0)),"x",VLOOKUP($A26,'[1]liste reference'!$B$8:$P$904,13,0)),VLOOKUP($A26,'[1]liste reference'!$A$8:$P$904,14,0)))</f>
        <v>2</v>
      </c>
      <c r="I26" s="481" t="str">
        <f aca="false">IF(ISNUMBER(H26),IF(ISERROR(VLOOKUP($A26,'[1]liste reference'!$A$7:$P$904,3,0)),IF(ISERROR(VLOOKUP($A26,'[1]liste reference'!$B$7:$P$904,2,0)),"",VLOOKUP($A26,'[1]liste reference'!$B$7:$P$904,2,0)),VLOOKUP($A26,'[1]liste reference'!$A$7:$P$904,3,0)),"")</f>
        <v/>
      </c>
      <c r="J26" s="481" t="str">
        <f aca="false">IF(ISNUMBER(H26),IF(ISERROR(VLOOKUP($A26,'[1]liste reference'!$A$7:$P$904,4,0)),IF(ISERROR(VLOOKUP($A26,'[1]liste reference'!$B$7:$P$904,3,0)),"",VLOOKUP($A26,'[1]liste reference'!$B$7:$P$904,3,0)),VLOOKUP($A26,'[1]liste reference'!$A$7:$P$904,4,0)),"")</f>
        <v/>
      </c>
      <c r="K26" s="48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Scytonema sp.</v>
      </c>
      <c r="L26" s="498"/>
      <c r="M26" s="498"/>
      <c r="N26" s="498"/>
      <c r="O26" s="484"/>
      <c r="P26" s="485" t="n">
        <f aca="false">IF($A26="NEWCOD",IF($AC26="","No",$AC26),IF(ISTEXT($E26),"DEJA SAISI !",IF($A26="","",IF(ISERROR(VLOOKUP($A26,'[1]liste reference'!A$1:S$1048576,19,FALSE())),IF(ISERROR(VLOOKUP($A26,'[1]liste reference'!B$1:S$1048576,19,FALSE())),"",VLOOKUP($A26,'[1]liste reference'!B$1:S$1048576,19,FALSE())),VLOOKUP($A26,'[1]liste reference'!A$1:S$1048576,19,FALSE())))))</f>
        <v>1114</v>
      </c>
      <c r="Q26" s="486" t="n">
        <f aca="false">IF(ISTEXT(H26),"",(B26*$B$7/100)+(C26*$C$7/100))</f>
        <v>0.0047</v>
      </c>
      <c r="R26" s="487" t="n">
        <f aca="false">IF(OR(ISTEXT(H26),Q26=0),"",IF(Q26&lt;0.1,1,IF(Q26&lt;1,2,IF(Q26&lt;10,3,IF(Q26&lt;50,4,IF(Q26&gt;=50,5,""))))))</f>
        <v>1</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IF(A26="new.cod","NEWCOD",IF(AND((Z26=""),ISTEXT(A26)),A26,IF(Z26="","",INDEX('[1]liste reference'!$A$8:$A$904,Z26))))</f>
        <v>SCYSPX</v>
      </c>
      <c r="Z26" s="280" t="n">
        <f aca="false">IF(ISERROR(MATCH(A26,'[1]liste reference'!$A$8:$A$904,0)),IF(ISERROR(MATCH(A26,'[1]liste reference'!$B$8:$B$904,0)),"",(MATCH(A26,'[1]liste reference'!$B$8:$B$904,0))),(MATCH(A26,'[1]liste reference'!$A$8:$A$904,0)))</f>
        <v>66</v>
      </c>
      <c r="AA26" s="491"/>
      <c r="AB26" s="492"/>
      <c r="AC26" s="492"/>
      <c r="BB26" s="280" t="n">
        <f aca="false">IF(A26="","",1)</f>
        <v>1</v>
      </c>
    </row>
    <row r="27" customFormat="false" ht="13.2" hidden="false" customHeight="false" outlineLevel="0" collapsed="false">
      <c r="A27" s="493" t="s">
        <v>290</v>
      </c>
      <c r="B27" s="494"/>
      <c r="C27" s="495" t="n">
        <v>0.2</v>
      </c>
      <c r="D27" s="477" t="str">
        <f aca="false">IF(ISERROR(VLOOKUP($A27,'[1]liste reference'!$A$7:$D$904,2,0)),IF(ISERROR(VLOOKUP($A27,'[1]liste reference'!$B$7:$D$904,1,0)),"",VLOOKUP($A27,'[1]liste reference'!$B$7:$D$904,1,0)),VLOOKUP($A27,'[1]liste reference'!$A$7:$D$904,2,0))</f>
        <v>Tolypella sp.</v>
      </c>
      <c r="E27" s="496" t="e">
        <f aca="false">IF(D27="",0,VLOOKUP(D27,D$22:D26,1,0))</f>
        <v>#N/A</v>
      </c>
      <c r="F27" s="497" t="n">
        <f aca="false">($B27*$B$7+$C27*$C$7)/100</f>
        <v>0.188</v>
      </c>
      <c r="G27" s="479" t="str">
        <f aca="false">IF(A27="","",IF(ISERROR(VLOOKUP($A27,'[1]liste reference'!$A$7:$P$904,13,0)),IF(ISERROR(VLOOKUP($A27,'[1]liste reference'!$B$7:$P$904,12,0)),"    -",VLOOKUP($A27,'[1]liste reference'!$B$7:$P$904,12,0)),VLOOKUP($A27,'[1]liste reference'!$A$7:$P$904,13,0)))</f>
        <v>ALG</v>
      </c>
      <c r="H27" s="480" t="n">
        <f aca="false">IF(A27="","x",IF(ISERROR(VLOOKUP($A27,'[1]liste reference'!$A$8:$P$904,14,0)),IF(ISERROR(VLOOKUP($A27,'[1]liste reference'!$B$8:$P$904,13,0)),"x",VLOOKUP($A27,'[1]liste reference'!$B$8:$P$904,13,0)),VLOOKUP($A27,'[1]liste reference'!$A$8:$P$904,14,0)))</f>
        <v>2</v>
      </c>
      <c r="I27" s="481" t="str">
        <f aca="false">IF(ISNUMBER(H27),IF(ISERROR(VLOOKUP($A27,'[1]liste reference'!$A$7:$P$904,3,0)),IF(ISERROR(VLOOKUP($A27,'[1]liste reference'!$B$7:$P$904,2,0)),"",VLOOKUP($A27,'[1]liste reference'!$B$7:$P$904,2,0)),VLOOKUP($A27,'[1]liste reference'!$A$7:$P$904,3,0)),"")</f>
        <v/>
      </c>
      <c r="J27" s="481" t="str">
        <f aca="false">IF(ISNUMBER(H27),IF(ISERROR(VLOOKUP($A27,'[1]liste reference'!$A$7:$P$904,4,0)),IF(ISERROR(VLOOKUP($A27,'[1]liste reference'!$B$7:$P$904,3,0)),"",VLOOKUP($A27,'[1]liste reference'!$B$7:$P$904,3,0)),VLOOKUP($A27,'[1]liste reference'!$A$7:$P$904,4,0)),"")</f>
        <v/>
      </c>
      <c r="K27" s="48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Tolypella sp.</v>
      </c>
      <c r="L27" s="498"/>
      <c r="M27" s="498"/>
      <c r="N27" s="498"/>
      <c r="O27" s="484"/>
      <c r="P27" s="485" t="n">
        <f aca="false">IF($A27="NEWCOD",IF($AC27="","No",$AC27),IF(ISTEXT($E27),"DEJA SAISI !",IF($A27="","",IF(ISERROR(VLOOKUP($A27,'[1]liste reference'!A$1:S$1048576,19,FALSE())),IF(ISERROR(VLOOKUP($A27,'[1]liste reference'!B$1:S$1048576,19,FALSE())),"",VLOOKUP($A27,'[1]liste reference'!B$1:S$1048576,19,FALSE())),VLOOKUP($A27,'[1]liste reference'!A$1:S$1048576,19,FALSE())))))</f>
        <v>5274</v>
      </c>
      <c r="Q27" s="486" t="n">
        <f aca="false">IF(ISTEXT(H27),"",(B27*$B$7/100)+(C27*$C$7/100))</f>
        <v>0.188</v>
      </c>
      <c r="R27" s="487" t="n">
        <f aca="false">IF(OR(ISTEXT(H27),Q27=0),"",IF(Q27&lt;0.1,1,IF(Q27&lt;1,2,IF(Q27&lt;10,3,IF(Q27&lt;50,4,IF(Q27&gt;=50,5,""))))))</f>
        <v>2</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IF(A27="new.cod","NEWCOD",IF(AND((Z27=""),ISTEXT(A27)),A27,IF(Z27="","",INDEX('[1]liste reference'!$A$8:$A$904,Z27))))</f>
        <v>TOLSPX</v>
      </c>
      <c r="Z27" s="280" t="n">
        <f aca="false">IF(ISERROR(MATCH(A27,'[1]liste reference'!$A$8:$A$904,0)),IF(ISERROR(MATCH(A27,'[1]liste reference'!$B$8:$B$904,0)),"",(MATCH(A27,'[1]liste reference'!$B$8:$B$904,0))),(MATCH(A27,'[1]liste reference'!$A$8:$A$904,0)))</f>
        <v>78</v>
      </c>
      <c r="AA27" s="491"/>
      <c r="AB27" s="492"/>
      <c r="AC27" s="492"/>
      <c r="BB27" s="280" t="n">
        <f aca="false">IF(A27="","",1)</f>
        <v>1</v>
      </c>
    </row>
    <row r="28" customFormat="false" ht="13.2" hidden="false" customHeight="false" outlineLevel="0" collapsed="false">
      <c r="A28" s="493" t="s">
        <v>301</v>
      </c>
      <c r="B28" s="494" t="n">
        <v>20</v>
      </c>
      <c r="C28" s="495" t="n">
        <v>1</v>
      </c>
      <c r="D28" s="477" t="str">
        <f aca="false">IF(ISERROR(VLOOKUP($A28,'[1]liste reference'!$A$7:$D$904,2,0)),IF(ISERROR(VLOOKUP($A28,'[1]liste reference'!$B$7:$D$904,1,0)),"",VLOOKUP($A28,'[1]liste reference'!$B$7:$D$904,1,0)),VLOOKUP($A28,'[1]liste reference'!$A$7:$D$904,2,0))</f>
        <v>Vaucheria sp.</v>
      </c>
      <c r="E28" s="496" t="e">
        <f aca="false">IF(D28="",0,VLOOKUP(D28,D$22:D27,1,0))</f>
        <v>#N/A</v>
      </c>
      <c r="F28" s="497" t="n">
        <f aca="false">($B28*$B$7+$C28*$C$7)/100</f>
        <v>2.14</v>
      </c>
      <c r="G28" s="479" t="str">
        <f aca="false">IF(A28="","",IF(ISERROR(VLOOKUP($A28,'[1]liste reference'!$A$7:$P$904,13,0)),IF(ISERROR(VLOOKUP($A28,'[1]liste reference'!$B$7:$P$904,12,0)),"    -",VLOOKUP($A28,'[1]liste reference'!$B$7:$P$904,12,0)),VLOOKUP($A28,'[1]liste reference'!$A$7:$P$904,13,0)))</f>
        <v>ALG</v>
      </c>
      <c r="H28" s="480" t="n">
        <f aca="false">IF(A28="","x",IF(ISERROR(VLOOKUP($A28,'[1]liste reference'!$A$8:$P$904,14,0)),IF(ISERROR(VLOOKUP($A28,'[1]liste reference'!$B$8:$P$904,13,0)),"x",VLOOKUP($A28,'[1]liste reference'!$B$8:$P$904,13,0)),VLOOKUP($A28,'[1]liste reference'!$A$8:$P$904,14,0)))</f>
        <v>2</v>
      </c>
      <c r="I28" s="481" t="n">
        <f aca="false">IF(ISNUMBER(H28),IF(ISERROR(VLOOKUP($A28,'[1]liste reference'!$A$7:$P$904,3,0)),IF(ISERROR(VLOOKUP($A28,'[1]liste reference'!$B$7:$P$904,2,0)),"",VLOOKUP($A28,'[1]liste reference'!$B$7:$P$904,2,0)),VLOOKUP($A28,'[1]liste reference'!$A$7:$P$904,3,0)),"")</f>
        <v>4</v>
      </c>
      <c r="J28" s="481" t="n">
        <f aca="false">IF(ISNUMBER(H28),IF(ISERROR(VLOOKUP($A28,'[1]liste reference'!$A$7:$P$904,4,0)),IF(ISERROR(VLOOKUP($A28,'[1]liste reference'!$B$7:$P$904,3,0)),"",VLOOKUP($A28,'[1]liste reference'!$B$7:$P$904,3,0)),VLOOKUP($A28,'[1]liste reference'!$A$7:$P$904,4,0)),"")</f>
        <v>1</v>
      </c>
      <c r="K28" s="48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Vaucheria sp.</v>
      </c>
      <c r="L28" s="498"/>
      <c r="M28" s="498"/>
      <c r="N28" s="498"/>
      <c r="O28" s="484"/>
      <c r="P28" s="485" t="n">
        <f aca="false">IF($A28="NEWCOD",IF($AC28="","No",$AC28),IF(ISTEXT($E28),"DEJA SAISI !",IF($A28="","",IF(ISERROR(VLOOKUP($A28,'[1]liste reference'!A$1:S$1048576,19,FALSE())),IF(ISERROR(VLOOKUP($A28,'[1]liste reference'!B$1:S$1048576,19,FALSE())),"",VLOOKUP($A28,'[1]liste reference'!B$1:S$1048576,19,FALSE())),VLOOKUP($A28,'[1]liste reference'!A$1:S$1048576,19,FALSE())))))</f>
        <v>6193</v>
      </c>
      <c r="Q28" s="486" t="n">
        <f aca="false">IF(ISTEXT(H28),"",(B28*$B$7/100)+(C28*$C$7/100))</f>
        <v>2.14</v>
      </c>
      <c r="R28" s="487" t="n">
        <f aca="false">IF(OR(ISTEXT(H28),Q28=0),"",IF(Q28&lt;0.1,1,IF(Q28&lt;1,2,IF(Q28&lt;10,3,IF(Q28&lt;50,4,IF(Q28&gt;=50,5,""))))))</f>
        <v>3</v>
      </c>
      <c r="S28" s="487" t="n">
        <f aca="false">IF(ISERROR(R28*I28),0,R28*I28)</f>
        <v>12</v>
      </c>
      <c r="T28" s="487" t="n">
        <f aca="false">IF(ISERROR(R28*I28*J28),0,R28*I28*J28)</f>
        <v>12</v>
      </c>
      <c r="U28" s="499" t="n">
        <f aca="false">IF(ISERROR(R28*J28),0,R28*J28)</f>
        <v>3</v>
      </c>
      <c r="V28" s="488" t="str">
        <f aca="false">IF(AND(A28="",F28=0),"",IF(F28=0,"Il manque le(s) % de rec. !",""))</f>
        <v/>
      </c>
      <c r="W28" s="489"/>
      <c r="Y28" s="490" t="str">
        <f aca="false">IF(A28="new.cod","NEWCOD",IF(AND((Z28=""),ISTEXT(A28)),A28,IF(Z28="","",INDEX('[1]liste reference'!$A$8:$A$904,Z28))))</f>
        <v>VAUSPX</v>
      </c>
      <c r="Z28" s="280" t="n">
        <f aca="false">IF(ISERROR(MATCH(A28,'[1]liste reference'!$A$8:$A$904,0)),IF(ISERROR(MATCH(A28,'[1]liste reference'!$B$8:$B$904,0)),"",(MATCH(A28,'[1]liste reference'!$B$8:$B$904,0))),(MATCH(A28,'[1]liste reference'!$A$8:$A$904,0)))</f>
        <v>82</v>
      </c>
      <c r="AA28" s="491"/>
      <c r="AB28" s="492"/>
      <c r="AC28" s="492"/>
      <c r="BB28" s="280" t="n">
        <f aca="false">IF(A28="","",1)</f>
        <v>1</v>
      </c>
    </row>
    <row r="29" customFormat="false" ht="13.2" hidden="false" customHeight="false" outlineLevel="0" collapsed="false">
      <c r="A29" s="493" t="s">
        <v>512</v>
      </c>
      <c r="B29" s="494" t="n">
        <v>0.2</v>
      </c>
      <c r="C29" s="495" t="n">
        <v>0.01</v>
      </c>
      <c r="D29" s="477" t="str">
        <f aca="false">IF(ISERROR(VLOOKUP($A29,'[1]liste reference'!$A$7:$D$904,2,0)),IF(ISERROR(VLOOKUP($A29,'[1]liste reference'!$B$7:$D$904,1,0)),"",VLOOKUP($A29,'[1]liste reference'!$B$7:$D$904,1,0)),VLOOKUP($A29,'[1]liste reference'!$A$7:$D$904,2,0))</f>
        <v>Pellia endiviifolia</v>
      </c>
      <c r="E29" s="496" t="e">
        <f aca="false">IF(D29="",0,VLOOKUP(D29,D$22:D28,1,0))</f>
        <v>#N/A</v>
      </c>
      <c r="F29" s="497" t="n">
        <f aca="false">($B29*$B$7+$C29*$C$7)/100</f>
        <v>0.0214</v>
      </c>
      <c r="G29" s="479" t="str">
        <f aca="false">IF(A29="","",IF(ISERROR(VLOOKUP($A29,'[1]liste reference'!$A$7:$P$904,13,0)),IF(ISERROR(VLOOKUP($A29,'[1]liste reference'!$B$7:$P$904,12,0)),"    -",VLOOKUP($A29,'[1]liste reference'!$B$7:$P$904,12,0)),VLOOKUP($A29,'[1]liste reference'!$A$7:$P$904,13,0)))</f>
        <v>BRh</v>
      </c>
      <c r="H29" s="480" t="n">
        <f aca="false">IF(A29="","x",IF(ISERROR(VLOOKUP($A29,'[1]liste reference'!$A$8:$P$904,14,0)),IF(ISERROR(VLOOKUP($A29,'[1]liste reference'!$B$8:$P$904,13,0)),"x",VLOOKUP($A29,'[1]liste reference'!$B$8:$P$904,13,0)),VLOOKUP($A29,'[1]liste reference'!$A$8:$P$904,14,0)))</f>
        <v>4</v>
      </c>
      <c r="I29" s="481" t="str">
        <f aca="false">IF(ISNUMBER(H29),IF(ISERROR(VLOOKUP($A29,'[1]liste reference'!$A$7:$P$904,3,0)),IF(ISERROR(VLOOKUP($A29,'[1]liste reference'!$B$7:$P$904,2,0)),"",VLOOKUP($A29,'[1]liste reference'!$B$7:$P$904,2,0)),VLOOKUP($A29,'[1]liste reference'!$A$7:$P$904,3,0)),"")</f>
        <v/>
      </c>
      <c r="J29" s="481" t="str">
        <f aca="false">IF(ISNUMBER(H29),IF(ISERROR(VLOOKUP($A29,'[1]liste reference'!$A$7:$P$904,4,0)),IF(ISERROR(VLOOKUP($A29,'[1]liste reference'!$B$7:$P$904,3,0)),"",VLOOKUP($A29,'[1]liste reference'!$B$7:$P$904,3,0)),VLOOKUP($A29,'[1]liste reference'!$A$7:$P$904,4,0)),"")</f>
        <v/>
      </c>
      <c r="K29" s="48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Pellia endiviifolia</v>
      </c>
      <c r="L29" s="498"/>
      <c r="M29" s="498"/>
      <c r="N29" s="498"/>
      <c r="O29" s="484"/>
      <c r="P29" s="485" t="n">
        <f aca="false">IF($A29="NEWCOD",IF($AC29="","No",$AC29),IF(ISTEXT($E29),"DEJA SAISI !",IF($A29="","",IF(ISERROR(VLOOKUP($A29,'[1]liste reference'!A$1:S$1048576,19,FALSE())),IF(ISERROR(VLOOKUP($A29,'[1]liste reference'!B$1:S$1048576,19,FALSE())),"",VLOOKUP($A29,'[1]liste reference'!B$1:S$1048576,19,FALSE())),VLOOKUP($A29,'[1]liste reference'!A$1:S$1048576,19,FALSE())))))</f>
        <v>1197</v>
      </c>
      <c r="Q29" s="486" t="n">
        <f aca="false">IF(ISTEXT(H29),"",(B29*$B$7/100)+(C29*$C$7/100))</f>
        <v>0.0214</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IF(A29="new.cod","NEWCOD",IF(AND((Z29=""),ISTEXT(A29)),A29,IF(Z29="","",INDEX('[1]liste reference'!$A$8:$A$904,Z29))))</f>
        <v>PELEND</v>
      </c>
      <c r="Z29" s="280" t="n">
        <f aca="false">IF(ISERROR(MATCH(A29,'[1]liste reference'!$A$8:$A$904,0)),IF(ISERROR(MATCH(A29,'[1]liste reference'!$B$8:$B$904,0)),"",(MATCH(A29,'[1]liste reference'!$B$8:$B$904,0))),(MATCH(A29,'[1]liste reference'!$A$8:$A$904,0)))</f>
        <v>120</v>
      </c>
      <c r="AA29" s="491"/>
      <c r="AB29" s="492"/>
      <c r="AC29" s="492"/>
      <c r="BB29" s="280" t="n">
        <f aca="false">IF(A29="","",1)</f>
        <v>1</v>
      </c>
    </row>
    <row r="30" customFormat="false" ht="13.2" hidden="false" customHeight="false" outlineLevel="0" collapsed="false">
      <c r="A30" s="493" t="s">
        <v>645</v>
      </c>
      <c r="B30" s="494"/>
      <c r="C30" s="495" t="n">
        <v>0.01</v>
      </c>
      <c r="D30" s="477" t="str">
        <f aca="false">IF(ISERROR(VLOOKUP($A30,'[1]liste reference'!$A$7:$D$904,2,0)),IF(ISERROR(VLOOKUP($A30,'[1]liste reference'!$B$7:$D$904,1,0)),"",VLOOKUP($A30,'[1]liste reference'!$B$7:$D$904,1,0)),VLOOKUP($A30,'[1]liste reference'!$A$7:$D$904,2,0))</f>
        <v>Amblystegium riparium</v>
      </c>
      <c r="E30" s="496" t="e">
        <f aca="false">IF(D30="",0,VLOOKUP(D30,D$22:D29,1,0))</f>
        <v>#N/A</v>
      </c>
      <c r="F30" s="497" t="n">
        <f aca="false">($B30*$B$7+$C30*$C$7)/100</f>
        <v>0.0094</v>
      </c>
      <c r="G30" s="479" t="str">
        <f aca="false">IF(A30="","",IF(ISERROR(VLOOKUP($A30,'[1]liste reference'!$A$7:$P$904,13,0)),IF(ISERROR(VLOOKUP($A30,'[1]liste reference'!$B$7:$P$904,12,0)),"    -",VLOOKUP($A30,'[1]liste reference'!$B$7:$P$904,12,0)),VLOOKUP($A30,'[1]liste reference'!$A$7:$P$904,13,0)))</f>
        <v>BRm</v>
      </c>
      <c r="H30" s="480" t="n">
        <f aca="false">IF(A30="","x",IF(ISERROR(VLOOKUP($A30,'[1]liste reference'!$A$8:$P$904,14,0)),IF(ISERROR(VLOOKUP($A30,'[1]liste reference'!$B$8:$P$904,13,0)),"x",VLOOKUP($A30,'[1]liste reference'!$B$8:$P$904,13,0)),VLOOKUP($A30,'[1]liste reference'!$A$8:$P$904,14,0)))</f>
        <v>5</v>
      </c>
      <c r="I30" s="481" t="n">
        <f aca="false">IF(ISNUMBER(H30),IF(ISERROR(VLOOKUP($A30,'[1]liste reference'!$A$7:$P$904,3,0)),IF(ISERROR(VLOOKUP($A30,'[1]liste reference'!$B$7:$P$904,2,0)),"",VLOOKUP($A30,'[1]liste reference'!$B$7:$P$904,2,0)),VLOOKUP($A30,'[1]liste reference'!$A$7:$P$904,3,0)),"")</f>
        <v>5</v>
      </c>
      <c r="J30" s="481" t="n">
        <f aca="false">IF(ISNUMBER(H30),IF(ISERROR(VLOOKUP($A30,'[1]liste reference'!$A$7:$P$904,4,0)),IF(ISERROR(VLOOKUP($A30,'[1]liste reference'!$B$7:$P$904,3,0)),"",VLOOKUP($A30,'[1]liste reference'!$B$7:$P$904,3,0)),VLOOKUP($A30,'[1]liste reference'!$A$7:$P$904,4,0)),"")</f>
        <v>2</v>
      </c>
      <c r="K30" s="48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Amblystegium riparium</v>
      </c>
      <c r="L30" s="498"/>
      <c r="M30" s="498"/>
      <c r="N30" s="498"/>
      <c r="O30" s="484"/>
      <c r="P30" s="485" t="n">
        <f aca="false">IF($A30="NEWCOD",IF($AC30="","No",$AC30),IF(ISTEXT($E30),"DEJA SAISI !",IF($A30="","",IF(ISERROR(VLOOKUP($A30,'[1]liste reference'!A$1:S$1048576,19,FALSE())),IF(ISERROR(VLOOKUP($A30,'[1]liste reference'!B$1:S$1048576,19,FALSE())),"",VLOOKUP($A30,'[1]liste reference'!B$1:S$1048576,19,FALSE())),VLOOKUP($A30,'[1]liste reference'!A$1:S$1048576,19,FALSE())))))</f>
        <v>1219</v>
      </c>
      <c r="Q30" s="486" t="n">
        <f aca="false">IF(ISTEXT(H30),"",(B30*$B$7/100)+(C30*$C$7/100))</f>
        <v>0.0094</v>
      </c>
      <c r="R30" s="487" t="n">
        <f aca="false">IF(OR(ISTEXT(H30),Q30=0),"",IF(Q30&lt;0.1,1,IF(Q30&lt;1,2,IF(Q30&lt;10,3,IF(Q30&lt;50,4,IF(Q30&gt;=50,5,""))))))</f>
        <v>1</v>
      </c>
      <c r="S30" s="487" t="n">
        <f aca="false">IF(ISERROR(R30*I30),0,R30*I30)</f>
        <v>5</v>
      </c>
      <c r="T30" s="487" t="n">
        <f aca="false">IF(ISERROR(R30*I30*J30),0,R30*I30*J30)</f>
        <v>10</v>
      </c>
      <c r="U30" s="499" t="n">
        <f aca="false">IF(ISERROR(R30*J30),0,R30*J30)</f>
        <v>2</v>
      </c>
      <c r="V30" s="488" t="str">
        <f aca="false">IF(AND(A30="",F30=0),"",IF(F30=0,"Il manque le(s) % de rec. !",""))</f>
        <v/>
      </c>
      <c r="W30" s="489"/>
      <c r="Y30" s="490" t="str">
        <f aca="false">IF(A30="new.cod","NEWCOD",IF(AND((Z30=""),ISTEXT(A30)),A30,IF(Z30="","",INDEX('[1]liste reference'!$A$8:$A$904,Z30))))</f>
        <v>AMBRIP</v>
      </c>
      <c r="Z30" s="280" t="n">
        <f aca="false">IF(ISERROR(MATCH(A30,'[1]liste reference'!$A$8:$A$904,0)),IF(ISERROR(MATCH(A30,'[1]liste reference'!$B$8:$B$904,0)),"",(MATCH(A30,'[1]liste reference'!$B$8:$B$904,0))),(MATCH(A30,'[1]liste reference'!$A$8:$A$904,0)))</f>
        <v>148</v>
      </c>
      <c r="AA30" s="491"/>
      <c r="AB30" s="492"/>
      <c r="AC30" s="492"/>
      <c r="BB30" s="280" t="n">
        <f aca="false">IF(A30="","",1)</f>
        <v>1</v>
      </c>
    </row>
    <row r="31" customFormat="false" ht="13.2" hidden="false" customHeight="false" outlineLevel="0" collapsed="false">
      <c r="A31" s="493" t="s">
        <v>738</v>
      </c>
      <c r="B31" s="494" t="n">
        <v>11</v>
      </c>
      <c r="C31" s="495" t="n">
        <v>4</v>
      </c>
      <c r="D31" s="477" t="str">
        <f aca="false">IF(ISERROR(VLOOKUP($A31,'[1]liste reference'!$A$7:$D$904,2,0)),IF(ISERROR(VLOOKUP($A31,'[1]liste reference'!$B$7:$D$904,1,0)),"",VLOOKUP($A31,'[1]liste reference'!$B$7:$D$904,1,0)),VLOOKUP($A31,'[1]liste reference'!$A$7:$D$904,2,0))</f>
        <v>Cinclidotus danubicus</v>
      </c>
      <c r="E31" s="496" t="e">
        <f aca="false">IF(D31="",0,VLOOKUP(D31,D$22:D30,1,0))</f>
        <v>#N/A</v>
      </c>
      <c r="F31" s="497" t="n">
        <f aca="false">($B31*$B$7+$C31*$C$7)/100</f>
        <v>4.42</v>
      </c>
      <c r="G31" s="479" t="str">
        <f aca="false">IF(A31="","",IF(ISERROR(VLOOKUP($A31,'[1]liste reference'!$A$7:$P$904,13,0)),IF(ISERROR(VLOOKUP($A31,'[1]liste reference'!$B$7:$P$904,12,0)),"    -",VLOOKUP($A31,'[1]liste reference'!$B$7:$P$904,12,0)),VLOOKUP($A31,'[1]liste reference'!$A$7:$P$904,13,0)))</f>
        <v>BRm</v>
      </c>
      <c r="H31" s="480" t="n">
        <f aca="false">IF(A31="","x",IF(ISERROR(VLOOKUP($A31,'[1]liste reference'!$A$8:$P$904,14,0)),IF(ISERROR(VLOOKUP($A31,'[1]liste reference'!$B$8:$P$904,13,0)),"x",VLOOKUP($A31,'[1]liste reference'!$B$8:$P$904,13,0)),VLOOKUP($A31,'[1]liste reference'!$A$8:$P$904,14,0)))</f>
        <v>5</v>
      </c>
      <c r="I31" s="481" t="n">
        <f aca="false">IF(ISNUMBER(H31),IF(ISERROR(VLOOKUP($A31,'[1]liste reference'!$A$7:$P$904,3,0)),IF(ISERROR(VLOOKUP($A31,'[1]liste reference'!$B$7:$P$904,2,0)),"",VLOOKUP($A31,'[1]liste reference'!$B$7:$P$904,2,0)),VLOOKUP($A31,'[1]liste reference'!$A$7:$P$904,3,0)),"")</f>
        <v>13</v>
      </c>
      <c r="J31" s="481" t="n">
        <f aca="false">IF(ISNUMBER(H31),IF(ISERROR(VLOOKUP($A31,'[1]liste reference'!$A$7:$P$904,4,0)),IF(ISERROR(VLOOKUP($A31,'[1]liste reference'!$B$7:$P$904,3,0)),"",VLOOKUP($A31,'[1]liste reference'!$B$7:$P$904,3,0)),VLOOKUP($A31,'[1]liste reference'!$A$7:$P$904,4,0)),"")</f>
        <v>3</v>
      </c>
      <c r="K31" s="48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Cinclidotus danubicus</v>
      </c>
      <c r="L31" s="498"/>
      <c r="M31" s="498"/>
      <c r="N31" s="498"/>
      <c r="O31" s="484"/>
      <c r="P31" s="485" t="n">
        <f aca="false">IF($A31="NEWCOD",IF($AC31="","No",$AC31),IF(ISTEXT($E31),"DEJA SAISI !",IF($A31="","",IF(ISERROR(VLOOKUP($A31,'[1]liste reference'!A$1:S$1048576,19,FALSE())),IF(ISERROR(VLOOKUP($A31,'[1]liste reference'!B$1:S$1048576,19,FALSE())),"",VLOOKUP($A31,'[1]liste reference'!B$1:S$1048576,19,FALSE())),VLOOKUP($A31,'[1]liste reference'!A$1:S$1048576,19,FALSE())))))</f>
        <v>1319</v>
      </c>
      <c r="Q31" s="486" t="n">
        <f aca="false">IF(ISTEXT(H31),"",(B31*$B$7/100)+(C31*$C$7/100))</f>
        <v>4.42</v>
      </c>
      <c r="R31" s="487" t="n">
        <f aca="false">IF(OR(ISTEXT(H31),Q31=0),"",IF(Q31&lt;0.1,1,IF(Q31&lt;1,2,IF(Q31&lt;10,3,IF(Q31&lt;50,4,IF(Q31&gt;=50,5,""))))))</f>
        <v>3</v>
      </c>
      <c r="S31" s="487" t="n">
        <f aca="false">IF(ISERROR(R31*I31),0,R31*I31)</f>
        <v>39</v>
      </c>
      <c r="T31" s="487" t="n">
        <f aca="false">IF(ISERROR(R31*I31*J31),0,R31*I31*J31)</f>
        <v>117</v>
      </c>
      <c r="U31" s="499" t="n">
        <f aca="false">IF(ISERROR(R31*J31),0,R31*J31)</f>
        <v>9</v>
      </c>
      <c r="V31" s="488" t="str">
        <f aca="false">IF(AND(A31="",F31=0),"",IF(F31=0,"Il manque le(s) % de rec. !",""))</f>
        <v/>
      </c>
      <c r="W31" s="489"/>
      <c r="Y31" s="490" t="str">
        <f aca="false">IF(A31="new.cod","NEWCOD",IF(AND((Z31=""),ISTEXT(A31)),A31,IF(Z31="","",INDEX('[1]liste reference'!$A$8:$A$904,Z31))))</f>
        <v>CINDAN</v>
      </c>
      <c r="Z31" s="280" t="n">
        <f aca="false">IF(ISERROR(MATCH(A31,'[1]liste reference'!$A$8:$A$904,0)),IF(ISERROR(MATCH(A31,'[1]liste reference'!$B$8:$B$904,0)),"",(MATCH(A31,'[1]liste reference'!$B$8:$B$904,0))),(MATCH(A31,'[1]liste reference'!$A$8:$A$904,0)))</f>
        <v>171</v>
      </c>
      <c r="AA31" s="491"/>
      <c r="AB31" s="492"/>
      <c r="AC31" s="492"/>
      <c r="BB31" s="280" t="n">
        <f aca="false">IF(A31="","",1)</f>
        <v>1</v>
      </c>
    </row>
    <row r="32" customFormat="false" ht="13.2" hidden="false" customHeight="false" outlineLevel="0" collapsed="false">
      <c r="A32" s="493" t="s">
        <v>749</v>
      </c>
      <c r="B32" s="494"/>
      <c r="C32" s="495" t="n">
        <v>0.08</v>
      </c>
      <c r="D32" s="477" t="str">
        <f aca="false">IF(ISERROR(VLOOKUP($A32,'[1]liste reference'!$A$7:$D$904,2,0)),IF(ISERROR(VLOOKUP($A32,'[1]liste reference'!$B$7:$D$904,1,0)),"",VLOOKUP($A32,'[1]liste reference'!$B$7:$D$904,1,0)),VLOOKUP($A32,'[1]liste reference'!$A$7:$D$904,2,0))</f>
        <v>Cinclidotus riparius</v>
      </c>
      <c r="E32" s="496" t="e">
        <f aca="false">IF(D32="",0,VLOOKUP(D32,D$22:D31,1,0))</f>
        <v>#N/A</v>
      </c>
      <c r="F32" s="497" t="n">
        <f aca="false">($B32*$B$7+$C32*$C$7)/100</f>
        <v>0.0752</v>
      </c>
      <c r="G32" s="479" t="str">
        <f aca="false">IF(A32="","",IF(ISERROR(VLOOKUP($A32,'[1]liste reference'!$A$7:$P$904,13,0)),IF(ISERROR(VLOOKUP($A32,'[1]liste reference'!$B$7:$P$904,12,0)),"    -",VLOOKUP($A32,'[1]liste reference'!$B$7:$P$904,12,0)),VLOOKUP($A32,'[1]liste reference'!$A$7:$P$904,13,0)))</f>
        <v>BRm</v>
      </c>
      <c r="H32" s="480" t="n">
        <f aca="false">IF(A32="","x",IF(ISERROR(VLOOKUP($A32,'[1]liste reference'!$A$8:$P$904,14,0)),IF(ISERROR(VLOOKUP($A32,'[1]liste reference'!$B$8:$P$904,13,0)),"x",VLOOKUP($A32,'[1]liste reference'!$B$8:$P$904,13,0)),VLOOKUP($A32,'[1]liste reference'!$A$8:$P$904,14,0)))</f>
        <v>5</v>
      </c>
      <c r="I32" s="481" t="n">
        <f aca="false">IF(ISNUMBER(H32),IF(ISERROR(VLOOKUP($A32,'[1]liste reference'!$A$7:$P$904,3,0)),IF(ISERROR(VLOOKUP($A32,'[1]liste reference'!$B$7:$P$904,2,0)),"",VLOOKUP($A32,'[1]liste reference'!$B$7:$P$904,2,0)),VLOOKUP($A32,'[1]liste reference'!$A$7:$P$904,3,0)),"")</f>
        <v>13</v>
      </c>
      <c r="J32" s="481" t="n">
        <f aca="false">IF(ISNUMBER(H32),IF(ISERROR(VLOOKUP($A32,'[1]liste reference'!$A$7:$P$904,4,0)),IF(ISERROR(VLOOKUP($A32,'[1]liste reference'!$B$7:$P$904,3,0)),"",VLOOKUP($A32,'[1]liste reference'!$B$7:$P$904,3,0)),VLOOKUP($A32,'[1]liste reference'!$A$7:$P$904,4,0)),"")</f>
        <v>2</v>
      </c>
      <c r="K32" s="48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Cinclidotus riparius</v>
      </c>
      <c r="L32" s="498"/>
      <c r="M32" s="498"/>
      <c r="N32" s="498"/>
      <c r="O32" s="484"/>
      <c r="P32" s="485" t="n">
        <f aca="false">IF($A32="NEWCOD",IF($AC32="","No",$AC32),IF(ISTEXT($E32),"DEJA SAISI !",IF($A32="","",IF(ISERROR(VLOOKUP($A32,'[1]liste reference'!A$1:S$1048576,19,FALSE())),IF(ISERROR(VLOOKUP($A32,'[1]liste reference'!B$1:S$1048576,19,FALSE())),"",VLOOKUP($A32,'[1]liste reference'!B$1:S$1048576,19,FALSE())),VLOOKUP($A32,'[1]liste reference'!A$1:S$1048576,19,FALSE())))))</f>
        <v>1321</v>
      </c>
      <c r="Q32" s="486" t="n">
        <f aca="false">IF(ISTEXT(H32),"",(B32*$B$7/100)+(C32*$C$7/100))</f>
        <v>0.0752</v>
      </c>
      <c r="R32" s="487" t="n">
        <f aca="false">IF(OR(ISTEXT(H32),Q32=0),"",IF(Q32&lt;0.1,1,IF(Q32&lt;1,2,IF(Q32&lt;10,3,IF(Q32&lt;50,4,IF(Q32&gt;=50,5,""))))))</f>
        <v>1</v>
      </c>
      <c r="S32" s="487" t="n">
        <f aca="false">IF(ISERROR(R32*I32),0,R32*I32)</f>
        <v>13</v>
      </c>
      <c r="T32" s="487" t="n">
        <f aca="false">IF(ISERROR(R32*I32*J32),0,R32*I32*J32)</f>
        <v>26</v>
      </c>
      <c r="U32" s="499" t="n">
        <f aca="false">IF(ISERROR(R32*J32),0,R32*J32)</f>
        <v>2</v>
      </c>
      <c r="V32" s="488" t="str">
        <f aca="false">IF(AND(A32="",F32=0),"",IF(F32=0,"Il manque le(s) % de rec. !",""))</f>
        <v/>
      </c>
      <c r="W32" s="489"/>
      <c r="Y32" s="490" t="str">
        <f aca="false">IF(A32="new.cod","NEWCOD",IF(AND((Z32=""),ISTEXT(A32)),A32,IF(Z32="","",INDEX('[1]liste reference'!$A$8:$A$904,Z32))))</f>
        <v>CINRIP</v>
      </c>
      <c r="Z32" s="280" t="n">
        <f aca="false">IF(ISERROR(MATCH(A32,'[1]liste reference'!$A$8:$A$904,0)),IF(ISERROR(MATCH(A32,'[1]liste reference'!$B$8:$B$904,0)),"",(MATCH(A32,'[1]liste reference'!$B$8:$B$904,0))),(MATCH(A32,'[1]liste reference'!$A$8:$A$904,0)))</f>
        <v>174</v>
      </c>
      <c r="AA32" s="491"/>
      <c r="AB32" s="492"/>
      <c r="AC32" s="492"/>
      <c r="BB32" s="280" t="n">
        <f aca="false">IF(A32="","",1)</f>
        <v>1</v>
      </c>
    </row>
    <row r="33" customFormat="false" ht="13.2" hidden="false" customHeight="false" outlineLevel="0" collapsed="false">
      <c r="A33" s="493" t="s">
        <v>837</v>
      </c>
      <c r="B33" s="494"/>
      <c r="C33" s="495" t="n">
        <v>0.01</v>
      </c>
      <c r="D33" s="477" t="str">
        <f aca="false">IF(ISERROR(VLOOKUP($A33,'[1]liste reference'!$A$7:$D$904,2,0)),IF(ISERROR(VLOOKUP($A33,'[1]liste reference'!$B$7:$D$904,1,0)),"",VLOOKUP($A33,'[1]liste reference'!$B$7:$D$904,1,0)),VLOOKUP($A33,'[1]liste reference'!$A$7:$D$904,2,0))</f>
        <v>Eurhynchium sp.</v>
      </c>
      <c r="E33" s="496" t="e">
        <f aca="false">IF(D33="",0,VLOOKUP(D33,D$22:D26,1,0))</f>
        <v>#N/A</v>
      </c>
      <c r="F33" s="497" t="n">
        <f aca="false">($B33*$B$7+$C33*$C$7)/100</f>
        <v>0.0094</v>
      </c>
      <c r="G33" s="479" t="str">
        <f aca="false">IF(A33="","",IF(ISERROR(VLOOKUP($A33,'[1]liste reference'!$A$7:$P$904,13,0)),IF(ISERROR(VLOOKUP($A33,'[1]liste reference'!$B$7:$P$904,12,0)),"    -",VLOOKUP($A33,'[1]liste reference'!$B$7:$P$904,12,0)),VLOOKUP($A33,'[1]liste reference'!$A$7:$P$904,13,0)))</f>
        <v>BRm</v>
      </c>
      <c r="H33" s="480" t="n">
        <f aca="false">IF(A33="","x",IF(ISERROR(VLOOKUP($A33,'[1]liste reference'!$A$8:$P$904,14,0)),IF(ISERROR(VLOOKUP($A33,'[1]liste reference'!$B$8:$P$904,13,0)),"x",VLOOKUP($A33,'[1]liste reference'!$B$8:$P$904,13,0)),VLOOKUP($A33,'[1]liste reference'!$A$8:$P$904,14,0)))</f>
        <v>5</v>
      </c>
      <c r="I33" s="481" t="str">
        <f aca="false">IF(ISNUMBER(H33),IF(ISERROR(VLOOKUP($A33,'[1]liste reference'!$A$7:$P$904,3,0)),IF(ISERROR(VLOOKUP($A33,'[1]liste reference'!$B$7:$P$904,2,0)),"",VLOOKUP($A33,'[1]liste reference'!$B$7:$P$904,2,0)),VLOOKUP($A33,'[1]liste reference'!$A$7:$P$904,3,0)),"")</f>
        <v/>
      </c>
      <c r="J33" s="481" t="str">
        <f aca="false">IF(ISNUMBER(H33),IF(ISERROR(VLOOKUP($A33,'[1]liste reference'!$A$7:$P$904,4,0)),IF(ISERROR(VLOOKUP($A33,'[1]liste reference'!$B$7:$P$904,3,0)),"",VLOOKUP($A33,'[1]liste reference'!$B$7:$P$904,3,0)),VLOOKUP($A33,'[1]liste reference'!$A$7:$P$904,4,0)),"")</f>
        <v/>
      </c>
      <c r="K33" s="48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Eurhynchium sp.</v>
      </c>
      <c r="L33" s="498"/>
      <c r="M33" s="498"/>
      <c r="N33" s="498"/>
      <c r="O33" s="484"/>
      <c r="P33" s="485" t="n">
        <f aca="false">IF($A33="NEWCOD",IF($AC33="","No",$AC33),IF(ISTEXT($E33),"DEJA SAISI !",IF($A33="","",IF(ISERROR(VLOOKUP($A33,'[1]liste reference'!A$1:S$1048576,19,FALSE())),IF(ISERROR(VLOOKUP($A33,'[1]liste reference'!B$1:S$1048576,19,FALSE())),"",VLOOKUP($A33,'[1]liste reference'!B$1:S$1048576,19,FALSE())),VLOOKUP($A33,'[1]liste reference'!A$1:S$1048576,19,FALSE())))))</f>
        <v>1262</v>
      </c>
      <c r="Q33" s="486" t="n">
        <f aca="false">IF(ISTEXT(H33),"",(B33*$B$7/100)+(C33*$C$7/100))</f>
        <v>0.0094</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IF(A33="new.cod","NEWCOD",IF(AND((Z33=""),ISTEXT(A33)),A33,IF(Z33="","",INDEX('[1]liste reference'!$A$8:$A$904,Z33))))</f>
        <v>EURSPX</v>
      </c>
      <c r="Z33" s="280" t="n">
        <f aca="false">IF(ISERROR(MATCH(A33,'[1]liste reference'!$A$8:$A$904,0)),IF(ISERROR(MATCH(A33,'[1]liste reference'!$B$8:$B$904,0)),"",(MATCH(A33,'[1]liste reference'!$B$8:$B$904,0))),(MATCH(A33,'[1]liste reference'!$A$8:$A$904,0)))</f>
        <v>194</v>
      </c>
      <c r="AA33" s="491"/>
      <c r="AB33" s="492"/>
      <c r="AC33" s="492"/>
      <c r="BB33" s="280" t="n">
        <f aca="false">IF(A33="","",1)</f>
        <v>1</v>
      </c>
    </row>
    <row r="34" customFormat="false" ht="13.2" hidden="false" customHeight="false" outlineLevel="0" collapsed="false">
      <c r="A34" s="493" t="s">
        <v>852</v>
      </c>
      <c r="B34" s="494" t="n">
        <v>4</v>
      </c>
      <c r="C34" s="495" t="n">
        <v>9</v>
      </c>
      <c r="D34" s="477" t="str">
        <f aca="false">IF(ISERROR(VLOOKUP($A34,'[1]liste reference'!$A$7:$D$904,2,0)),IF(ISERROR(VLOOKUP($A34,'[1]liste reference'!$B$7:$D$904,1,0)),"",VLOOKUP($A34,'[1]liste reference'!$B$7:$D$904,1,0)),VLOOKUP($A34,'[1]liste reference'!$A$7:$D$904,2,0))</f>
        <v>Fissidens crassipes</v>
      </c>
      <c r="E34" s="496" t="e">
        <f aca="false">IF(D34="",0,VLOOKUP(D34,D$22:D33,1,0))</f>
        <v>#N/A</v>
      </c>
      <c r="F34" s="501" t="n">
        <f aca="false">($B34*$B$7+$C34*$C$7)/100</f>
        <v>8.7</v>
      </c>
      <c r="G34" s="479" t="str">
        <f aca="false">IF(A34="","",IF(ISERROR(VLOOKUP($A34,'[1]liste reference'!$A$7:$P$904,13,0)),IF(ISERROR(VLOOKUP($A34,'[1]liste reference'!$B$7:$P$904,12,0)),"    -",VLOOKUP($A34,'[1]liste reference'!$B$7:$P$904,12,0)),VLOOKUP($A34,'[1]liste reference'!$A$7:$P$904,13,0)))</f>
        <v>BRm</v>
      </c>
      <c r="H34" s="480" t="n">
        <f aca="false">IF(A34="","x",IF(ISERROR(VLOOKUP($A34,'[1]liste reference'!$A$8:$P$904,14,0)),IF(ISERROR(VLOOKUP($A34,'[1]liste reference'!$B$8:$P$904,13,0)),"x",VLOOKUP($A34,'[1]liste reference'!$B$8:$P$904,13,0)),VLOOKUP($A34,'[1]liste reference'!$A$8:$P$904,14,0)))</f>
        <v>5</v>
      </c>
      <c r="I34" s="481" t="n">
        <f aca="false">IF(ISNUMBER(H34),IF(ISERROR(VLOOKUP($A34,'[1]liste reference'!$A$7:$P$904,3,0)),IF(ISERROR(VLOOKUP($A34,'[1]liste reference'!$B$7:$P$904,2,0)),"",VLOOKUP($A34,'[1]liste reference'!$B$7:$P$904,2,0)),VLOOKUP($A34,'[1]liste reference'!$A$7:$P$904,3,0)),"")</f>
        <v>12</v>
      </c>
      <c r="J34" s="481" t="n">
        <f aca="false">IF(ISNUMBER(H34),IF(ISERROR(VLOOKUP($A34,'[1]liste reference'!$A$7:$P$904,4,0)),IF(ISERROR(VLOOKUP($A34,'[1]liste reference'!$B$7:$P$904,3,0)),"",VLOOKUP($A34,'[1]liste reference'!$B$7:$P$904,3,0)),VLOOKUP($A34,'[1]liste reference'!$A$7:$P$904,4,0)),"")</f>
        <v>2</v>
      </c>
      <c r="K34" s="48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Fissidens crassipes</v>
      </c>
      <c r="L34" s="498"/>
      <c r="M34" s="498"/>
      <c r="N34" s="498"/>
      <c r="O34" s="484"/>
      <c r="P34" s="485" t="n">
        <f aca="false">IF($A34="NEWCOD",IF($AC34="","No",$AC34),IF(ISTEXT($E34),"DEJA SAISI !",IF($A34="","",IF(ISERROR(VLOOKUP($A34,'[1]liste reference'!A$1:S$1048576,19,FALSE())),IF(ISERROR(VLOOKUP($A34,'[1]liste reference'!B$1:S$1048576,19,FALSE())),"",VLOOKUP($A34,'[1]liste reference'!B$1:S$1048576,19,FALSE())),VLOOKUP($A34,'[1]liste reference'!A$1:S$1048576,19,FALSE())))))</f>
        <v>1294</v>
      </c>
      <c r="Q34" s="486" t="n">
        <f aca="false">IF(ISTEXT(H34),"",(B34*$B$7/100)+(C34*$C$7/100))</f>
        <v>8.7</v>
      </c>
      <c r="R34" s="487" t="n">
        <f aca="false">IF(OR(ISTEXT(H34),Q34=0),"",IF(Q34&lt;0.1,1,IF(Q34&lt;1,2,IF(Q34&lt;10,3,IF(Q34&lt;50,4,IF(Q34&gt;=50,5,""))))))</f>
        <v>3</v>
      </c>
      <c r="S34" s="487" t="n">
        <f aca="false">IF(ISERROR(R34*I34),0,R34*I34)</f>
        <v>36</v>
      </c>
      <c r="T34" s="487" t="n">
        <f aca="false">IF(ISERROR(R34*I34*J34),0,R34*I34*J34)</f>
        <v>72</v>
      </c>
      <c r="U34" s="499" t="n">
        <f aca="false">IF(ISERROR(R34*J34),0,R34*J34)</f>
        <v>6</v>
      </c>
      <c r="V34" s="488" t="str">
        <f aca="false">IF(AND(A34="",F34=0),"",IF(F34=0,"Il manque le(s) % de rec. !",""))</f>
        <v/>
      </c>
      <c r="W34" s="489"/>
      <c r="X34" s="489"/>
      <c r="Y34" s="490" t="str">
        <f aca="false">IF(A34="new.cod","NEWCOD",IF(AND((Z34=""),ISTEXT(A34)),A34,IF(Z34="","",INDEX('[1]liste reference'!$A$8:$A$904,Z34))))</f>
        <v>FISCRA</v>
      </c>
      <c r="Z34" s="280" t="n">
        <f aca="false">IF(ISERROR(MATCH(A34,'[1]liste reference'!$A$8:$A$904,0)),IF(ISERROR(MATCH(A34,'[1]liste reference'!$B$8:$B$904,0)),"",(MATCH(A34,'[1]liste reference'!$B$8:$B$904,0))),(MATCH(A34,'[1]liste reference'!$A$8:$A$904,0)))</f>
        <v>197</v>
      </c>
      <c r="AA34" s="491"/>
      <c r="AB34" s="492"/>
      <c r="AC34" s="492"/>
      <c r="BB34" s="280" t="n">
        <f aca="false">IF(A34="","",1)</f>
        <v>1</v>
      </c>
    </row>
    <row r="35" customFormat="false" ht="13.2" hidden="false" customHeight="false" outlineLevel="0" collapsed="false">
      <c r="A35" s="493" t="s">
        <v>896</v>
      </c>
      <c r="B35" s="494" t="n">
        <v>1.5</v>
      </c>
      <c r="C35" s="495" t="n">
        <v>1</v>
      </c>
      <c r="D35" s="477" t="str">
        <f aca="false">IF(ISERROR(VLOOKUP($A35,'[1]liste reference'!$A$7:$D$904,2,0)),IF(ISERROR(VLOOKUP($A35,'[1]liste reference'!$B$7:$D$904,1,0)),"",VLOOKUP($A35,'[1]liste reference'!$B$7:$D$904,1,0)),VLOOKUP($A35,'[1]liste reference'!$A$7:$D$904,2,0))</f>
        <v>Fontinalis antipyretica</v>
      </c>
      <c r="E35" s="496" t="e">
        <f aca="false">IF(D35="",0,VLOOKUP(D35,D$22:D34,1,0))</f>
        <v>#N/A</v>
      </c>
      <c r="F35" s="501" t="n">
        <f aca="false">($B35*$B$7+$C35*$C$7)/100</f>
        <v>1.03</v>
      </c>
      <c r="G35" s="479" t="str">
        <f aca="false">IF(A35="","",IF(ISERROR(VLOOKUP($A35,'[1]liste reference'!$A$7:$P$904,13,0)),IF(ISERROR(VLOOKUP($A35,'[1]liste reference'!$B$7:$P$904,12,0)),"    -",VLOOKUP($A35,'[1]liste reference'!$B$7:$P$904,12,0)),VLOOKUP($A35,'[1]liste reference'!$A$7:$P$904,13,0)))</f>
        <v>BRm</v>
      </c>
      <c r="H35" s="480" t="n">
        <f aca="false">IF(A35="","x",IF(ISERROR(VLOOKUP($A35,'[1]liste reference'!$A$8:$P$904,14,0)),IF(ISERROR(VLOOKUP($A35,'[1]liste reference'!$B$8:$P$904,13,0)),"x",VLOOKUP($A35,'[1]liste reference'!$B$8:$P$904,13,0)),VLOOKUP($A35,'[1]liste reference'!$A$8:$P$904,14,0)))</f>
        <v>5</v>
      </c>
      <c r="I35" s="481" t="n">
        <f aca="false">IF(ISNUMBER(H35),IF(ISERROR(VLOOKUP($A35,'[1]liste reference'!$A$7:$P$904,3,0)),IF(ISERROR(VLOOKUP($A35,'[1]liste reference'!$B$7:$P$904,2,0)),"",VLOOKUP($A35,'[1]liste reference'!$B$7:$P$904,2,0)),VLOOKUP($A35,'[1]liste reference'!$A$7:$P$904,3,0)),"")</f>
        <v>10</v>
      </c>
      <c r="J35" s="481" t="n">
        <f aca="false">IF(ISNUMBER(H35),IF(ISERROR(VLOOKUP($A35,'[1]liste reference'!$A$7:$P$904,4,0)),IF(ISERROR(VLOOKUP($A35,'[1]liste reference'!$B$7:$P$904,3,0)),"",VLOOKUP($A35,'[1]liste reference'!$B$7:$P$904,3,0)),VLOOKUP($A35,'[1]liste reference'!$A$7:$P$904,4,0)),"")</f>
        <v>1</v>
      </c>
      <c r="K35" s="48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Fontinalis antipyretica</v>
      </c>
      <c r="L35" s="498"/>
      <c r="M35" s="498"/>
      <c r="N35" s="498"/>
      <c r="O35" s="484"/>
      <c r="P35" s="485" t="n">
        <f aca="false">IF($A35="NEWCOD",IF($AC35="","No",$AC35),IF(ISTEXT($E35),"DEJA SAISI !",IF($A35="","",IF(ISERROR(VLOOKUP($A35,'[1]liste reference'!A$1:S$1048576,19,FALSE())),IF(ISERROR(VLOOKUP($A35,'[1]liste reference'!B$1:S$1048576,19,FALSE())),"",VLOOKUP($A35,'[1]liste reference'!B$1:S$1048576,19,FALSE())),VLOOKUP($A35,'[1]liste reference'!A$1:S$1048576,19,FALSE())))))</f>
        <v>1310</v>
      </c>
      <c r="Q35" s="486" t="n">
        <f aca="false">IF(ISTEXT(H35),"",(B35*$B$7/100)+(C35*$C$7/100))</f>
        <v>1.03</v>
      </c>
      <c r="R35" s="487" t="n">
        <f aca="false">IF(OR(ISTEXT(H35),Q35=0),"",IF(Q35&lt;0.1,1,IF(Q35&lt;1,2,IF(Q35&lt;10,3,IF(Q35&lt;50,4,IF(Q35&gt;=50,5,""))))))</f>
        <v>3</v>
      </c>
      <c r="S35" s="487" t="n">
        <f aca="false">IF(ISERROR(R35*I35),0,R35*I35)</f>
        <v>30</v>
      </c>
      <c r="T35" s="487" t="n">
        <f aca="false">IF(ISERROR(R35*I35*J35),0,R35*I35*J35)</f>
        <v>30</v>
      </c>
      <c r="U35" s="499" t="n">
        <f aca="false">IF(ISERROR(R35*J35),0,R35*J35)</f>
        <v>3</v>
      </c>
      <c r="V35" s="488" t="str">
        <f aca="false">IF(AND(A35="",F35=0),"",IF(F35=0,"Il manque le(s) % de rec. !",""))</f>
        <v/>
      </c>
      <c r="W35" s="489"/>
      <c r="Y35" s="490" t="str">
        <f aca="false">IF(A35="new.cod","NEWCOD",IF(AND((Z35=""),ISTEXT(A35)),A35,IF(Z35="","",INDEX('[1]liste reference'!$A$8:$A$904,Z35))))</f>
        <v>FONANT</v>
      </c>
      <c r="Z35" s="280" t="n">
        <f aca="false">IF(ISERROR(MATCH(A35,'[1]liste reference'!$A$8:$A$904,0)),IF(ISERROR(MATCH(A35,'[1]liste reference'!$B$8:$B$904,0)),"",(MATCH(A35,'[1]liste reference'!$B$8:$B$904,0))),(MATCH(A35,'[1]liste reference'!$A$8:$A$904,0)))</f>
        <v>210</v>
      </c>
      <c r="AA35" s="491"/>
      <c r="AB35" s="492"/>
      <c r="AC35" s="492"/>
      <c r="BB35" s="280" t="n">
        <f aca="false">IF(A35="","",1)</f>
        <v>1</v>
      </c>
    </row>
    <row r="36" customFormat="false" ht="13.2" hidden="false" customHeight="false" outlineLevel="0" collapsed="false">
      <c r="A36" s="493" t="s">
        <v>959</v>
      </c>
      <c r="B36" s="494" t="n">
        <v>3</v>
      </c>
      <c r="C36" s="495" t="n">
        <v>7</v>
      </c>
      <c r="D36" s="477" t="str">
        <f aca="false">IF(ISERROR(VLOOKUP($A36,'[1]liste reference'!$A$7:$D$904,2,0)),IF(ISERROR(VLOOKUP($A36,'[1]liste reference'!$B$7:$D$904,1,0)),"",VLOOKUP($A36,'[1]liste reference'!$B$7:$D$904,1,0)),VLOOKUP($A36,'[1]liste reference'!$A$7:$D$904,2,0))</f>
        <v>Octodiceras fontanum</v>
      </c>
      <c r="E36" s="496" t="e">
        <f aca="false">IF(D36="",0,VLOOKUP(D36,D$22:D35,1,0))</f>
        <v>#N/A</v>
      </c>
      <c r="F36" s="501" t="n">
        <f aca="false">($B36*$B$7+$C36*$C$7)/100</f>
        <v>6.76</v>
      </c>
      <c r="G36" s="479" t="str">
        <f aca="false">IF(A36="","",IF(ISERROR(VLOOKUP($A36,'[1]liste reference'!$A$7:$P$904,13,0)),IF(ISERROR(VLOOKUP($A36,'[1]liste reference'!$B$7:$P$904,12,0)),"    -",VLOOKUP($A36,'[1]liste reference'!$B$7:$P$904,12,0)),VLOOKUP($A36,'[1]liste reference'!$A$7:$P$904,13,0)))</f>
        <v>BRm</v>
      </c>
      <c r="H36" s="480" t="n">
        <f aca="false">IF(A36="","x",IF(ISERROR(VLOOKUP($A36,'[1]liste reference'!$A$8:$P$904,14,0)),IF(ISERROR(VLOOKUP($A36,'[1]liste reference'!$B$8:$P$904,13,0)),"x",VLOOKUP($A36,'[1]liste reference'!$B$8:$P$904,13,0)),VLOOKUP($A36,'[1]liste reference'!$A$8:$P$904,14,0)))</f>
        <v>5</v>
      </c>
      <c r="I36" s="481" t="n">
        <f aca="false">IF(ISNUMBER(H36),IF(ISERROR(VLOOKUP($A36,'[1]liste reference'!$A$7:$P$904,3,0)),IF(ISERROR(VLOOKUP($A36,'[1]liste reference'!$B$7:$P$904,2,0)),"",VLOOKUP($A36,'[1]liste reference'!$B$7:$P$904,2,0)),VLOOKUP($A36,'[1]liste reference'!$A$7:$P$904,3,0)),"")</f>
        <v>7</v>
      </c>
      <c r="J36" s="481" t="n">
        <f aca="false">IF(ISNUMBER(H36),IF(ISERROR(VLOOKUP($A36,'[1]liste reference'!$A$7:$P$904,4,0)),IF(ISERROR(VLOOKUP($A36,'[1]liste reference'!$B$7:$P$904,3,0)),"",VLOOKUP($A36,'[1]liste reference'!$B$7:$P$904,3,0)),VLOOKUP($A36,'[1]liste reference'!$A$7:$P$904,4,0)),"")</f>
        <v>3</v>
      </c>
      <c r="K36" s="48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Octodiceras fontanum</v>
      </c>
      <c r="L36" s="498"/>
      <c r="M36" s="498"/>
      <c r="N36" s="498"/>
      <c r="O36" s="484"/>
      <c r="P36" s="485" t="n">
        <f aca="false">IF($A36="NEWCOD",IF($AC36="","No",$AC36),IF(ISTEXT($E36),"DEJA SAISI !",IF($A36="","",IF(ISERROR(VLOOKUP($A36,'[1]liste reference'!A$1:S$1048576,19,FALSE())),IF(ISERROR(VLOOKUP($A36,'[1]liste reference'!B$1:S$1048576,19,FALSE())),"",VLOOKUP($A36,'[1]liste reference'!B$1:S$1048576,19,FALSE())),VLOOKUP($A36,'[1]liste reference'!A$1:S$1048576,19,FALSE())))))</f>
        <v>1303</v>
      </c>
      <c r="Q36" s="486" t="n">
        <f aca="false">IF(ISTEXT(H36),"",(B36*$B$7/100)+(C36*$C$7/100))</f>
        <v>6.76</v>
      </c>
      <c r="R36" s="487" t="n">
        <f aca="false">IF(OR(ISTEXT(H36),Q36=0),"",IF(Q36&lt;0.1,1,IF(Q36&lt;1,2,IF(Q36&lt;10,3,IF(Q36&lt;50,4,IF(Q36&gt;=50,5,""))))))</f>
        <v>3</v>
      </c>
      <c r="S36" s="487" t="n">
        <f aca="false">IF(ISERROR(R36*I36),0,R36*I36)</f>
        <v>21</v>
      </c>
      <c r="T36" s="487" t="n">
        <f aca="false">IF(ISERROR(R36*I36*J36),0,R36*I36*J36)</f>
        <v>63</v>
      </c>
      <c r="U36" s="499" t="n">
        <f aca="false">IF(ISERROR(R36*J36),0,R36*J36)</f>
        <v>9</v>
      </c>
      <c r="V36" s="488" t="str">
        <f aca="false">IF(AND(A36="",F36=0),"",IF(F36=0,"Il manque le(s) % de rec. !",""))</f>
        <v/>
      </c>
      <c r="W36" s="489"/>
      <c r="Y36" s="490" t="str">
        <f aca="false">IF(A36="new.cod","NEWCOD",IF(AND((Z36=""),ISTEXT(A36)),A36,IF(Z36="","",INDEX('[1]liste reference'!$A$8:$A$904,Z36))))</f>
        <v>OCTFON</v>
      </c>
      <c r="Z36" s="280" t="n">
        <f aca="false">IF(ISERROR(MATCH(A36,'[1]liste reference'!$A$8:$A$904,0)),IF(ISERROR(MATCH(A36,'[1]liste reference'!$B$8:$B$904,0)),"",(MATCH(A36,'[1]liste reference'!$B$8:$B$904,0))),(MATCH(A36,'[1]liste reference'!$A$8:$A$904,0)))</f>
        <v>228</v>
      </c>
      <c r="AA36" s="491"/>
      <c r="AB36" s="492"/>
      <c r="AC36" s="492"/>
      <c r="BB36" s="280" t="n">
        <f aca="false">IF(A36="","",1)</f>
        <v>1</v>
      </c>
    </row>
    <row r="37" customFormat="false" ht="13.2" hidden="false" customHeight="false" outlineLevel="0" collapsed="false">
      <c r="A37" s="493" t="s">
        <v>1054</v>
      </c>
      <c r="B37" s="494" t="n">
        <v>8</v>
      </c>
      <c r="C37" s="495"/>
      <c r="D37" s="477" t="str">
        <f aca="false">IF(ISERROR(VLOOKUP($A37,'[1]liste reference'!$A$7:$D$904,2,0)),IF(ISERROR(VLOOKUP($A37,'[1]liste reference'!$B$7:$D$904,1,0)),"",VLOOKUP($A37,'[1]liste reference'!$B$7:$D$904,1,0)),VLOOKUP($A37,'[1]liste reference'!$A$7:$D$904,2,0))</f>
        <v>Rhynchostegium riparioides</v>
      </c>
      <c r="E37" s="496" t="e">
        <f aca="false">IF(D37="",0,VLOOKUP(D37,D$22:D36,1,0))</f>
        <v>#N/A</v>
      </c>
      <c r="F37" s="501" t="n">
        <f aca="false">($B37*$B$7+$C37*$C$7)/100</f>
        <v>0.48</v>
      </c>
      <c r="G37" s="479" t="str">
        <f aca="false">IF(A37="","",IF(ISERROR(VLOOKUP($A37,'[1]liste reference'!$A$7:$P$904,13,0)),IF(ISERROR(VLOOKUP($A37,'[1]liste reference'!$B$7:$P$904,12,0)),"    -",VLOOKUP($A37,'[1]liste reference'!$B$7:$P$904,12,0)),VLOOKUP($A37,'[1]liste reference'!$A$7:$P$904,13,0)))</f>
        <v>BRm</v>
      </c>
      <c r="H37" s="480" t="n">
        <f aca="false">IF(A37="","x",IF(ISERROR(VLOOKUP($A37,'[1]liste reference'!$A$8:$P$904,14,0)),IF(ISERROR(VLOOKUP($A37,'[1]liste reference'!$B$8:$P$904,13,0)),"x",VLOOKUP($A37,'[1]liste reference'!$B$8:$P$904,13,0)),VLOOKUP($A37,'[1]liste reference'!$A$8:$P$904,14,0)))</f>
        <v>5</v>
      </c>
      <c r="I37" s="481" t="n">
        <f aca="false">IF(ISNUMBER(H37),IF(ISERROR(VLOOKUP($A37,'[1]liste reference'!$A$7:$P$904,3,0)),IF(ISERROR(VLOOKUP($A37,'[1]liste reference'!$B$7:$P$904,2,0)),"",VLOOKUP($A37,'[1]liste reference'!$B$7:$P$904,2,0)),VLOOKUP($A37,'[1]liste reference'!$A$7:$P$904,3,0)),"")</f>
        <v>12</v>
      </c>
      <c r="J37" s="481" t="n">
        <f aca="false">IF(ISNUMBER(H37),IF(ISERROR(VLOOKUP($A37,'[1]liste reference'!$A$7:$P$904,4,0)),IF(ISERROR(VLOOKUP($A37,'[1]liste reference'!$B$7:$P$904,3,0)),"",VLOOKUP($A37,'[1]liste reference'!$B$7:$P$904,3,0)),VLOOKUP($A37,'[1]liste reference'!$A$7:$P$904,4,0)),"")</f>
        <v>1</v>
      </c>
      <c r="K37" s="48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Rhynchostegium riparioides</v>
      </c>
      <c r="L37" s="498"/>
      <c r="M37" s="498"/>
      <c r="N37" s="498"/>
      <c r="O37" s="484"/>
      <c r="P37" s="485" t="n">
        <f aca="false">IF($A37="NEWCOD",IF($AC37="","No",$AC37),IF(ISTEXT($E37),"DEJA SAISI !",IF($A37="","",IF(ISERROR(VLOOKUP($A37,'[1]liste reference'!A$1:S$1048576,19,FALSE())),IF(ISERROR(VLOOKUP($A37,'[1]liste reference'!B$1:S$1048576,19,FALSE())),"",VLOOKUP($A37,'[1]liste reference'!B$1:S$1048576,19,FALSE())),VLOOKUP($A37,'[1]liste reference'!A$1:S$1048576,19,FALSE())))))</f>
        <v>1268</v>
      </c>
      <c r="Q37" s="486" t="n">
        <f aca="false">IF(ISTEXT(H37),"",(B37*$B$7/100)+(C37*$C$7/100))</f>
        <v>0.48</v>
      </c>
      <c r="R37" s="487" t="n">
        <f aca="false">IF(OR(ISTEXT(H37),Q37=0),"",IF(Q37&lt;0.1,1,IF(Q37&lt;1,2,IF(Q37&lt;10,3,IF(Q37&lt;50,4,IF(Q37&gt;=50,5,""))))))</f>
        <v>2</v>
      </c>
      <c r="S37" s="487" t="n">
        <f aca="false">IF(ISERROR(R37*I37),0,R37*I37)</f>
        <v>24</v>
      </c>
      <c r="T37" s="487" t="n">
        <f aca="false">IF(ISERROR(R37*I37*J37),0,R37*I37*J37)</f>
        <v>24</v>
      </c>
      <c r="U37" s="499" t="n">
        <f aca="false">IF(ISERROR(R37*J37),0,R37*J37)</f>
        <v>2</v>
      </c>
      <c r="V37" s="488" t="str">
        <f aca="false">IF(AND(A37="",F37=0),"",IF(F37=0,"Il manque le(s) % de rec. !",""))</f>
        <v/>
      </c>
      <c r="W37" s="489"/>
      <c r="Y37" s="490" t="str">
        <f aca="false">IF(A37="new.cod","NEWCOD",IF(AND((Z37=""),ISTEXT(A37)),A37,IF(Z37="","",INDEX('[1]liste reference'!$A$8:$A$904,Z37))))</f>
        <v>RHYRIP</v>
      </c>
      <c r="Z37" s="280" t="n">
        <f aca="false">IF(ISERROR(MATCH(A37,'[1]liste reference'!$A$8:$A$904,0)),IF(ISERROR(MATCH(A37,'[1]liste reference'!$B$8:$B$904,0)),"",(MATCH(A37,'[1]liste reference'!$B$8:$B$904,0))),(MATCH(A37,'[1]liste reference'!$A$8:$A$904,0)))</f>
        <v>252</v>
      </c>
      <c r="AA37" s="491"/>
      <c r="AB37" s="492"/>
      <c r="AC37" s="492"/>
      <c r="BB37" s="280" t="n">
        <f aca="false">IF(A37="","",1)</f>
        <v>1</v>
      </c>
    </row>
    <row r="38" customFormat="false" ht="13.2" hidden="false" customHeight="false" outlineLevel="0" collapsed="false">
      <c r="A38" s="493" t="s">
        <v>1158</v>
      </c>
      <c r="B38" s="494" t="n">
        <v>0.02</v>
      </c>
      <c r="C38" s="495"/>
      <c r="D38" s="477" t="str">
        <f aca="false">IF(ISERROR(VLOOKUP($A38,'[1]liste reference'!$A$7:$D$904,2,0)),IF(ISERROR(VLOOKUP($A38,'[1]liste reference'!$B$7:$D$904,1,0)),"",VLOOKUP($A38,'[1]liste reference'!$B$7:$D$904,1,0)),VLOOKUP($A38,'[1]liste reference'!$A$7:$D$904,2,0))</f>
        <v>Equisetum maximum</v>
      </c>
      <c r="E38" s="496" t="e">
        <f aca="false">IF(D38="",0,VLOOKUP(D38,D$22:D37,1,0))</f>
        <v>#N/A</v>
      </c>
      <c r="F38" s="501" t="n">
        <f aca="false">($B38*$B$7+$C38*$C$7)/100</f>
        <v>0.0012</v>
      </c>
      <c r="G38" s="479" t="str">
        <f aca="false">IF(A38="","",IF(ISERROR(VLOOKUP($A38,'[1]liste reference'!$A$7:$P$904,13,0)),IF(ISERROR(VLOOKUP($A38,'[1]liste reference'!$B$7:$P$904,12,0)),"    -",VLOOKUP($A38,'[1]liste reference'!$B$7:$P$904,12,0)),VLOOKUP($A38,'[1]liste reference'!$A$7:$P$904,13,0)))</f>
        <v>PTE</v>
      </c>
      <c r="H38" s="480" t="n">
        <f aca="false">IF(A38="","x",IF(ISERROR(VLOOKUP($A38,'[1]liste reference'!$A$8:$P$904,14,0)),IF(ISERROR(VLOOKUP($A38,'[1]liste reference'!$B$8:$P$904,13,0)),"x",VLOOKUP($A38,'[1]liste reference'!$B$8:$P$904,13,0)),VLOOKUP($A38,'[1]liste reference'!$A$8:$P$904,14,0)))</f>
        <v>6</v>
      </c>
      <c r="I38" s="481" t="str">
        <f aca="false">IF(ISNUMBER(H38),IF(ISERROR(VLOOKUP($A38,'[1]liste reference'!$A$7:$P$904,3,0)),IF(ISERROR(VLOOKUP($A38,'[1]liste reference'!$B$7:$P$904,2,0)),"",VLOOKUP($A38,'[1]liste reference'!$B$7:$P$904,2,0)),VLOOKUP($A38,'[1]liste reference'!$A$7:$P$904,3,0)),"")</f>
        <v/>
      </c>
      <c r="J38" s="481" t="str">
        <f aca="false">IF(ISNUMBER(H38),IF(ISERROR(VLOOKUP($A38,'[1]liste reference'!$A$7:$P$904,4,0)),IF(ISERROR(VLOOKUP($A38,'[1]liste reference'!$B$7:$P$904,3,0)),"",VLOOKUP($A38,'[1]liste reference'!$B$7:$P$904,3,0)),VLOOKUP($A38,'[1]liste reference'!$A$7:$P$904,4,0)),"")</f>
        <v/>
      </c>
      <c r="K38" s="48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Equisetum maximum</v>
      </c>
      <c r="L38" s="498"/>
      <c r="M38" s="498"/>
      <c r="N38" s="498"/>
      <c r="O38" s="484"/>
      <c r="P38" s="485" t="n">
        <f aca="false">IF($A38="NEWCOD",IF($AC38="","No",$AC38),IF(ISTEXT($E38),"DEJA SAISI !",IF($A38="","",IF(ISERROR(VLOOKUP($A38,'[1]liste reference'!A$1:S$1048576,19,FALSE())),IF(ISERROR(VLOOKUP($A38,'[1]liste reference'!B$1:S$1048576,19,FALSE())),"",VLOOKUP($A38,'[1]liste reference'!B$1:S$1048576,19,FALSE())),VLOOKUP($A38,'[1]liste reference'!A$1:S$1048576,19,FALSE())))))</f>
        <v>1386</v>
      </c>
      <c r="Q38" s="486" t="n">
        <f aca="false">IF(ISTEXT(H38),"",(B38*$B$7/100)+(C38*$C$7/100))</f>
        <v>0.0012</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IF(A38="new.cod","NEWCOD",IF(AND((Z38=""),ISTEXT(A38)),A38,IF(Z38="","",INDEX('[1]liste reference'!$A$8:$A$904,Z38))))</f>
        <v>EQUMAX</v>
      </c>
      <c r="Z38" s="280" t="n">
        <f aca="false">IF(ISERROR(MATCH(A38,'[1]liste reference'!$A$8:$A$904,0)),IF(ISERROR(MATCH(A38,'[1]liste reference'!$B$8:$B$904,0)),"",(MATCH(A38,'[1]liste reference'!$B$8:$B$904,0))),(MATCH(A38,'[1]liste reference'!$A$8:$A$904,0)))</f>
        <v>280</v>
      </c>
      <c r="AA38" s="491"/>
      <c r="AB38" s="492"/>
      <c r="AC38" s="492"/>
      <c r="BB38" s="280" t="n">
        <f aca="false">IF(A38="","",1)</f>
        <v>1</v>
      </c>
    </row>
    <row r="39" customFormat="false" ht="13.2" hidden="false" customHeight="false" outlineLevel="0" collapsed="false">
      <c r="A39" s="493" t="s">
        <v>1254</v>
      </c>
      <c r="B39" s="494"/>
      <c r="C39" s="495" t="n">
        <v>0.2</v>
      </c>
      <c r="D39" s="477" t="str">
        <f aca="false">IF(ISERROR(VLOOKUP($A39,'[1]liste reference'!$A$7:$D$904,2,0)),IF(ISERROR(VLOOKUP($A39,'[1]liste reference'!$B$7:$D$904,1,0)),"",VLOOKUP($A39,'[1]liste reference'!$B$7:$D$904,1,0)),VLOOKUP($A39,'[1]liste reference'!$A$7:$D$904,2,0))</f>
        <v>Callitriche obtusangula</v>
      </c>
      <c r="E39" s="496" t="e">
        <f aca="false">IF(D39="",0,VLOOKUP(D39,D$22:D38,1,0))</f>
        <v>#N/A</v>
      </c>
      <c r="F39" s="501" t="n">
        <f aca="false">($B39*$B$7+$C39*$C$7)/100</f>
        <v>0.188</v>
      </c>
      <c r="G39" s="479" t="str">
        <f aca="false">IF(A39="","",IF(ISERROR(VLOOKUP($A39,'[1]liste reference'!$A$7:$P$904,13,0)),IF(ISERROR(VLOOKUP($A39,'[1]liste reference'!$B$7:$P$904,12,0)),"    -",VLOOKUP($A39,'[1]liste reference'!$B$7:$P$904,12,0)),VLOOKUP($A39,'[1]liste reference'!$A$7:$P$904,13,0)))</f>
        <v>PHy</v>
      </c>
      <c r="H39" s="480" t="n">
        <f aca="false">IF(A39="","x",IF(ISERROR(VLOOKUP($A39,'[1]liste reference'!$A$8:$P$904,14,0)),IF(ISERROR(VLOOKUP($A39,'[1]liste reference'!$B$8:$P$904,13,0)),"x",VLOOKUP($A39,'[1]liste reference'!$B$8:$P$904,13,0)),VLOOKUP($A39,'[1]liste reference'!$A$8:$P$904,14,0)))</f>
        <v>7</v>
      </c>
      <c r="I39" s="481" t="n">
        <f aca="false">IF(ISNUMBER(H39),IF(ISERROR(VLOOKUP($A39,'[1]liste reference'!$A$7:$P$904,3,0)),IF(ISERROR(VLOOKUP($A39,'[1]liste reference'!$B$7:$P$904,2,0)),"",VLOOKUP($A39,'[1]liste reference'!$B$7:$P$904,2,0)),VLOOKUP($A39,'[1]liste reference'!$A$7:$P$904,3,0)),"")</f>
        <v>8</v>
      </c>
      <c r="J39" s="481" t="n">
        <f aca="false">IF(ISNUMBER(H39),IF(ISERROR(VLOOKUP($A39,'[1]liste reference'!$A$7:$P$904,4,0)),IF(ISERROR(VLOOKUP($A39,'[1]liste reference'!$B$7:$P$904,3,0)),"",VLOOKUP($A39,'[1]liste reference'!$B$7:$P$904,3,0)),VLOOKUP($A39,'[1]liste reference'!$A$7:$P$904,4,0)),"")</f>
        <v>2</v>
      </c>
      <c r="K39" s="48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Callitriche obtusangula</v>
      </c>
      <c r="L39" s="498"/>
      <c r="M39" s="498"/>
      <c r="N39" s="498"/>
      <c r="O39" s="484"/>
      <c r="P39" s="485" t="n">
        <f aca="false">IF($A39="NEWCOD",IF($AC39="","No",$AC39),IF(ISTEXT($E39),"DEJA SAISI !",IF($A39="","",IF(ISERROR(VLOOKUP($A39,'[1]liste reference'!A$1:S$1048576,19,FALSE())),IF(ISERROR(VLOOKUP($A39,'[1]liste reference'!B$1:S$1048576,19,FALSE())),"",VLOOKUP($A39,'[1]liste reference'!B$1:S$1048576,19,FALSE())),VLOOKUP($A39,'[1]liste reference'!A$1:S$1048576,19,FALSE())))))</f>
        <v>1700</v>
      </c>
      <c r="Q39" s="486" t="n">
        <f aca="false">IF(ISTEXT(H39),"",(B39*$B$7/100)+(C39*$C$7/100))</f>
        <v>0.188</v>
      </c>
      <c r="R39" s="487" t="n">
        <f aca="false">IF(OR(ISTEXT(H39),Q39=0),"",IF(Q39&lt;0.1,1,IF(Q39&lt;1,2,IF(Q39&lt;10,3,IF(Q39&lt;50,4,IF(Q39&gt;=50,5,""))))))</f>
        <v>2</v>
      </c>
      <c r="S39" s="487" t="n">
        <f aca="false">IF(ISERROR(R39*I39),0,R39*I39)</f>
        <v>16</v>
      </c>
      <c r="T39" s="487" t="n">
        <f aca="false">IF(ISERROR(R39*I39*J39),0,R39*I39*J39)</f>
        <v>32</v>
      </c>
      <c r="U39" s="499" t="n">
        <f aca="false">IF(ISERROR(R39*J39),0,R39*J39)</f>
        <v>4</v>
      </c>
      <c r="V39" s="488" t="str">
        <f aca="false">IF(AND(A39="",F39=0),"",IF(F39=0,"Il manque le(s) % de rec. !",""))</f>
        <v/>
      </c>
      <c r="W39" s="489"/>
      <c r="Y39" s="490" t="str">
        <f aca="false">IF(A39="new.cod","NEWCOD",IF(AND((Z39=""),ISTEXT(A39)),A39,IF(Z39="","",INDEX('[1]liste reference'!$A$8:$A$904,Z39))))</f>
        <v>CALOBT</v>
      </c>
      <c r="Z39" s="280" t="n">
        <f aca="false">IF(ISERROR(MATCH(A39,'[1]liste reference'!$A$8:$A$904,0)),IF(ISERROR(MATCH(A39,'[1]liste reference'!$B$8:$B$904,0)),"",(MATCH(A39,'[1]liste reference'!$B$8:$B$904,0))),(MATCH(A39,'[1]liste reference'!$A$8:$A$904,0)))</f>
        <v>320</v>
      </c>
      <c r="AA39" s="491"/>
      <c r="AB39" s="492"/>
      <c r="AC39" s="492"/>
      <c r="BB39" s="280" t="n">
        <f aca="false">IF(A39="","",1)</f>
        <v>1</v>
      </c>
    </row>
    <row r="40" customFormat="false" ht="13.2" hidden="false" customHeight="false" outlineLevel="0" collapsed="false">
      <c r="A40" s="493" t="s">
        <v>1477</v>
      </c>
      <c r="B40" s="494"/>
      <c r="C40" s="495" t="n">
        <v>0.01</v>
      </c>
      <c r="D40" s="477" t="str">
        <f aca="false">IF(ISERROR(VLOOKUP($A40,'[1]liste reference'!$A$7:$D$904,2,0)),IF(ISERROR(VLOOKUP($A40,'[1]liste reference'!$B$7:$D$904,1,0)),"",VLOOKUP($A40,'[1]liste reference'!$B$7:$D$904,1,0)),VLOOKUP($A40,'[1]liste reference'!$A$7:$D$904,2,0))</f>
        <v>Potamogeton nodosus</v>
      </c>
      <c r="E40" s="496" t="e">
        <f aca="false">IF(D40="",0,VLOOKUP(D40,D$22:D39,1,0))</f>
        <v>#N/A</v>
      </c>
      <c r="F40" s="501" t="n">
        <f aca="false">($B40*$B$7+$C40*$C$7)/100</f>
        <v>0.0094</v>
      </c>
      <c r="G40" s="479" t="str">
        <f aca="false">IF(A40="","",IF(ISERROR(VLOOKUP($A40,'[1]liste reference'!$A$7:$P$904,13,0)),IF(ISERROR(VLOOKUP($A40,'[1]liste reference'!$B$7:$P$904,12,0)),"    -",VLOOKUP($A40,'[1]liste reference'!$B$7:$P$904,12,0)),VLOOKUP($A40,'[1]liste reference'!$A$7:$P$904,13,0)))</f>
        <v>PHy</v>
      </c>
      <c r="H40" s="480" t="n">
        <f aca="false">IF(A40="","x",IF(ISERROR(VLOOKUP($A40,'[1]liste reference'!$A$8:$P$904,14,0)),IF(ISERROR(VLOOKUP($A40,'[1]liste reference'!$B$8:$P$904,13,0)),"x",VLOOKUP($A40,'[1]liste reference'!$B$8:$P$904,13,0)),VLOOKUP($A40,'[1]liste reference'!$A$8:$P$904,14,0)))</f>
        <v>7</v>
      </c>
      <c r="I40" s="481" t="n">
        <f aca="false">IF(ISNUMBER(H40),IF(ISERROR(VLOOKUP($A40,'[1]liste reference'!$A$7:$P$904,3,0)),IF(ISERROR(VLOOKUP($A40,'[1]liste reference'!$B$7:$P$904,2,0)),"",VLOOKUP($A40,'[1]liste reference'!$B$7:$P$904,2,0)),VLOOKUP($A40,'[1]liste reference'!$A$7:$P$904,3,0)),"")</f>
        <v>4</v>
      </c>
      <c r="J40" s="481" t="n">
        <f aca="false">IF(ISNUMBER(H40),IF(ISERROR(VLOOKUP($A40,'[1]liste reference'!$A$7:$P$904,4,0)),IF(ISERROR(VLOOKUP($A40,'[1]liste reference'!$B$7:$P$904,3,0)),"",VLOOKUP($A40,'[1]liste reference'!$B$7:$P$904,3,0)),VLOOKUP($A40,'[1]liste reference'!$A$7:$P$904,4,0)),"")</f>
        <v>3</v>
      </c>
      <c r="K40" s="48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Potamogeton nodosus</v>
      </c>
      <c r="L40" s="498"/>
      <c r="M40" s="498"/>
      <c r="N40" s="498"/>
      <c r="O40" s="484"/>
      <c r="P40" s="485" t="n">
        <f aca="false">IF($A40="NEWCOD",IF($AC40="","No",$AC40),IF(ISTEXT($E40),"DEJA SAISI !",IF($A40="","",IF(ISERROR(VLOOKUP($A40,'[1]liste reference'!A$1:S$1048576,19,FALSE())),IF(ISERROR(VLOOKUP($A40,'[1]liste reference'!B$1:S$1048576,19,FALSE())),"",VLOOKUP($A40,'[1]liste reference'!B$1:S$1048576,19,FALSE())),VLOOKUP($A40,'[1]liste reference'!A$1:S$1048576,19,FALSE())))))</f>
        <v>1652</v>
      </c>
      <c r="Q40" s="486" t="n">
        <f aca="false">IF(ISTEXT(H40),"",(B40*$B$7/100)+(C40*$C$7/100))</f>
        <v>0.0094</v>
      </c>
      <c r="R40" s="487" t="n">
        <f aca="false">IF(OR(ISTEXT(H40),Q40=0),"",IF(Q40&lt;0.1,1,IF(Q40&lt;1,2,IF(Q40&lt;10,3,IF(Q40&lt;50,4,IF(Q40&gt;=50,5,""))))))</f>
        <v>1</v>
      </c>
      <c r="S40" s="487" t="n">
        <f aca="false">IF(ISERROR(R40*I40),0,R40*I40)</f>
        <v>4</v>
      </c>
      <c r="T40" s="487" t="n">
        <f aca="false">IF(ISERROR(R40*I40*J40),0,R40*I40*J40)</f>
        <v>12</v>
      </c>
      <c r="U40" s="499" t="n">
        <f aca="false">IF(ISERROR(R40*J40),0,R40*J40)</f>
        <v>3</v>
      </c>
      <c r="V40" s="488" t="str">
        <f aca="false">IF(AND(A40="",F40=0),"",IF(F40=0,"Il manque le(s) % de rec. !",""))</f>
        <v/>
      </c>
      <c r="W40" s="489"/>
      <c r="Y40" s="490" t="str">
        <f aca="false">IF(A40="new.cod","NEWCOD",IF(AND((Z40=""),ISTEXT(A40)),A40,IF(Z40="","",INDEX('[1]liste reference'!$A$8:$A$904,Z40))))</f>
        <v>POTNOD</v>
      </c>
      <c r="Z40" s="280" t="n">
        <f aca="false">IF(ISERROR(MATCH(A40,'[1]liste reference'!$A$8:$A$904,0)),IF(ISERROR(MATCH(A40,'[1]liste reference'!$B$8:$B$904,0)),"",(MATCH(A40,'[1]liste reference'!$B$8:$B$904,0))),(MATCH(A40,'[1]liste reference'!$A$8:$A$904,0)))</f>
        <v>418</v>
      </c>
      <c r="AA40" s="491"/>
      <c r="AB40" s="492"/>
      <c r="AC40" s="492"/>
      <c r="BB40" s="280" t="n">
        <f aca="false">IF(A40="","",1)</f>
        <v>1</v>
      </c>
    </row>
    <row r="41" customFormat="false" ht="13.2" hidden="false" customHeight="false" outlineLevel="0" collapsed="false">
      <c r="A41" s="493" t="s">
        <v>1708</v>
      </c>
      <c r="B41" s="494" t="n">
        <v>0.1</v>
      </c>
      <c r="C41" s="495" t="n">
        <v>0.1</v>
      </c>
      <c r="D41" s="477" t="str">
        <f aca="false">IF(ISERROR(VLOOKUP($A41,'[1]liste reference'!$A$7:$D$904,2,0)),IF(ISERROR(VLOOKUP($A41,'[1]liste reference'!$B$7:$D$904,1,0)),"",VLOOKUP($A41,'[1]liste reference'!$B$7:$D$904,1,0)),VLOOKUP($A41,'[1]liste reference'!$A$7:$D$904,2,0))</f>
        <v>Agrostis stolonifera</v>
      </c>
      <c r="E41" s="496" t="e">
        <f aca="false">IF(D41="",0,VLOOKUP(D41,D$22:D40,1,0))</f>
        <v>#N/A</v>
      </c>
      <c r="F41" s="501" t="n">
        <f aca="false">($B41*$B$7+$C41*$C$7)/100</f>
        <v>0.1</v>
      </c>
      <c r="G41" s="479" t="str">
        <f aca="false">IF(A41="","",IF(ISERROR(VLOOKUP($A41,'[1]liste reference'!$A$7:$P$904,13,0)),IF(ISERROR(VLOOKUP($A41,'[1]liste reference'!$B$7:$P$904,12,0)),"    -",VLOOKUP($A41,'[1]liste reference'!$B$7:$P$904,12,0)),VLOOKUP($A41,'[1]liste reference'!$A$7:$P$904,13,0)))</f>
        <v>PHe</v>
      </c>
      <c r="H41" s="480" t="n">
        <f aca="false">IF(A41="","x",IF(ISERROR(VLOOKUP($A41,'[1]liste reference'!$A$8:$P$904,14,0)),IF(ISERROR(VLOOKUP($A41,'[1]liste reference'!$B$8:$P$904,13,0)),"x",VLOOKUP($A41,'[1]liste reference'!$B$8:$P$904,13,0)),VLOOKUP($A41,'[1]liste reference'!$A$8:$P$904,14,0)))</f>
        <v>8</v>
      </c>
      <c r="I41" s="481" t="n">
        <f aca="false">IF(ISNUMBER(H41),IF(ISERROR(VLOOKUP($A41,'[1]liste reference'!$A$7:$P$904,3,0)),IF(ISERROR(VLOOKUP($A41,'[1]liste reference'!$B$7:$P$904,2,0)),"",VLOOKUP($A41,'[1]liste reference'!$B$7:$P$904,2,0)),VLOOKUP($A41,'[1]liste reference'!$A$7:$P$904,3,0)),"")</f>
        <v>10</v>
      </c>
      <c r="J41" s="481" t="n">
        <f aca="false">IF(ISNUMBER(H41),IF(ISERROR(VLOOKUP($A41,'[1]liste reference'!$A$7:$P$904,4,0)),IF(ISERROR(VLOOKUP($A41,'[1]liste reference'!$B$7:$P$904,3,0)),"",VLOOKUP($A41,'[1]liste reference'!$B$7:$P$904,3,0)),VLOOKUP($A41,'[1]liste reference'!$A$7:$P$904,4,0)),"")</f>
        <v>1</v>
      </c>
      <c r="K41" s="48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Agrostis stolonifera</v>
      </c>
      <c r="L41" s="498"/>
      <c r="M41" s="498"/>
      <c r="N41" s="498"/>
      <c r="O41" s="484"/>
      <c r="P41" s="485" t="n">
        <f aca="false">IF($A41="NEWCOD",IF($AC41="","No",$AC41),IF(ISTEXT($E41),"DEJA SAISI !",IF($A41="","",IF(ISERROR(VLOOKUP($A41,'[1]liste reference'!A$1:S$1048576,19,FALSE())),IF(ISERROR(VLOOKUP($A41,'[1]liste reference'!B$1:S$1048576,19,FALSE())),"",VLOOKUP($A41,'[1]liste reference'!B$1:S$1048576,19,FALSE())),VLOOKUP($A41,'[1]liste reference'!A$1:S$1048576,19,FALSE())))))</f>
        <v>1543</v>
      </c>
      <c r="Q41" s="486" t="n">
        <f aca="false">IF(ISTEXT(H41),"",(B41*$B$7/100)+(C41*$C$7/100))</f>
        <v>0.1</v>
      </c>
      <c r="R41" s="487" t="n">
        <f aca="false">IF(OR(ISTEXT(H41),Q41=0),"",IF(Q41&lt;0.1,1,IF(Q41&lt;1,2,IF(Q41&lt;10,3,IF(Q41&lt;50,4,IF(Q41&gt;=50,5,""))))))</f>
        <v>2</v>
      </c>
      <c r="S41" s="487" t="n">
        <f aca="false">IF(ISERROR(R41*I41),0,R41*I41)</f>
        <v>20</v>
      </c>
      <c r="T41" s="487" t="n">
        <f aca="false">IF(ISERROR(R41*I41*J41),0,R41*I41*J41)</f>
        <v>20</v>
      </c>
      <c r="U41" s="499" t="n">
        <f aca="false">IF(ISERROR(R41*J41),0,R41*J41)</f>
        <v>2</v>
      </c>
      <c r="V41" s="488" t="str">
        <f aca="false">IF(AND(A41="",F41=0),"",IF(F41=0,"Il manque le(s) % de rec. !",""))</f>
        <v/>
      </c>
      <c r="W41" s="489"/>
      <c r="Y41" s="490" t="str">
        <f aca="false">IF(A41="new.cod","NEWCOD",IF(AND((Z41=""),ISTEXT(A41)),A41,IF(Z41="","",INDEX('[1]liste reference'!$A$8:$A$904,Z41))))</f>
        <v>AGRSTO</v>
      </c>
      <c r="Z41" s="280" t="n">
        <f aca="false">IF(ISERROR(MATCH(A41,'[1]liste reference'!$A$8:$A$904,0)),IF(ISERROR(MATCH(A41,'[1]liste reference'!$B$8:$B$904,0)),"",(MATCH(A41,'[1]liste reference'!$B$8:$B$904,0))),(MATCH(A41,'[1]liste reference'!$A$8:$A$904,0)))</f>
        <v>514</v>
      </c>
      <c r="AA41" s="491"/>
      <c r="AB41" s="492"/>
      <c r="AC41" s="492"/>
      <c r="BB41" s="280" t="n">
        <f aca="false">IF(A41="","",1)</f>
        <v>1</v>
      </c>
    </row>
    <row r="42" customFormat="false" ht="13.2" hidden="false" customHeight="false" outlineLevel="0" collapsed="false">
      <c r="A42" s="493" t="s">
        <v>1746</v>
      </c>
      <c r="B42" s="494"/>
      <c r="C42" s="495" t="n">
        <v>0.05</v>
      </c>
      <c r="D42" s="477" t="str">
        <f aca="false">IF(ISERROR(VLOOKUP($A42,'[1]liste reference'!$A$7:$D$904,2,0)),IF(ISERROR(VLOOKUP($A42,'[1]liste reference'!$B$7:$D$904,1,0)),"",VLOOKUP($A42,'[1]liste reference'!$B$7:$D$904,1,0)),VLOOKUP($A42,'[1]liste reference'!$A$7:$D$904,2,0))</f>
        <v>Berula erecta</v>
      </c>
      <c r="E42" s="496" t="e">
        <f aca="false">IF(D42="",0,VLOOKUP(D42,D$22:D41,1,0))</f>
        <v>#N/A</v>
      </c>
      <c r="F42" s="501" t="n">
        <f aca="false">($B42*$B$7+$C42*$C$7)/100</f>
        <v>0.047</v>
      </c>
      <c r="G42" s="479" t="str">
        <f aca="false">IF(A42="","",IF(ISERROR(VLOOKUP($A42,'[1]liste reference'!$A$7:$P$904,13,0)),IF(ISERROR(VLOOKUP($A42,'[1]liste reference'!$B$7:$P$904,12,0)),"    -",VLOOKUP($A42,'[1]liste reference'!$B$7:$P$904,12,0)),VLOOKUP($A42,'[1]liste reference'!$A$7:$P$904,13,0)))</f>
        <v>PHe</v>
      </c>
      <c r="H42" s="480" t="n">
        <f aca="false">IF(A42="","x",IF(ISERROR(VLOOKUP($A42,'[1]liste reference'!$A$8:$P$904,14,0)),IF(ISERROR(VLOOKUP($A42,'[1]liste reference'!$B$8:$P$904,13,0)),"x",VLOOKUP($A42,'[1]liste reference'!$B$8:$P$904,13,0)),VLOOKUP($A42,'[1]liste reference'!$A$8:$P$904,14,0)))</f>
        <v>8</v>
      </c>
      <c r="I42" s="481" t="n">
        <f aca="false">IF(ISNUMBER(H42),IF(ISERROR(VLOOKUP($A42,'[1]liste reference'!$A$7:$P$904,3,0)),IF(ISERROR(VLOOKUP($A42,'[1]liste reference'!$B$7:$P$904,2,0)),"",VLOOKUP($A42,'[1]liste reference'!$B$7:$P$904,2,0)),VLOOKUP($A42,'[1]liste reference'!$A$7:$P$904,3,0)),"")</f>
        <v>14</v>
      </c>
      <c r="J42" s="481" t="n">
        <f aca="false">IF(ISNUMBER(H42),IF(ISERROR(VLOOKUP($A42,'[1]liste reference'!$A$7:$P$904,4,0)),IF(ISERROR(VLOOKUP($A42,'[1]liste reference'!$B$7:$P$904,3,0)),"",VLOOKUP($A42,'[1]liste reference'!$B$7:$P$904,3,0)),VLOOKUP($A42,'[1]liste reference'!$A$7:$P$904,4,0)),"")</f>
        <v>2</v>
      </c>
      <c r="K42" s="48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Berula erecta</v>
      </c>
      <c r="L42" s="498"/>
      <c r="M42" s="498"/>
      <c r="N42" s="498"/>
      <c r="O42" s="484"/>
      <c r="P42" s="485" t="n">
        <f aca="false">IF($A42="NEWCOD",IF($AC42="","No",$AC42),IF(ISTEXT($E42),"DEJA SAISI !",IF($A42="","",IF(ISERROR(VLOOKUP($A42,'[1]liste reference'!A$1:S$1048576,19,FALSE())),IF(ISERROR(VLOOKUP($A42,'[1]liste reference'!B$1:S$1048576,19,FALSE())),"",VLOOKUP($A42,'[1]liste reference'!B$1:S$1048576,19,FALSE())),VLOOKUP($A42,'[1]liste reference'!A$1:S$1048576,19,FALSE())))))</f>
        <v>1977</v>
      </c>
      <c r="Q42" s="486" t="n">
        <f aca="false">IF(ISTEXT(H42),"",(B42*$B$7/100)+(C42*$C$7/100))</f>
        <v>0.047</v>
      </c>
      <c r="R42" s="487" t="n">
        <f aca="false">IF(OR(ISTEXT(H42),Q42=0),"",IF(Q42&lt;0.1,1,IF(Q42&lt;1,2,IF(Q42&lt;10,3,IF(Q42&lt;50,4,IF(Q42&gt;=50,5,""))))))</f>
        <v>1</v>
      </c>
      <c r="S42" s="487" t="n">
        <f aca="false">IF(ISERROR(R42*I42),0,R42*I42)</f>
        <v>14</v>
      </c>
      <c r="T42" s="487" t="n">
        <f aca="false">IF(ISERROR(R42*I42*J42),0,R42*I42*J42)</f>
        <v>28</v>
      </c>
      <c r="U42" s="499" t="n">
        <f aca="false">IF(ISERROR(R42*J42),0,R42*J42)</f>
        <v>2</v>
      </c>
      <c r="V42" s="488" t="str">
        <f aca="false">IF(AND(A42="",F42=0),"",IF(F42=0,"Il manque le(s) % de rec. !",""))</f>
        <v/>
      </c>
      <c r="W42" s="489"/>
      <c r="Y42" s="490" t="str">
        <f aca="false">IF(A42="new.cod","NEWCOD",IF(AND((Z42=""),ISTEXT(A42)),A42,IF(Z42="","",INDEX('[1]liste reference'!$A$8:$A$904,Z42))))</f>
        <v>BERERE</v>
      </c>
      <c r="Z42" s="280" t="n">
        <f aca="false">IF(ISERROR(MATCH(A42,'[1]liste reference'!$A$8:$A$904,0)),IF(ISERROR(MATCH(A42,'[1]liste reference'!$B$8:$B$904,0)),"",(MATCH(A42,'[1]liste reference'!$B$8:$B$904,0))),(MATCH(A42,'[1]liste reference'!$A$8:$A$904,0)))</f>
        <v>527</v>
      </c>
      <c r="AA42" s="491"/>
      <c r="AB42" s="492"/>
      <c r="AC42" s="492"/>
      <c r="BB42" s="280" t="n">
        <f aca="false">IF(A42="","",1)</f>
        <v>1</v>
      </c>
    </row>
    <row r="43" customFormat="false" ht="13.2" hidden="false" customHeight="false" outlineLevel="0" collapsed="false">
      <c r="A43" s="493" t="s">
        <v>1882</v>
      </c>
      <c r="B43" s="494" t="n">
        <v>0.1</v>
      </c>
      <c r="C43" s="495"/>
      <c r="D43" s="477" t="str">
        <f aca="false">IF(ISERROR(VLOOKUP($A43,'[1]liste reference'!$A$7:$D$904,2,0)),IF(ISERROR(VLOOKUP($A43,'[1]liste reference'!$B$7:$D$904,1,0)),"",VLOOKUP($A43,'[1]liste reference'!$B$7:$D$904,1,0)),VLOOKUP($A43,'[1]liste reference'!$A$7:$D$904,2,0))</f>
        <v>Iris pseudacorus</v>
      </c>
      <c r="E43" s="496" t="e">
        <f aca="false">IF(D43="",0,VLOOKUP(D43,D$22:D42,1,0))</f>
        <v>#N/A</v>
      </c>
      <c r="F43" s="501" t="n">
        <f aca="false">($B43*$B$7+$C43*$C$7)/100</f>
        <v>0.006</v>
      </c>
      <c r="G43" s="479" t="str">
        <f aca="false">IF(A43="","",IF(ISERROR(VLOOKUP($A43,'[1]liste reference'!$A$7:$P$904,13,0)),IF(ISERROR(VLOOKUP($A43,'[1]liste reference'!$B$7:$P$904,12,0)),"    -",VLOOKUP($A43,'[1]liste reference'!$B$7:$P$904,12,0)),VLOOKUP($A43,'[1]liste reference'!$A$7:$P$904,13,0)))</f>
        <v>PHe</v>
      </c>
      <c r="H43" s="480" t="n">
        <f aca="false">IF(A43="","x",IF(ISERROR(VLOOKUP($A43,'[1]liste reference'!$A$8:$P$904,14,0)),IF(ISERROR(VLOOKUP($A43,'[1]liste reference'!$B$8:$P$904,13,0)),"x",VLOOKUP($A43,'[1]liste reference'!$B$8:$P$904,13,0)),VLOOKUP($A43,'[1]liste reference'!$A$8:$P$904,14,0)))</f>
        <v>8</v>
      </c>
      <c r="I43" s="481" t="n">
        <f aca="false">IF(ISNUMBER(H43),IF(ISERROR(VLOOKUP($A43,'[1]liste reference'!$A$7:$P$904,3,0)),IF(ISERROR(VLOOKUP($A43,'[1]liste reference'!$B$7:$P$904,2,0)),"",VLOOKUP($A43,'[1]liste reference'!$B$7:$P$904,2,0)),VLOOKUP($A43,'[1]liste reference'!$A$7:$P$904,3,0)),"")</f>
        <v>10</v>
      </c>
      <c r="J43" s="481" t="n">
        <f aca="false">IF(ISNUMBER(H43),IF(ISERROR(VLOOKUP($A43,'[1]liste reference'!$A$7:$P$904,4,0)),IF(ISERROR(VLOOKUP($A43,'[1]liste reference'!$B$7:$P$904,3,0)),"",VLOOKUP($A43,'[1]liste reference'!$B$7:$P$904,3,0)),VLOOKUP($A43,'[1]liste reference'!$A$7:$P$904,4,0)),"")</f>
        <v>1</v>
      </c>
      <c r="K43" s="48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Iris pseudacorus</v>
      </c>
      <c r="L43" s="498"/>
      <c r="M43" s="498"/>
      <c r="N43" s="498"/>
      <c r="O43" s="484"/>
      <c r="P43" s="485" t="n">
        <f aca="false">IF($A43="NEWCOD",IF($AC43="","No",$AC43),IF(ISTEXT($E43),"DEJA SAISI !",IF($A43="","",IF(ISERROR(VLOOKUP($A43,'[1]liste reference'!A$1:S$1048576,19,FALSE())),IF(ISERROR(VLOOKUP($A43,'[1]liste reference'!B$1:S$1048576,19,FALSE())),"",VLOOKUP($A43,'[1]liste reference'!B$1:S$1048576,19,FALSE())),VLOOKUP($A43,'[1]liste reference'!A$1:S$1048576,19,FALSE())))))</f>
        <v>1601</v>
      </c>
      <c r="Q43" s="486" t="n">
        <f aca="false">IF(ISTEXT(H43),"",(B43*$B$7/100)+(C43*$C$7/100))</f>
        <v>0.006</v>
      </c>
      <c r="R43" s="487" t="n">
        <f aca="false">IF(OR(ISTEXT(H43),Q43=0),"",IF(Q43&lt;0.1,1,IF(Q43&lt;1,2,IF(Q43&lt;10,3,IF(Q43&lt;50,4,IF(Q43&gt;=50,5,""))))))</f>
        <v>1</v>
      </c>
      <c r="S43" s="487" t="n">
        <f aca="false">IF(ISERROR(R43*I43),0,R43*I43)</f>
        <v>10</v>
      </c>
      <c r="T43" s="487" t="n">
        <f aca="false">IF(ISERROR(R43*I43*J43),0,R43*I43*J43)</f>
        <v>10</v>
      </c>
      <c r="U43" s="499" t="n">
        <f aca="false">IF(ISERROR(R43*J43),0,R43*J43)</f>
        <v>1</v>
      </c>
      <c r="V43" s="488" t="str">
        <f aca="false">IF(AND(A43="",F43=0),"",IF(F43=0,"Il manque le(s) % de rec. !",""))</f>
        <v/>
      </c>
      <c r="W43" s="489"/>
      <c r="Y43" s="490" t="str">
        <f aca="false">IF(A43="new.cod","NEWCOD",IF(AND((Z43=""),ISTEXT(A43)),A43,IF(Z43="","",INDEX('[1]liste reference'!$A$8:$A$904,Z43))))</f>
        <v>IRIPSE</v>
      </c>
      <c r="Z43" s="280" t="n">
        <f aca="false">IF(ISERROR(MATCH(A43,'[1]liste reference'!$A$8:$A$904,0)),IF(ISERROR(MATCH(A43,'[1]liste reference'!$B$8:$B$904,0)),"",(MATCH(A43,'[1]liste reference'!$B$8:$B$904,0))),(MATCH(A43,'[1]liste reference'!$A$8:$A$904,0)))</f>
        <v>582</v>
      </c>
      <c r="AA43" s="491"/>
      <c r="AB43" s="492"/>
      <c r="AC43" s="492"/>
      <c r="BB43" s="280" t="n">
        <f aca="false">IF(A43="","",1)</f>
        <v>1</v>
      </c>
    </row>
    <row r="44" customFormat="false" ht="13.2" hidden="false" customHeight="false" outlineLevel="0" collapsed="false">
      <c r="A44" s="493" t="s">
        <v>1923</v>
      </c>
      <c r="B44" s="494"/>
      <c r="C44" s="495" t="n">
        <v>0.005</v>
      </c>
      <c r="D44" s="477" t="str">
        <f aca="false">IF(ISERROR(VLOOKUP($A44,'[1]liste reference'!$A$7:$D$904,2,0)),IF(ISERROR(VLOOKUP($A44,'[1]liste reference'!$B$7:$D$904,1,0)),"",VLOOKUP($A44,'[1]liste reference'!$B$7:$D$904,1,0)),VLOOKUP($A44,'[1]liste reference'!$A$7:$D$904,2,0))</f>
        <v>Lysimachia vulgaris</v>
      </c>
      <c r="E44" s="496" t="e">
        <f aca="false">IF(D44="",0,VLOOKUP(D44,D$22:D43,1,0))</f>
        <v>#N/A</v>
      </c>
      <c r="F44" s="501" t="n">
        <f aca="false">($B44*$B$7+$C44*$C$7)/100</f>
        <v>0.0047</v>
      </c>
      <c r="G44" s="479" t="str">
        <f aca="false">IF(A44="","",IF(ISERROR(VLOOKUP($A44,'[1]liste reference'!$A$7:$P$904,13,0)),IF(ISERROR(VLOOKUP($A44,'[1]liste reference'!$B$7:$P$904,12,0)),"    -",VLOOKUP($A44,'[1]liste reference'!$B$7:$P$904,12,0)),VLOOKUP($A44,'[1]liste reference'!$A$7:$P$904,13,0)))</f>
        <v>PHe</v>
      </c>
      <c r="H44" s="480" t="n">
        <f aca="false">IF(A44="","x",IF(ISERROR(VLOOKUP($A44,'[1]liste reference'!$A$8:$P$904,14,0)),IF(ISERROR(VLOOKUP($A44,'[1]liste reference'!$B$8:$P$904,13,0)),"x",VLOOKUP($A44,'[1]liste reference'!$B$8:$P$904,13,0)),VLOOKUP($A44,'[1]liste reference'!$A$8:$P$904,14,0)))</f>
        <v>8</v>
      </c>
      <c r="I44" s="481" t="str">
        <f aca="false">IF(ISNUMBER(H44),IF(ISERROR(VLOOKUP($A44,'[1]liste reference'!$A$7:$P$904,3,0)),IF(ISERROR(VLOOKUP($A44,'[1]liste reference'!$B$7:$P$904,2,0)),"",VLOOKUP($A44,'[1]liste reference'!$B$7:$P$904,2,0)),VLOOKUP($A44,'[1]liste reference'!$A$7:$P$904,3,0)),"")</f>
        <v/>
      </c>
      <c r="J44" s="481" t="str">
        <f aca="false">IF(ISNUMBER(H44),IF(ISERROR(VLOOKUP($A44,'[1]liste reference'!$A$7:$P$904,4,0)),IF(ISERROR(VLOOKUP($A44,'[1]liste reference'!$B$7:$P$904,3,0)),"",VLOOKUP($A44,'[1]liste reference'!$B$7:$P$904,3,0)),VLOOKUP($A44,'[1]liste reference'!$A$7:$P$904,4,0)),"")</f>
        <v/>
      </c>
      <c r="K44" s="48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Lysimachia vulgaris</v>
      </c>
      <c r="L44" s="498"/>
      <c r="M44" s="498"/>
      <c r="N44" s="498"/>
      <c r="O44" s="484"/>
      <c r="P44" s="485" t="n">
        <f aca="false">IF($A44="NEWCOD",IF($AC44="","No",$AC44),IF(ISTEXT($E44),"DEJA SAISI !",IF($A44="","",IF(ISERROR(VLOOKUP($A44,'[1]liste reference'!A$1:S$1048576,19,FALSE())),IF(ISERROR(VLOOKUP($A44,'[1]liste reference'!B$1:S$1048576,19,FALSE())),"",VLOOKUP($A44,'[1]liste reference'!B$1:S$1048576,19,FALSE())),VLOOKUP($A44,'[1]liste reference'!A$1:S$1048576,19,FALSE())))))</f>
        <v>1887</v>
      </c>
      <c r="Q44" s="486" t="n">
        <f aca="false">IF(ISTEXT(H44),"",(B44*$B$7/100)+(C44*$C$7/100))</f>
        <v>0.0047</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IF(A44="new.cod","NEWCOD",IF(AND((Z44=""),ISTEXT(A44)),A44,IF(Z44="","",INDEX('[1]liste reference'!$A$8:$A$904,Z44))))</f>
        <v>LYSVUL</v>
      </c>
      <c r="Z44" s="280" t="n">
        <f aca="false">IF(ISERROR(MATCH(A44,'[1]liste reference'!$A$8:$A$904,0)),IF(ISERROR(MATCH(A44,'[1]liste reference'!$B$8:$B$904,0)),"",(MATCH(A44,'[1]liste reference'!$B$8:$B$904,0))),(MATCH(A44,'[1]liste reference'!$A$8:$A$904,0)))</f>
        <v>601</v>
      </c>
      <c r="AA44" s="491"/>
      <c r="AB44" s="492"/>
      <c r="AC44" s="492"/>
      <c r="BB44" s="280" t="n">
        <f aca="false">IF(A44="","",1)</f>
        <v>1</v>
      </c>
    </row>
    <row r="45" customFormat="false" ht="13.2" hidden="false" customHeight="false" outlineLevel="0" collapsed="false">
      <c r="A45" s="493" t="s">
        <v>1932</v>
      </c>
      <c r="B45" s="494" t="n">
        <v>0.01</v>
      </c>
      <c r="C45" s="495" t="n">
        <v>0.01</v>
      </c>
      <c r="D45" s="477" t="str">
        <f aca="false">IF(ISERROR(VLOOKUP($A45,'[1]liste reference'!$A$7:$D$904,2,0)),IF(ISERROR(VLOOKUP($A45,'[1]liste reference'!$B$7:$D$904,1,0)),"",VLOOKUP($A45,'[1]liste reference'!$B$7:$D$904,1,0)),VLOOKUP($A45,'[1]liste reference'!$A$7:$D$904,2,0))</f>
        <v>Lythrum salicaria</v>
      </c>
      <c r="E45" s="496" t="e">
        <f aca="false">IF(D45="",0,VLOOKUP(D45,D$22:D44,1,0))</f>
        <v>#N/A</v>
      </c>
      <c r="F45" s="501" t="n">
        <f aca="false">($B45*$B$7+$C45*$C$7)/100</f>
        <v>0.01</v>
      </c>
      <c r="G45" s="479" t="str">
        <f aca="false">IF(A45="","",IF(ISERROR(VLOOKUP($A45,'[1]liste reference'!$A$7:$P$904,13,0)),IF(ISERROR(VLOOKUP($A45,'[1]liste reference'!$B$7:$P$904,12,0)),"    -",VLOOKUP($A45,'[1]liste reference'!$B$7:$P$904,12,0)),VLOOKUP($A45,'[1]liste reference'!$A$7:$P$904,13,0)))</f>
        <v>PHe</v>
      </c>
      <c r="H45" s="480" t="n">
        <f aca="false">IF(A45="","x",IF(ISERROR(VLOOKUP($A45,'[1]liste reference'!$A$8:$P$904,14,0)),IF(ISERROR(VLOOKUP($A45,'[1]liste reference'!$B$8:$P$904,13,0)),"x",VLOOKUP($A45,'[1]liste reference'!$B$8:$P$904,13,0)),VLOOKUP($A45,'[1]liste reference'!$A$8:$P$904,14,0)))</f>
        <v>8</v>
      </c>
      <c r="I45" s="481" t="str">
        <f aca="false">IF(ISNUMBER(H45),IF(ISERROR(VLOOKUP($A45,'[1]liste reference'!$A$7:$P$904,3,0)),IF(ISERROR(VLOOKUP($A45,'[1]liste reference'!$B$7:$P$904,2,0)),"",VLOOKUP($A45,'[1]liste reference'!$B$7:$P$904,2,0)),VLOOKUP($A45,'[1]liste reference'!$A$7:$P$904,3,0)),"")</f>
        <v/>
      </c>
      <c r="J45" s="481" t="str">
        <f aca="false">IF(ISNUMBER(H45),IF(ISERROR(VLOOKUP($A45,'[1]liste reference'!$A$7:$P$904,4,0)),IF(ISERROR(VLOOKUP($A45,'[1]liste reference'!$B$7:$P$904,3,0)),"",VLOOKUP($A45,'[1]liste reference'!$B$7:$P$904,3,0)),VLOOKUP($A45,'[1]liste reference'!$A$7:$P$904,4,0)),"")</f>
        <v/>
      </c>
      <c r="K45" s="48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Lythrum salicaria</v>
      </c>
      <c r="L45" s="498"/>
      <c r="M45" s="498"/>
      <c r="N45" s="498"/>
      <c r="O45" s="484"/>
      <c r="P45" s="485" t="n">
        <f aca="false">IF($A45="NEWCOD",IF($AC45="","No",$AC45),IF(ISTEXT($E45),"DEJA SAISI !",IF($A45="","",IF(ISERROR(VLOOKUP($A45,'[1]liste reference'!A$1:S$1048576,19,FALSE())),IF(ISERROR(VLOOKUP($A45,'[1]liste reference'!B$1:S$1048576,19,FALSE())),"",VLOOKUP($A45,'[1]liste reference'!B$1:S$1048576,19,FALSE())),VLOOKUP($A45,'[1]liste reference'!A$1:S$1048576,19,FALSE())))))</f>
        <v>1823</v>
      </c>
      <c r="Q45" s="486" t="n">
        <f aca="false">IF(ISTEXT(H45),"",(B45*$B$7/100)+(C45*$C$7/100))</f>
        <v>0.01</v>
      </c>
      <c r="R45" s="487" t="n">
        <f aca="false">IF(OR(ISTEXT(H45),Q45=0),"",IF(Q45&lt;0.1,1,IF(Q45&lt;1,2,IF(Q45&lt;10,3,IF(Q45&lt;50,4,IF(Q45&gt;=50,5,""))))))</f>
        <v>1</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IF(A45="new.cod","NEWCOD",IF(AND((Z45=""),ISTEXT(A45)),A45,IF(Z45="","",INDEX('[1]liste reference'!$A$8:$A$904,Z45))))</f>
        <v>LYTSAL</v>
      </c>
      <c r="Z45" s="280" t="n">
        <f aca="false">IF(ISERROR(MATCH(A45,'[1]liste reference'!$A$8:$A$904,0)),IF(ISERROR(MATCH(A45,'[1]liste reference'!$B$8:$B$904,0)),"",(MATCH(A45,'[1]liste reference'!$B$8:$B$904,0))),(MATCH(A45,'[1]liste reference'!$A$8:$A$904,0)))</f>
        <v>605</v>
      </c>
      <c r="AA45" s="491"/>
      <c r="AB45" s="492"/>
      <c r="AC45" s="492"/>
      <c r="BB45" s="280" t="n">
        <f aca="false">IF(A45="","",1)</f>
        <v>1</v>
      </c>
    </row>
    <row r="46" customFormat="false" ht="13.2" hidden="false" customHeight="false" outlineLevel="0" collapsed="false">
      <c r="A46" s="493" t="s">
        <v>1943</v>
      </c>
      <c r="B46" s="494" t="n">
        <v>0.1</v>
      </c>
      <c r="C46" s="495" t="n">
        <v>0.5</v>
      </c>
      <c r="D46" s="477" t="str">
        <f aca="false">IF(ISERROR(VLOOKUP($A46,'[1]liste reference'!$A$7:$D$904,2,0)),IF(ISERROR(VLOOKUP($A46,'[1]liste reference'!$B$7:$D$904,1,0)),"",VLOOKUP($A46,'[1]liste reference'!$B$7:$D$904,1,0)),VLOOKUP($A46,'[1]liste reference'!$A$7:$D$904,2,0))</f>
        <v>Mentha sp.</v>
      </c>
      <c r="E46" s="496" t="e">
        <f aca="false">IF(D46="",0,VLOOKUP(D46,D$22:D45,1,0))</f>
        <v>#N/A</v>
      </c>
      <c r="F46" s="501" t="n">
        <f aca="false">($B46*$B$7+$C46*$C$7)/100</f>
        <v>0.476</v>
      </c>
      <c r="G46" s="479" t="str">
        <f aca="false">IF(A46="","",IF(ISERROR(VLOOKUP($A46,'[1]liste reference'!$A$7:$P$904,13,0)),IF(ISERROR(VLOOKUP($A46,'[1]liste reference'!$B$7:$P$904,12,0)),"    -",VLOOKUP($A46,'[1]liste reference'!$B$7:$P$904,12,0)),VLOOKUP($A46,'[1]liste reference'!$A$7:$P$904,13,0)))</f>
        <v>PHe</v>
      </c>
      <c r="H46" s="480" t="n">
        <f aca="false">IF(A46="","x",IF(ISERROR(VLOOKUP($A46,'[1]liste reference'!$A$8:$P$904,14,0)),IF(ISERROR(VLOOKUP($A46,'[1]liste reference'!$B$8:$P$904,13,0)),"x",VLOOKUP($A46,'[1]liste reference'!$B$8:$P$904,13,0)),VLOOKUP($A46,'[1]liste reference'!$A$8:$P$904,14,0)))</f>
        <v>8</v>
      </c>
      <c r="I46" s="481" t="str">
        <f aca="false">IF(ISNUMBER(H46),IF(ISERROR(VLOOKUP($A46,'[1]liste reference'!$A$7:$P$904,3,0)),IF(ISERROR(VLOOKUP($A46,'[1]liste reference'!$B$7:$P$904,2,0)),"",VLOOKUP($A46,'[1]liste reference'!$B$7:$P$904,2,0)),VLOOKUP($A46,'[1]liste reference'!$A$7:$P$904,3,0)),"")</f>
        <v/>
      </c>
      <c r="J46" s="481" t="str">
        <f aca="false">IF(ISNUMBER(H46),IF(ISERROR(VLOOKUP($A46,'[1]liste reference'!$A$7:$P$904,4,0)),IF(ISERROR(VLOOKUP($A46,'[1]liste reference'!$B$7:$P$904,3,0)),"",VLOOKUP($A46,'[1]liste reference'!$B$7:$P$904,3,0)),VLOOKUP($A46,'[1]liste reference'!$A$7:$P$904,4,0)),"")</f>
        <v/>
      </c>
      <c r="K46" s="48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Mentha sp.</v>
      </c>
      <c r="L46" s="498"/>
      <c r="M46" s="498"/>
      <c r="N46" s="498"/>
      <c r="O46" s="484"/>
      <c r="P46" s="485" t="n">
        <f aca="false">IF($A46="NEWCOD",IF($AC46="","No",$AC46),IF(ISTEXT($E46),"DEJA SAISI !",IF($A46="","",IF(ISERROR(VLOOKUP($A46,'[1]liste reference'!A$1:S$1048576,19,FALSE())),IF(ISERROR(VLOOKUP($A46,'[1]liste reference'!B$1:S$1048576,19,FALSE())),"",VLOOKUP($A46,'[1]liste reference'!B$1:S$1048576,19,FALSE())),VLOOKUP($A46,'[1]liste reference'!A$1:S$1048576,19,FALSE())))))</f>
        <v>1790</v>
      </c>
      <c r="Q46" s="486" t="n">
        <f aca="false">IF(ISTEXT(H46),"",(B46*$B$7/100)+(C46*$C$7/100))</f>
        <v>0.476</v>
      </c>
      <c r="R46" s="487" t="n">
        <f aca="false">IF(OR(ISTEXT(H46),Q46=0),"",IF(Q46&lt;0.1,1,IF(Q46&lt;1,2,IF(Q46&lt;10,3,IF(Q46&lt;50,4,IF(Q46&gt;=50,5,""))))))</f>
        <v>2</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IF(A46="new.cod","NEWCOD",IF(AND((Z46=""),ISTEXT(A46)),A46,IF(Z46="","",INDEX('[1]liste reference'!$A$8:$A$904,Z46))))</f>
        <v>MENSPX</v>
      </c>
      <c r="Z46" s="280" t="n">
        <f aca="false">IF(ISERROR(MATCH(A46,'[1]liste reference'!$A$8:$A$904,0)),IF(ISERROR(MATCH(A46,'[1]liste reference'!$B$8:$B$904,0)),"",(MATCH(A46,'[1]liste reference'!$B$8:$B$904,0))),(MATCH(A46,'[1]liste reference'!$A$8:$A$904,0)))</f>
        <v>610</v>
      </c>
      <c r="AA46" s="491"/>
      <c r="AB46" s="492"/>
      <c r="AC46" s="492"/>
      <c r="BB46" s="280" t="n">
        <f aca="false">IF(A46="","",1)</f>
        <v>1</v>
      </c>
    </row>
    <row r="47" customFormat="false" ht="13.2" hidden="false" customHeight="false" outlineLevel="0" collapsed="false">
      <c r="A47" s="493"/>
      <c r="B47" s="494"/>
      <c r="C47" s="495"/>
      <c r="D47" s="477" t="str">
        <f aca="false">IF(ISERROR(VLOOKUP($A47,'[1]liste reference'!$A$7:$D$904,2,0)),IF(ISERROR(VLOOKUP($A47,'[1]liste reference'!$B$7:$D$904,1,0)),"",VLOOKUP($A47,'[1]liste reference'!$B$7:$D$904,1,0)),VLOOKUP($A47,'[1]liste reference'!$A$7:$D$904,2,0))</f>
        <v/>
      </c>
      <c r="E47" s="496" t="n">
        <f aca="false">IF(D47="",0,VLOOKUP(D47,D$22:D39,1,0))</f>
        <v>0</v>
      </c>
      <c r="F47" s="501" t="n">
        <f aca="false">($B47*$B$7+$C47*$C$7)/100</f>
        <v>0</v>
      </c>
      <c r="G47" s="479" t="str">
        <f aca="false">IF(A47="","",IF(ISERROR(VLOOKUP($A47,'[1]liste reference'!$A$7:$P$904,13,0)),IF(ISERROR(VLOOKUP($A47,'[1]liste reference'!$B$7:$P$904,12,0)),"    -",VLOOKUP($A47,'[1]liste reference'!$B$7:$P$904,12,0)),VLOOKUP($A47,'[1]liste reference'!$A$7:$P$904,13,0)))</f>
        <v/>
      </c>
      <c r="H47" s="480" t="str">
        <f aca="false">IF(A47="","x",IF(ISERROR(VLOOKUP($A47,'[1]liste reference'!$A$8:$P$904,14,0)),IF(ISERROR(VLOOKUP($A47,'[1]liste reference'!$B$8:$P$904,13,0)),"x",VLOOKUP($A47,'[1]liste reference'!$B$8:$P$904,13,0)),VLOOKUP($A47,'[1]liste reference'!$A$8:$P$904,14,0)))</f>
        <v>x</v>
      </c>
      <c r="I47" s="481" t="str">
        <f aca="false">IF(ISNUMBER(H47),IF(ISERROR(VLOOKUP($A47,'[1]liste reference'!$A$7:$P$904,3,0)),IF(ISERROR(VLOOKUP($A47,'[1]liste reference'!$B$7:$P$904,2,0)),"",VLOOKUP($A47,'[1]liste reference'!$B$7:$P$904,2,0)),VLOOKUP($A47,'[1]liste reference'!$A$7:$P$904,3,0)),"")</f>
        <v/>
      </c>
      <c r="J47" s="481" t="str">
        <f aca="false">IF(ISNUMBER(H47),IF(ISERROR(VLOOKUP($A47,'[1]liste reference'!$A$7:$P$904,4,0)),IF(ISERROR(VLOOKUP($A47,'[1]liste reference'!$B$7:$P$904,3,0)),"",VLOOKUP($A47,'[1]liste reference'!$B$7:$P$904,3,0)),VLOOKUP($A47,'[1]liste reference'!$A$7:$P$904,4,0)),"")</f>
        <v/>
      </c>
      <c r="K47" s="48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498"/>
      <c r="M47" s="498"/>
      <c r="N47" s="498"/>
      <c r="O47" s="484"/>
      <c r="P47" s="485" t="str">
        <f aca="false">IF($A47="NEWCOD",IF($AC47="","No",$AC47),IF(ISTEXT($E47),"DEJA SAISI !",IF($A47="","",IF(ISERROR(VLOOKUP($A47,'[1]liste reference'!A$1:S$1048576,19,FALSE())),IF(ISERROR(VLOOKUP($A47,'[1]liste reference'!B$1:S$1048576,19,FALSE())),"",VLOOKUP($A47,'[1]liste reference'!B$1:S$1048576,19,FALSE())),VLOOKUP($A47,'[1]liste reference'!A$1:S$1048576,19,FALSE())))))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IF(A47="new.cod","NEWCOD",IF(AND((Z47=""),ISTEXT(A47)),A47,IF(Z47="","",INDEX('[1]liste reference'!$A$8:$A$904,Z47))))</f>
        <v/>
      </c>
      <c r="Z47" s="280" t="str">
        <f aca="false">IF(ISERROR(MATCH(A47,'[1]liste reference'!$A$8:$A$904,0)),IF(ISERROR(MATCH(A47,'[1]liste reference'!$B$8:$B$904,0)),"",(MATCH(A47,'[1]liste reference'!$B$8:$B$904,0))),(MATCH(A47,'[1]liste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IF(ISERROR(VLOOKUP($A48,'[1]liste reference'!$A$7:$D$904,2,0)),IF(ISERROR(VLOOKUP($A48,'[1]liste reference'!$B$7:$D$904,1,0)),"",VLOOKUP($A48,'[1]liste reference'!$B$7:$D$904,1,0)),VLOOKUP($A48,'[1]liste reference'!$A$7:$D$904,2,0))</f>
        <v/>
      </c>
      <c r="E48" s="496" t="n">
        <f aca="false">IF(D48="",0,VLOOKUP(D48,D$22:D40,1,0))</f>
        <v>0</v>
      </c>
      <c r="F48" s="501" t="n">
        <f aca="false">($B48*$B$7+$C48*$C$7)/100</f>
        <v>0</v>
      </c>
      <c r="G48" s="479" t="str">
        <f aca="false">IF(A48="","",IF(ISERROR(VLOOKUP($A48,'[1]liste reference'!$A$7:$P$904,13,0)),IF(ISERROR(VLOOKUP($A48,'[1]liste reference'!$B$7:$P$904,12,0)),"    -",VLOOKUP($A48,'[1]liste reference'!$B$7:$P$904,12,0)),VLOOKUP($A48,'[1]liste reference'!$A$7:$P$904,13,0)))</f>
        <v/>
      </c>
      <c r="H48" s="480" t="str">
        <f aca="false">IF(A48="","x",IF(ISERROR(VLOOKUP($A48,'[1]liste reference'!$A$8:$P$904,14,0)),IF(ISERROR(VLOOKUP($A48,'[1]liste reference'!$B$8:$P$904,13,0)),"x",VLOOKUP($A48,'[1]liste reference'!$B$8:$P$904,13,0)),VLOOKUP($A48,'[1]liste reference'!$A$8:$P$904,14,0)))</f>
        <v>x</v>
      </c>
      <c r="I48" s="481" t="str">
        <f aca="false">IF(ISNUMBER(H48),IF(ISERROR(VLOOKUP($A48,'[1]liste reference'!$A$7:$P$904,3,0)),IF(ISERROR(VLOOKUP($A48,'[1]liste reference'!$B$7:$P$904,2,0)),"",VLOOKUP($A48,'[1]liste reference'!$B$7:$P$904,2,0)),VLOOKUP($A48,'[1]liste reference'!$A$7:$P$904,3,0)),"")</f>
        <v/>
      </c>
      <c r="J48" s="481" t="str">
        <f aca="false">IF(ISNUMBER(H48),IF(ISERROR(VLOOKUP($A48,'[1]liste reference'!$A$7:$P$904,4,0)),IF(ISERROR(VLOOKUP($A48,'[1]liste reference'!$B$7:$P$904,3,0)),"",VLOOKUP($A48,'[1]liste reference'!$B$7:$P$904,3,0)),VLOOKUP($A48,'[1]liste reference'!$A$7:$P$904,4,0)),"")</f>
        <v/>
      </c>
      <c r="K48" s="48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498"/>
      <c r="M48" s="498"/>
      <c r="N48" s="498"/>
      <c r="O48" s="484"/>
      <c r="P48" s="485" t="str">
        <f aca="false">IF($A48="NEWCOD",IF($AC48="","No",$AC48),IF(ISTEXT($E48),"DEJA SAISI !",IF($A48="","",IF(ISERROR(VLOOKUP($A48,'[1]liste reference'!A$1:S$1048576,19,FALSE())),IF(ISERROR(VLOOKUP($A48,'[1]liste reference'!B$1:S$1048576,19,FALSE())),"",VLOOKUP($A48,'[1]liste reference'!B$1:S$1048576,19,FALSE())),VLOOKUP($A48,'[1]liste reference'!A$1:S$1048576,19,FALSE())))))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IF(A48="new.cod","NEWCOD",IF(AND((Z48=""),ISTEXT(A48)),A48,IF(Z48="","",INDEX('[1]liste reference'!$A$8:$A$904,Z48))))</f>
        <v/>
      </c>
      <c r="Z48" s="280" t="str">
        <f aca="false">IF(ISERROR(MATCH(A48,'[1]liste reference'!$A$8:$A$904,0)),IF(ISERROR(MATCH(A48,'[1]liste reference'!$B$8:$B$904,0)),"",(MATCH(A48,'[1]liste reference'!$B$8:$B$904,0))),(MATCH(A48,'[1]liste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IF(ISERROR(VLOOKUP($A49,'[1]liste reference'!$A$7:$D$904,2,0)),IF(ISERROR(VLOOKUP($A49,'[1]liste reference'!$B$7:$D$904,1,0)),"",VLOOKUP($A49,'[1]liste reference'!$B$7:$D$904,1,0)),VLOOKUP($A49,'[1]liste reference'!$A$7:$D$904,2,0))</f>
        <v/>
      </c>
      <c r="E49" s="496" t="n">
        <f aca="false">IF(D49="",0,VLOOKUP(D49,D$22:D48,1,0))</f>
        <v>0</v>
      </c>
      <c r="F49" s="501" t="n">
        <f aca="false">($B49*$B$7+$C49*$C$7)/100</f>
        <v>0</v>
      </c>
      <c r="G49" s="479" t="str">
        <f aca="false">IF(A49="","",IF(ISERROR(VLOOKUP($A49,'[1]liste reference'!$A$7:$P$904,13,0)),IF(ISERROR(VLOOKUP($A49,'[1]liste reference'!$B$7:$P$904,12,0)),"    -",VLOOKUP($A49,'[1]liste reference'!$B$7:$P$904,12,0)),VLOOKUP($A49,'[1]liste reference'!$A$7:$P$904,13,0)))</f>
        <v/>
      </c>
      <c r="H49" s="480" t="str">
        <f aca="false">IF(A49="","x",IF(ISERROR(VLOOKUP($A49,'[1]liste reference'!$A$8:$P$904,14,0)),IF(ISERROR(VLOOKUP($A49,'[1]liste reference'!$B$8:$P$904,13,0)),"x",VLOOKUP($A49,'[1]liste reference'!$B$8:$P$904,13,0)),VLOOKUP($A49,'[1]liste reference'!$A$8:$P$904,14,0)))</f>
        <v>x</v>
      </c>
      <c r="I49" s="481" t="str">
        <f aca="false">IF(ISNUMBER(H49),IF(ISERROR(VLOOKUP($A49,'[1]liste reference'!$A$7:$P$904,3,0)),IF(ISERROR(VLOOKUP($A49,'[1]liste reference'!$B$7:$P$904,2,0)),"",VLOOKUP($A49,'[1]liste reference'!$B$7:$P$904,2,0)),VLOOKUP($A49,'[1]liste reference'!$A$7:$P$904,3,0)),"")</f>
        <v/>
      </c>
      <c r="J49" s="481" t="str">
        <f aca="false">IF(ISNUMBER(H49),IF(ISERROR(VLOOKUP($A49,'[1]liste reference'!$A$7:$P$904,4,0)),IF(ISERROR(VLOOKUP($A49,'[1]liste reference'!$B$7:$P$904,3,0)),"",VLOOKUP($A49,'[1]liste reference'!$B$7:$P$904,3,0)),VLOOKUP($A49,'[1]liste reference'!$A$7:$P$904,4,0)),"")</f>
        <v/>
      </c>
      <c r="K49" s="48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498"/>
      <c r="M49" s="498"/>
      <c r="N49" s="498"/>
      <c r="O49" s="484"/>
      <c r="P49" s="485" t="str">
        <f aca="false">IF($A49="NEWCOD",IF($AC49="","No",$AC49),IF(ISTEXT($E49),"DEJA SAISI !",IF($A49="","",IF(ISERROR(VLOOKUP($A49,'[1]liste reference'!A$1:S$1048576,19,FALSE())),IF(ISERROR(VLOOKUP($A49,'[1]liste reference'!B$1:S$1048576,19,FALSE())),"",VLOOKUP($A49,'[1]liste reference'!B$1:S$1048576,19,FALSE())),VLOOKUP($A49,'[1]liste reference'!A$1:S$1048576,19,FALSE())))))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IF(A49="new.cod","NEWCOD",IF(AND((Z49=""),ISTEXT(A49)),A49,IF(Z49="","",INDEX('[1]liste reference'!$A$8:$A$904,Z49))))</f>
        <v/>
      </c>
      <c r="Z49" s="280" t="str">
        <f aca="false">IF(ISERROR(MATCH(A49,'[1]liste reference'!$A$8:$A$904,0)),IF(ISERROR(MATCH(A49,'[1]liste reference'!$B$8:$B$904,0)),"",(MATCH(A49,'[1]liste reference'!$B$8:$B$904,0))),(MATCH(A49,'[1]liste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IF(ISERROR(VLOOKUP($A50,'[1]liste reference'!$A$7:$D$904,2,0)),IF(ISERROR(VLOOKUP($A50,'[1]liste reference'!$B$7:$D$904,1,0)),"",VLOOKUP($A50,'[1]liste reference'!$B$7:$D$904,1,0)),VLOOKUP($A50,'[1]liste reference'!$A$7:$D$904,2,0))</f>
        <v/>
      </c>
      <c r="E50" s="496" t="n">
        <f aca="false">IF(D50="",0,VLOOKUP(D50,D$22:D49,1,0))</f>
        <v>0</v>
      </c>
      <c r="F50" s="501" t="n">
        <f aca="false">($B50*$B$7+$C50*$C$7)/100</f>
        <v>0</v>
      </c>
      <c r="G50" s="479" t="str">
        <f aca="false">IF(A50="","",IF(ISERROR(VLOOKUP($A50,'[1]liste reference'!$A$7:$P$904,13,0)),IF(ISERROR(VLOOKUP($A50,'[1]liste reference'!$B$7:$P$904,12,0)),"    -",VLOOKUP($A50,'[1]liste reference'!$B$7:$P$904,12,0)),VLOOKUP($A50,'[1]liste reference'!$A$7:$P$904,13,0)))</f>
        <v/>
      </c>
      <c r="H50" s="480" t="str">
        <f aca="false">IF(A50="","x",IF(ISERROR(VLOOKUP($A50,'[1]liste reference'!$A$8:$P$904,14,0)),IF(ISERROR(VLOOKUP($A50,'[1]liste reference'!$B$8:$P$904,13,0)),"x",VLOOKUP($A50,'[1]liste reference'!$B$8:$P$904,13,0)),VLOOKUP($A50,'[1]liste reference'!$A$8:$P$904,14,0)))</f>
        <v>x</v>
      </c>
      <c r="I50" s="481" t="str">
        <f aca="false">IF(ISNUMBER(H50),IF(ISERROR(VLOOKUP($A50,'[1]liste reference'!$A$7:$P$904,3,0)),IF(ISERROR(VLOOKUP($A50,'[1]liste reference'!$B$7:$P$904,2,0)),"",VLOOKUP($A50,'[1]liste reference'!$B$7:$P$904,2,0)),VLOOKUP($A50,'[1]liste reference'!$A$7:$P$904,3,0)),"")</f>
        <v/>
      </c>
      <c r="J50" s="481" t="str">
        <f aca="false">IF(ISNUMBER(H50),IF(ISERROR(VLOOKUP($A50,'[1]liste reference'!$A$7:$P$904,4,0)),IF(ISERROR(VLOOKUP($A50,'[1]liste reference'!$B$7:$P$904,3,0)),"",VLOOKUP($A50,'[1]liste reference'!$B$7:$P$904,3,0)),VLOOKUP($A50,'[1]liste reference'!$A$7:$P$904,4,0)),"")</f>
        <v/>
      </c>
      <c r="K50" s="48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498"/>
      <c r="M50" s="498"/>
      <c r="N50" s="498"/>
      <c r="O50" s="484"/>
      <c r="P50" s="485" t="str">
        <f aca="false">IF($A50="NEWCOD",IF($AC50="","No",$AC50),IF(ISTEXT($E50),"DEJA SAISI !",IF($A50="","",IF(ISERROR(VLOOKUP($A50,'[1]liste reference'!A$1:S$1048576,19,FALSE())),IF(ISERROR(VLOOKUP($A50,'[1]liste reference'!B$1:S$1048576,19,FALSE())),"",VLOOKUP($A50,'[1]liste reference'!B$1:S$1048576,19,FALSE())),VLOOKUP($A50,'[1]liste reference'!A$1:S$1048576,19,FALSE())))))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IF(A50="new.cod","NEWCOD",IF(AND((Z50=""),ISTEXT(A50)),A50,IF(Z50="","",INDEX('[1]liste reference'!$A$8:$A$904,Z50))))</f>
        <v/>
      </c>
      <c r="Z50" s="280" t="str">
        <f aca="false">IF(ISERROR(MATCH(A50,'[1]liste reference'!$A$8:$A$904,0)),IF(ISERROR(MATCH(A50,'[1]liste reference'!$B$8:$B$904,0)),"",(MATCH(A50,'[1]liste reference'!$B$8:$B$904,0))),(MATCH(A50,'[1]liste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IF(ISERROR(VLOOKUP($A51,'[1]liste reference'!$A$7:$D$904,2,0)),IF(ISERROR(VLOOKUP($A51,'[1]liste reference'!$B$7:$D$904,1,0)),"",VLOOKUP($A51,'[1]liste reference'!$B$7:$D$904,1,0)),VLOOKUP($A51,'[1]liste reference'!$A$7:$D$904,2,0))</f>
        <v/>
      </c>
      <c r="E51" s="496" t="n">
        <f aca="false">IF(D51="",0,VLOOKUP(D51,D$22:D50,1,0))</f>
        <v>0</v>
      </c>
      <c r="F51" s="501" t="n">
        <f aca="false">($B51*$B$7+$C51*$C$7)/100</f>
        <v>0</v>
      </c>
      <c r="G51" s="479" t="str">
        <f aca="false">IF(A51="","",IF(ISERROR(VLOOKUP($A51,'[1]liste reference'!$A$7:$P$904,13,0)),IF(ISERROR(VLOOKUP($A51,'[1]liste reference'!$B$7:$P$904,12,0)),"    -",VLOOKUP($A51,'[1]liste reference'!$B$7:$P$904,12,0)),VLOOKUP($A51,'[1]liste reference'!$A$7:$P$904,13,0)))</f>
        <v/>
      </c>
      <c r="H51" s="480" t="str">
        <f aca="false">IF(A51="","x",IF(ISERROR(VLOOKUP($A51,'[1]liste reference'!$A$8:$P$904,14,0)),IF(ISERROR(VLOOKUP($A51,'[1]liste reference'!$B$8:$P$904,13,0)),"x",VLOOKUP($A51,'[1]liste reference'!$B$8:$P$904,13,0)),VLOOKUP($A51,'[1]liste reference'!$A$8:$P$904,14,0)))</f>
        <v>x</v>
      </c>
      <c r="I51" s="481" t="str">
        <f aca="false">IF(ISNUMBER(H51),IF(ISERROR(VLOOKUP($A51,'[1]liste reference'!$A$7:$P$904,3,0)),IF(ISERROR(VLOOKUP($A51,'[1]liste reference'!$B$7:$P$904,2,0)),"",VLOOKUP($A51,'[1]liste reference'!$B$7:$P$904,2,0)),VLOOKUP($A51,'[1]liste reference'!$A$7:$P$904,3,0)),"")</f>
        <v/>
      </c>
      <c r="J51" s="481" t="str">
        <f aca="false">IF(ISNUMBER(H51),IF(ISERROR(VLOOKUP($A51,'[1]liste reference'!$A$7:$P$904,4,0)),IF(ISERROR(VLOOKUP($A51,'[1]liste reference'!$B$7:$P$904,3,0)),"",VLOOKUP($A51,'[1]liste reference'!$B$7:$P$904,3,0)),VLOOKUP($A51,'[1]liste reference'!$A$7:$P$904,4,0)),"")</f>
        <v/>
      </c>
      <c r="K51" s="48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498"/>
      <c r="M51" s="498"/>
      <c r="N51" s="498"/>
      <c r="O51" s="484"/>
      <c r="P51" s="485" t="str">
        <f aca="false">IF($A51="NEWCOD",IF($AC51="","No",$AC51),IF(ISTEXT($E51),"DEJA SAISI !",IF($A51="","",IF(ISERROR(VLOOKUP($A51,'[1]liste reference'!A$1:S$1048576,19,FALSE())),IF(ISERROR(VLOOKUP($A51,'[1]liste reference'!B$1:S$1048576,19,FALSE())),"",VLOOKUP($A51,'[1]liste reference'!B$1:S$1048576,19,FALSE())),VLOOKUP($A51,'[1]liste reference'!A$1:S$1048576,19,FALSE())))))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IF(A51="new.cod","NEWCOD",IF(AND((Z51=""),ISTEXT(A51)),A51,IF(Z51="","",INDEX('[1]liste reference'!$A$8:$A$904,Z51))))</f>
        <v/>
      </c>
      <c r="Z51" s="280" t="str">
        <f aca="false">IF(ISERROR(MATCH(A51,'[1]liste reference'!$A$8:$A$904,0)),IF(ISERROR(MATCH(A51,'[1]liste reference'!$B$8:$B$904,0)),"",(MATCH(A51,'[1]liste reference'!$B$8:$B$904,0))),(MATCH(A51,'[1]liste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IF(ISERROR(VLOOKUP($A52,'[1]liste reference'!$A$7:$D$904,2,0)),IF(ISERROR(VLOOKUP($A52,'[1]liste reference'!$B$7:$D$904,1,0)),"",VLOOKUP($A52,'[1]liste reference'!$B$7:$D$904,1,0)),VLOOKUP($A52,'[1]liste reference'!$A$7:$D$904,2,0))</f>
        <v/>
      </c>
      <c r="E52" s="496" t="n">
        <f aca="false">IF(D52="",0,VLOOKUP(D52,D$22:D51,1,0))</f>
        <v>0</v>
      </c>
      <c r="F52" s="501" t="n">
        <f aca="false">($B52*$B$7+$C52*$C$7)/100</f>
        <v>0</v>
      </c>
      <c r="G52" s="479" t="str">
        <f aca="false">IF(A52="","",IF(ISERROR(VLOOKUP($A52,'[1]liste reference'!$A$7:$P$904,13,0)),IF(ISERROR(VLOOKUP($A52,'[1]liste reference'!$B$7:$P$904,12,0)),"    -",VLOOKUP($A52,'[1]liste reference'!$B$7:$P$904,12,0)),VLOOKUP($A52,'[1]liste reference'!$A$7:$P$904,13,0)))</f>
        <v/>
      </c>
      <c r="H52" s="480" t="str">
        <f aca="false">IF(A52="","x",IF(ISERROR(VLOOKUP($A52,'[1]liste reference'!$A$8:$P$904,14,0)),IF(ISERROR(VLOOKUP($A52,'[1]liste reference'!$B$8:$P$904,13,0)),"x",VLOOKUP($A52,'[1]liste reference'!$B$8:$P$904,13,0)),VLOOKUP($A52,'[1]liste reference'!$A$8:$P$904,14,0)))</f>
        <v>x</v>
      </c>
      <c r="I52" s="481" t="str">
        <f aca="false">IF(ISNUMBER(H52),IF(ISERROR(VLOOKUP($A52,'[1]liste reference'!$A$7:$P$904,3,0)),IF(ISERROR(VLOOKUP($A52,'[1]liste reference'!$B$7:$P$904,2,0)),"",VLOOKUP($A52,'[1]liste reference'!$B$7:$P$904,2,0)),VLOOKUP($A52,'[1]liste reference'!$A$7:$P$904,3,0)),"")</f>
        <v/>
      </c>
      <c r="J52" s="481" t="str">
        <f aca="false">IF(ISNUMBER(H52),IF(ISERROR(VLOOKUP($A52,'[1]liste reference'!$A$7:$P$904,4,0)),IF(ISERROR(VLOOKUP($A52,'[1]liste reference'!$B$7:$P$904,3,0)),"",VLOOKUP($A52,'[1]liste reference'!$B$7:$P$904,3,0)),VLOOKUP($A52,'[1]liste reference'!$A$7:$P$904,4,0)),"")</f>
        <v/>
      </c>
      <c r="K52" s="48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498"/>
      <c r="M52" s="498"/>
      <c r="N52" s="498"/>
      <c r="O52" s="484"/>
      <c r="P52" s="485" t="str">
        <f aca="false">IF($A52="NEWCOD",IF($AC52="","No",$AC52),IF(ISTEXT($E52),"DEJA SAISI !",IF($A52="","",IF(ISERROR(VLOOKUP($A52,'[1]liste reference'!A$1:S$1048576,19,FALSE())),IF(ISERROR(VLOOKUP($A52,'[1]liste reference'!B$1:S$1048576,19,FALSE())),"",VLOOKUP($A52,'[1]liste reference'!B$1:S$1048576,19,FALSE())),VLOOKUP($A52,'[1]liste reference'!A$1:S$1048576,19,FALSE())))))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IF(A52="new.cod","NEWCOD",IF(AND((Z52=""),ISTEXT(A52)),A52,IF(Z52="","",INDEX('[1]liste reference'!$A$8:$A$904,Z52))))</f>
        <v/>
      </c>
      <c r="Z52" s="280" t="str">
        <f aca="false">IF(ISERROR(MATCH(A52,'[1]liste reference'!$A$8:$A$904,0)),IF(ISERROR(MATCH(A52,'[1]liste reference'!$B$8:$B$904,0)),"",(MATCH(A52,'[1]liste reference'!$B$8:$B$904,0))),(MATCH(A52,'[1]liste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IF(ISERROR(VLOOKUP($A53,'[1]liste reference'!$A$7:$D$904,2,0)),IF(ISERROR(VLOOKUP($A53,'[1]liste reference'!$B$7:$D$904,1,0)),"",VLOOKUP($A53,'[1]liste reference'!$B$7:$D$904,1,0)),VLOOKUP($A53,'[1]liste reference'!$A$7:$D$904,2,0))</f>
        <v/>
      </c>
      <c r="E53" s="496" t="n">
        <f aca="false">IF(D53="",0,VLOOKUP(D53,D$22:D52,1,0))</f>
        <v>0</v>
      </c>
      <c r="F53" s="501" t="n">
        <f aca="false">($B53*$B$7+$C53*$C$7)/100</f>
        <v>0</v>
      </c>
      <c r="G53" s="479" t="str">
        <f aca="false">IF(A53="","",IF(ISERROR(VLOOKUP($A53,'[1]liste reference'!$A$7:$P$904,13,0)),IF(ISERROR(VLOOKUP($A53,'[1]liste reference'!$B$7:$P$904,12,0)),"    -",VLOOKUP($A53,'[1]liste reference'!$B$7:$P$904,12,0)),VLOOKUP($A53,'[1]liste reference'!$A$7:$P$904,13,0)))</f>
        <v/>
      </c>
      <c r="H53" s="480" t="str">
        <f aca="false">IF(A53="","x",IF(ISERROR(VLOOKUP($A53,'[1]liste reference'!$A$8:$P$904,14,0)),IF(ISERROR(VLOOKUP($A53,'[1]liste reference'!$B$8:$P$904,13,0)),"x",VLOOKUP($A53,'[1]liste reference'!$B$8:$P$904,13,0)),VLOOKUP($A53,'[1]liste reference'!$A$8:$P$904,14,0)))</f>
        <v>x</v>
      </c>
      <c r="I53" s="481" t="str">
        <f aca="false">IF(ISNUMBER(H53),IF(ISERROR(VLOOKUP($A53,'[1]liste reference'!$A$7:$P$904,3,0)),IF(ISERROR(VLOOKUP($A53,'[1]liste reference'!$B$7:$P$904,2,0)),"",VLOOKUP($A53,'[1]liste reference'!$B$7:$P$904,2,0)),VLOOKUP($A53,'[1]liste reference'!$A$7:$P$904,3,0)),"")</f>
        <v/>
      </c>
      <c r="J53" s="481" t="str">
        <f aca="false">IF(ISNUMBER(H53),IF(ISERROR(VLOOKUP($A53,'[1]liste reference'!$A$7:$P$904,4,0)),IF(ISERROR(VLOOKUP($A53,'[1]liste reference'!$B$7:$P$904,3,0)),"",VLOOKUP($A53,'[1]liste reference'!$B$7:$P$904,3,0)),VLOOKUP($A53,'[1]liste reference'!$A$7:$P$904,4,0)),"")</f>
        <v/>
      </c>
      <c r="K53" s="48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498"/>
      <c r="M53" s="498"/>
      <c r="N53" s="498"/>
      <c r="O53" s="484"/>
      <c r="P53" s="485" t="str">
        <f aca="false">IF($A53="NEWCOD",IF($AC53="","No",$AC53),IF(ISTEXT($E53),"DEJA SAISI !",IF($A53="","",IF(ISERROR(VLOOKUP($A53,'[1]liste reference'!A$1:S$1048576,19,FALSE())),IF(ISERROR(VLOOKUP($A53,'[1]liste reference'!B$1:S$1048576,19,FALSE())),"",VLOOKUP($A53,'[1]liste reference'!B$1:S$1048576,19,FALSE())),VLOOKUP($A53,'[1]liste reference'!A$1:S$1048576,19,FALSE())))))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IF(A53="new.cod","NEWCOD",IF(AND((Z53=""),ISTEXT(A53)),A53,IF(Z53="","",INDEX('[1]liste reference'!$A$8:$A$904,Z53))))</f>
        <v/>
      </c>
      <c r="Z53" s="280" t="str">
        <f aca="false">IF(ISERROR(MATCH(A53,'[1]liste reference'!$A$8:$A$904,0)),IF(ISERROR(MATCH(A53,'[1]liste reference'!$B$8:$B$904,0)),"",(MATCH(A53,'[1]liste reference'!$B$8:$B$904,0))),(MATCH(A53,'[1]liste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IF(ISERROR(VLOOKUP($A54,'[1]liste reference'!$A$7:$D$904,2,0)),IF(ISERROR(VLOOKUP($A54,'[1]liste reference'!$B$7:$D$904,1,0)),"",VLOOKUP($A54,'[1]liste reference'!$B$7:$D$904,1,0)),VLOOKUP($A54,'[1]liste reference'!$A$7:$D$904,2,0))</f>
        <v/>
      </c>
      <c r="E54" s="496" t="n">
        <f aca="false">IF(D54="",0,VLOOKUP(D54,D$22:D53,1,0))</f>
        <v>0</v>
      </c>
      <c r="F54" s="501" t="n">
        <f aca="false">($B54*$B$7+$C54*$C$7)/100</f>
        <v>0</v>
      </c>
      <c r="G54" s="479" t="str">
        <f aca="false">IF(A54="","",IF(ISERROR(VLOOKUP($A54,'[1]liste reference'!$A$7:$P$904,13,0)),IF(ISERROR(VLOOKUP($A54,'[1]liste reference'!$B$7:$P$904,12,0)),"    -",VLOOKUP($A54,'[1]liste reference'!$B$7:$P$904,12,0)),VLOOKUP($A54,'[1]liste reference'!$A$7:$P$904,13,0)))</f>
        <v/>
      </c>
      <c r="H54" s="480" t="str">
        <f aca="false">IF(A54="","x",IF(ISERROR(VLOOKUP($A54,'[1]liste reference'!$A$8:$P$904,14,0)),IF(ISERROR(VLOOKUP($A54,'[1]liste reference'!$B$8:$P$904,13,0)),"x",VLOOKUP($A54,'[1]liste reference'!$B$8:$P$904,13,0)),VLOOKUP($A54,'[1]liste reference'!$A$8:$P$904,14,0)))</f>
        <v>x</v>
      </c>
      <c r="I54" s="481" t="str">
        <f aca="false">IF(ISNUMBER(H54),IF(ISERROR(VLOOKUP($A54,'[1]liste reference'!$A$7:$P$904,3,0)),IF(ISERROR(VLOOKUP($A54,'[1]liste reference'!$B$7:$P$904,2,0)),"",VLOOKUP($A54,'[1]liste reference'!$B$7:$P$904,2,0)),VLOOKUP($A54,'[1]liste reference'!$A$7:$P$904,3,0)),"")</f>
        <v/>
      </c>
      <c r="J54" s="481" t="str">
        <f aca="false">IF(ISNUMBER(H54),IF(ISERROR(VLOOKUP($A54,'[1]liste reference'!$A$7:$P$904,4,0)),IF(ISERROR(VLOOKUP($A54,'[1]liste reference'!$B$7:$P$904,3,0)),"",VLOOKUP($A54,'[1]liste reference'!$B$7:$P$904,3,0)),VLOOKUP($A54,'[1]liste reference'!$A$7:$P$904,4,0)),"")</f>
        <v/>
      </c>
      <c r="K54" s="48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498"/>
      <c r="M54" s="498"/>
      <c r="N54" s="498"/>
      <c r="O54" s="484"/>
      <c r="P54" s="485" t="str">
        <f aca="false">IF($A54="NEWCOD",IF($AC54="","No",$AC54),IF(ISTEXT($E54),"DEJA SAISI !",IF($A54="","",IF(ISERROR(VLOOKUP($A54,'[1]liste reference'!A$1:S$1048576,19,FALSE())),IF(ISERROR(VLOOKUP($A54,'[1]liste reference'!B$1:S$1048576,19,FALSE())),"",VLOOKUP($A54,'[1]liste reference'!B$1:S$1048576,19,FALSE())),VLOOKUP($A54,'[1]liste reference'!A$1:S$1048576,19,FALSE())))))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IF(A54="new.cod","NEWCOD",IF(AND((Z54=""),ISTEXT(A54)),A54,IF(Z54="","",INDEX('[1]liste reference'!$A$8:$A$904,Z54))))</f>
        <v/>
      </c>
      <c r="Z54" s="280" t="str">
        <f aca="false">IF(ISERROR(MATCH(A54,'[1]liste reference'!$A$8:$A$904,0)),IF(ISERROR(MATCH(A54,'[1]liste reference'!$B$8:$B$904,0)),"",(MATCH(A54,'[1]liste reference'!$B$8:$B$904,0))),(MATCH(A54,'[1]liste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IF(ISERROR(VLOOKUP($A55,'[1]liste reference'!$A$7:$D$904,2,0)),IF(ISERROR(VLOOKUP($A55,'[1]liste reference'!$B$7:$D$904,1,0)),"",VLOOKUP($A55,'[1]liste reference'!$B$7:$D$904,1,0)),VLOOKUP($A55,'[1]liste reference'!$A$7:$D$904,2,0))</f>
        <v/>
      </c>
      <c r="E55" s="496" t="n">
        <f aca="false">IF(D55="",0,VLOOKUP(D55,D$22:D54,1,0))</f>
        <v>0</v>
      </c>
      <c r="F55" s="501" t="n">
        <f aca="false">($B55*$B$7+$C55*$C$7)/100</f>
        <v>0</v>
      </c>
      <c r="G55" s="479" t="str">
        <f aca="false">IF(A55="","",IF(ISERROR(VLOOKUP($A55,'[1]liste reference'!$A$7:$P$904,13,0)),IF(ISERROR(VLOOKUP($A55,'[1]liste reference'!$B$7:$P$904,12,0)),"    -",VLOOKUP($A55,'[1]liste reference'!$B$7:$P$904,12,0)),VLOOKUP($A55,'[1]liste reference'!$A$7:$P$904,13,0)))</f>
        <v/>
      </c>
      <c r="H55" s="480" t="str">
        <f aca="false">IF(A55="","x",IF(ISERROR(VLOOKUP($A55,'[1]liste reference'!$A$8:$P$904,14,0)),IF(ISERROR(VLOOKUP($A55,'[1]liste reference'!$B$8:$P$904,13,0)),"x",VLOOKUP($A55,'[1]liste reference'!$B$8:$P$904,13,0)),VLOOKUP($A55,'[1]liste reference'!$A$8:$P$904,14,0)))</f>
        <v>x</v>
      </c>
      <c r="I55" s="481" t="str">
        <f aca="false">IF(ISNUMBER(H55),IF(ISERROR(VLOOKUP($A55,'[1]liste reference'!$A$7:$P$904,3,0)),IF(ISERROR(VLOOKUP($A55,'[1]liste reference'!$B$7:$P$904,2,0)),"",VLOOKUP($A55,'[1]liste reference'!$B$7:$P$904,2,0)),VLOOKUP($A55,'[1]liste reference'!$A$7:$P$904,3,0)),"")</f>
        <v/>
      </c>
      <c r="J55" s="481" t="str">
        <f aca="false">IF(ISNUMBER(H55),IF(ISERROR(VLOOKUP($A55,'[1]liste reference'!$A$7:$P$904,4,0)),IF(ISERROR(VLOOKUP($A55,'[1]liste reference'!$B$7:$P$904,3,0)),"",VLOOKUP($A55,'[1]liste reference'!$B$7:$P$904,3,0)),VLOOKUP($A55,'[1]liste reference'!$A$7:$P$904,4,0)),"")</f>
        <v/>
      </c>
      <c r="K55" s="48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498"/>
      <c r="M55" s="498"/>
      <c r="N55" s="498"/>
      <c r="O55" s="484"/>
      <c r="P55" s="485" t="str">
        <f aca="false">IF($A55="NEWCOD",IF($AC55="","No",$AC55),IF(ISTEXT($E55),"DEJA SAISI !",IF($A55="","",IF(ISERROR(VLOOKUP($A55,'[1]liste reference'!A$1:S$1048576,19,FALSE())),IF(ISERROR(VLOOKUP($A55,'[1]liste reference'!B$1:S$1048576,19,FALSE())),"",VLOOKUP($A55,'[1]liste reference'!B$1:S$1048576,19,FALSE())),VLOOKUP($A55,'[1]liste reference'!A$1:S$1048576,19,FALSE())))))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IF(A55="new.cod","NEWCOD",IF(AND((Z55=""),ISTEXT(A55)),A55,IF(Z55="","",INDEX('[1]liste reference'!$A$8:$A$904,Z55))))</f>
        <v/>
      </c>
      <c r="Z55" s="280" t="str">
        <f aca="false">IF(ISERROR(MATCH(A55,'[1]liste reference'!$A$8:$A$904,0)),IF(ISERROR(MATCH(A55,'[1]liste reference'!$B$8:$B$904,0)),"",(MATCH(A55,'[1]liste reference'!$B$8:$B$904,0))),(MATCH(A55,'[1]liste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IF(ISERROR(VLOOKUP($A56,'[1]liste reference'!$A$7:$D$904,2,0)),IF(ISERROR(VLOOKUP($A56,'[1]liste reference'!$B$7:$D$904,1,0)),"",VLOOKUP($A56,'[1]liste reference'!$B$7:$D$904,1,0)),VLOOKUP($A56,'[1]liste reference'!$A$7:$D$904,2,0))</f>
        <v/>
      </c>
      <c r="E56" s="496" t="n">
        <f aca="false">IF(D56="",0,VLOOKUP(D56,D$22:D55,1,0))</f>
        <v>0</v>
      </c>
      <c r="F56" s="501" t="n">
        <f aca="false">($B56*$B$7+$C56*$C$7)/100</f>
        <v>0</v>
      </c>
      <c r="G56" s="479" t="str">
        <f aca="false">IF(A56="","",IF(ISERROR(VLOOKUP($A56,'[1]liste reference'!$A$7:$P$904,13,0)),IF(ISERROR(VLOOKUP($A56,'[1]liste reference'!$B$7:$P$904,12,0)),"    -",VLOOKUP($A56,'[1]liste reference'!$B$7:$P$904,12,0)),VLOOKUP($A56,'[1]liste reference'!$A$7:$P$904,13,0)))</f>
        <v/>
      </c>
      <c r="H56" s="480" t="str">
        <f aca="false">IF(A56="","x",IF(ISERROR(VLOOKUP($A56,'[1]liste reference'!$A$8:$P$904,14,0)),IF(ISERROR(VLOOKUP($A56,'[1]liste reference'!$B$8:$P$904,13,0)),"x",VLOOKUP($A56,'[1]liste reference'!$B$8:$P$904,13,0)),VLOOKUP($A56,'[1]liste reference'!$A$8:$P$904,14,0)))</f>
        <v>x</v>
      </c>
      <c r="I56" s="481" t="str">
        <f aca="false">IF(ISNUMBER(H56),IF(ISERROR(VLOOKUP($A56,'[1]liste reference'!$A$7:$P$904,3,0)),IF(ISERROR(VLOOKUP($A56,'[1]liste reference'!$B$7:$P$904,2,0)),"",VLOOKUP($A56,'[1]liste reference'!$B$7:$P$904,2,0)),VLOOKUP($A56,'[1]liste reference'!$A$7:$P$904,3,0)),"")</f>
        <v/>
      </c>
      <c r="J56" s="481" t="str">
        <f aca="false">IF(ISNUMBER(H56),IF(ISERROR(VLOOKUP($A56,'[1]liste reference'!$A$7:$P$904,4,0)),IF(ISERROR(VLOOKUP($A56,'[1]liste reference'!$B$7:$P$904,3,0)),"",VLOOKUP($A56,'[1]liste reference'!$B$7:$P$904,3,0)),VLOOKUP($A56,'[1]liste reference'!$A$7:$P$904,4,0)),"")</f>
        <v/>
      </c>
      <c r="K56" s="48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498"/>
      <c r="M56" s="498"/>
      <c r="N56" s="498"/>
      <c r="O56" s="484"/>
      <c r="P56" s="485" t="str">
        <f aca="false">IF($A56="NEWCOD",IF($AC56="","No",$AC56),IF(ISTEXT($E56),"DEJA SAISI !",IF($A56="","",IF(ISERROR(VLOOKUP($A56,'[1]liste reference'!A$1:S$1048576,19,FALSE())),IF(ISERROR(VLOOKUP($A56,'[1]liste reference'!B$1:S$1048576,19,FALSE())),"",VLOOKUP($A56,'[1]liste reference'!B$1:S$1048576,19,FALSE())),VLOOKUP($A56,'[1]liste reference'!A$1:S$1048576,19,FALSE())))))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IF(A56="new.cod","NEWCOD",IF(AND((Z56=""),ISTEXT(A56)),A56,IF(Z56="","",INDEX('[1]liste reference'!$A$8:$A$904,Z56))))</f>
        <v/>
      </c>
      <c r="Z56" s="280" t="str">
        <f aca="false">IF(ISERROR(MATCH(A56,'[1]liste reference'!$A$8:$A$904,0)),IF(ISERROR(MATCH(A56,'[1]liste reference'!$B$8:$B$904,0)),"",(MATCH(A56,'[1]liste reference'!$B$8:$B$904,0))),(MATCH(A56,'[1]liste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IF(ISERROR(VLOOKUP($A57,'[1]liste reference'!$A$7:$D$904,2,0)),IF(ISERROR(VLOOKUP($A57,'[1]liste reference'!$B$7:$D$904,1,0)),"",VLOOKUP($A57,'[1]liste reference'!$B$7:$D$904,1,0)),VLOOKUP($A57,'[1]liste reference'!$A$7:$D$904,2,0))</f>
        <v/>
      </c>
      <c r="E57" s="496" t="n">
        <f aca="false">IF(D57="",0,VLOOKUP(D57,D$21:D56,1,0))</f>
        <v>0</v>
      </c>
      <c r="F57" s="501" t="n">
        <f aca="false">($B57*$B$7+$C57*$C$7)/100</f>
        <v>0</v>
      </c>
      <c r="G57" s="479" t="str">
        <f aca="false">IF(A57="","",IF(ISERROR(VLOOKUP($A57,'[1]liste reference'!$A$7:$P$904,13,0)),IF(ISERROR(VLOOKUP($A57,'[1]liste reference'!$B$7:$P$904,12,0)),"    -",VLOOKUP($A57,'[1]liste reference'!$B$7:$P$904,12,0)),VLOOKUP($A57,'[1]liste reference'!$A$7:$P$904,13,0)))</f>
        <v/>
      </c>
      <c r="H57" s="480" t="str">
        <f aca="false">IF(A57="","x",IF(ISERROR(VLOOKUP($A57,'[1]liste reference'!$A$8:$P$904,14,0)),IF(ISERROR(VLOOKUP($A57,'[1]liste reference'!$B$8:$P$904,13,0)),"x",VLOOKUP($A57,'[1]liste reference'!$B$8:$P$904,13,0)),VLOOKUP($A57,'[1]liste reference'!$A$8:$P$904,14,0)))</f>
        <v>x</v>
      </c>
      <c r="I57" s="481" t="str">
        <f aca="false">IF(ISNUMBER(H57),IF(ISERROR(VLOOKUP($A57,'[1]liste reference'!$A$7:$P$904,3,0)),IF(ISERROR(VLOOKUP($A57,'[1]liste reference'!$B$7:$P$904,2,0)),"",VLOOKUP($A57,'[1]liste reference'!$B$7:$P$904,2,0)),VLOOKUP($A57,'[1]liste reference'!$A$7:$P$904,3,0)),"")</f>
        <v/>
      </c>
      <c r="J57" s="481" t="str">
        <f aca="false">IF(ISNUMBER(H57),IF(ISERROR(VLOOKUP($A57,'[1]liste reference'!$A$7:$P$904,4,0)),IF(ISERROR(VLOOKUP($A57,'[1]liste reference'!$B$7:$P$904,3,0)),"",VLOOKUP($A57,'[1]liste reference'!$B$7:$P$904,3,0)),VLOOKUP($A57,'[1]liste reference'!$A$7:$P$904,4,0)),"")</f>
        <v/>
      </c>
      <c r="K57" s="48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498"/>
      <c r="M57" s="498"/>
      <c r="N57" s="498"/>
      <c r="O57" s="484"/>
      <c r="P57" s="485" t="str">
        <f aca="false">IF($A57="NEWCOD",IF($AC57="","No",$AC57),IF(ISTEXT($E57),"DEJA SAISI !",IF($A57="","",IF(ISERROR(VLOOKUP($A57,'[1]liste reference'!A$1:S$1048576,19,FALSE())),IF(ISERROR(VLOOKUP($A57,'[1]liste reference'!B$1:S$1048576,19,FALSE())),"",VLOOKUP($A57,'[1]liste reference'!B$1:S$1048576,19,FALSE())),VLOOKUP($A57,'[1]liste reference'!A$1:S$1048576,19,FALSE())))))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IF(A57="new.cod","NEWCOD",IF(AND((Z57=""),ISTEXT(A57)),A57,IF(Z57="","",INDEX('[1]liste reference'!$A$8:$A$904,Z57))))</f>
        <v/>
      </c>
      <c r="Z57" s="280" t="str">
        <f aca="false">IF(ISERROR(MATCH(A57,'[1]liste reference'!$A$8:$A$904,0)),IF(ISERROR(MATCH(A57,'[1]liste reference'!$B$8:$B$904,0)),"",(MATCH(A57,'[1]liste reference'!$B$8:$B$904,0))),(MATCH(A57,'[1]liste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IF(ISERROR(VLOOKUP($A58,'[1]liste reference'!$A$7:$D$904,2,0)),IF(ISERROR(VLOOKUP($A58,'[1]liste reference'!$B$7:$D$904,1,0)),"",VLOOKUP($A58,'[1]liste reference'!$B$7:$D$904,1,0)),VLOOKUP($A58,'[1]liste reference'!$A$7:$D$904,2,0))</f>
        <v/>
      </c>
      <c r="E58" s="496" t="n">
        <f aca="false">IF(D58="",0,VLOOKUP(D58,D$22:D57,1,0))</f>
        <v>0</v>
      </c>
      <c r="F58" s="501" t="n">
        <f aca="false">($B58*$B$7+$C58*$C$7)/100</f>
        <v>0</v>
      </c>
      <c r="G58" s="479" t="str">
        <f aca="false">IF(A58="","",IF(ISERROR(VLOOKUP($A58,'[1]liste reference'!$A$7:$P$904,13,0)),IF(ISERROR(VLOOKUP($A58,'[1]liste reference'!$B$7:$P$904,12,0)),"    -",VLOOKUP($A58,'[1]liste reference'!$B$7:$P$904,12,0)),VLOOKUP($A58,'[1]liste reference'!$A$7:$P$904,13,0)))</f>
        <v/>
      </c>
      <c r="H58" s="480" t="str">
        <f aca="false">IF(A58="","x",IF(ISERROR(VLOOKUP($A58,'[1]liste reference'!$A$8:$P$904,14,0)),IF(ISERROR(VLOOKUP($A58,'[1]liste reference'!$B$8:$P$904,13,0)),"x",VLOOKUP($A58,'[1]liste reference'!$B$8:$P$904,13,0)),VLOOKUP($A58,'[1]liste reference'!$A$8:$P$904,14,0)))</f>
        <v>x</v>
      </c>
      <c r="I58" s="481" t="str">
        <f aca="false">IF(ISNUMBER(H58),IF(ISERROR(VLOOKUP($A58,'[1]liste reference'!$A$7:$P$904,3,0)),IF(ISERROR(VLOOKUP($A58,'[1]liste reference'!$B$7:$P$904,2,0)),"",VLOOKUP($A58,'[1]liste reference'!$B$7:$P$904,2,0)),VLOOKUP($A58,'[1]liste reference'!$A$7:$P$904,3,0)),"")</f>
        <v/>
      </c>
      <c r="J58" s="481" t="str">
        <f aca="false">IF(ISNUMBER(H58),IF(ISERROR(VLOOKUP($A58,'[1]liste reference'!$A$7:$P$904,4,0)),IF(ISERROR(VLOOKUP($A58,'[1]liste reference'!$B$7:$P$904,3,0)),"",VLOOKUP($A58,'[1]liste reference'!$B$7:$P$904,3,0)),VLOOKUP($A58,'[1]liste reference'!$A$7:$P$904,4,0)),"")</f>
        <v/>
      </c>
      <c r="K58" s="48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498"/>
      <c r="M58" s="498"/>
      <c r="N58" s="498"/>
      <c r="O58" s="484"/>
      <c r="P58" s="485" t="str">
        <f aca="false">IF($A58="NEWCOD",IF($AC58="","No",$AC58),IF(ISTEXT($E58),"DEJA SAISI !",IF($A58="","",IF(ISERROR(VLOOKUP($A58,'[1]liste reference'!A$1:S$1048576,19,FALSE())),IF(ISERROR(VLOOKUP($A58,'[1]liste reference'!B$1:S$1048576,19,FALSE())),"",VLOOKUP($A58,'[1]liste reference'!B$1:S$1048576,19,FALSE())),VLOOKUP($A58,'[1]liste reference'!A$1:S$1048576,19,FALSE())))))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IF(A58="new.cod","NEWCOD",IF(AND((Z58=""),ISTEXT(A58)),A58,IF(Z58="","",INDEX('[1]liste reference'!$A$8:$A$904,Z58))))</f>
        <v/>
      </c>
      <c r="Z58" s="280" t="str">
        <f aca="false">IF(ISERROR(MATCH(A58,'[1]liste reference'!$A$8:$A$904,0)),IF(ISERROR(MATCH(A58,'[1]liste reference'!$B$8:$B$904,0)),"",(MATCH(A58,'[1]liste reference'!$B$8:$B$904,0))),(MATCH(A58,'[1]liste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IF(ISERROR(VLOOKUP($A59,'[1]liste reference'!$A$7:$D$904,2,0)),IF(ISERROR(VLOOKUP($A59,'[1]liste reference'!$B$7:$D$904,1,0)),"",VLOOKUP($A59,'[1]liste reference'!$B$7:$D$904,1,0)),VLOOKUP($A59,'[1]liste reference'!$A$7:$D$904,2,0))</f>
        <v/>
      </c>
      <c r="E59" s="496" t="n">
        <f aca="false">IF(D59="",0,VLOOKUP(D59,D$22:D58,1,0))</f>
        <v>0</v>
      </c>
      <c r="F59" s="501" t="n">
        <f aca="false">($B59*$B$7+$C59*$C$7)/100</f>
        <v>0</v>
      </c>
      <c r="G59" s="479" t="str">
        <f aca="false">IF(A59="","",IF(ISERROR(VLOOKUP($A59,'[1]liste reference'!$A$7:$P$904,13,0)),IF(ISERROR(VLOOKUP($A59,'[1]liste reference'!$B$7:$P$904,12,0)),"    -",VLOOKUP($A59,'[1]liste reference'!$B$7:$P$904,12,0)),VLOOKUP($A59,'[1]liste reference'!$A$7:$P$904,13,0)))</f>
        <v/>
      </c>
      <c r="H59" s="480" t="str">
        <f aca="false">IF(A59="","x",IF(ISERROR(VLOOKUP($A59,'[1]liste reference'!$A$8:$P$904,14,0)),IF(ISERROR(VLOOKUP($A59,'[1]liste reference'!$B$8:$P$904,13,0)),"x",VLOOKUP($A59,'[1]liste reference'!$B$8:$P$904,13,0)),VLOOKUP($A59,'[1]liste reference'!$A$8:$P$904,14,0)))</f>
        <v>x</v>
      </c>
      <c r="I59" s="481" t="str">
        <f aca="false">IF(ISNUMBER(H59),IF(ISERROR(VLOOKUP($A59,'[1]liste reference'!$A$7:$P$904,3,0)),IF(ISERROR(VLOOKUP($A59,'[1]liste reference'!$B$7:$P$904,2,0)),"",VLOOKUP($A59,'[1]liste reference'!$B$7:$P$904,2,0)),VLOOKUP($A59,'[1]liste reference'!$A$7:$P$904,3,0)),"")</f>
        <v/>
      </c>
      <c r="J59" s="481" t="str">
        <f aca="false">IF(ISNUMBER(H59),IF(ISERROR(VLOOKUP($A59,'[1]liste reference'!$A$7:$P$904,4,0)),IF(ISERROR(VLOOKUP($A59,'[1]liste reference'!$B$7:$P$904,3,0)),"",VLOOKUP($A59,'[1]liste reference'!$B$7:$P$904,3,0)),VLOOKUP($A59,'[1]liste reference'!$A$7:$P$904,4,0)),"")</f>
        <v/>
      </c>
      <c r="K59" s="48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503"/>
      <c r="M59" s="503"/>
      <c r="N59" s="503"/>
      <c r="O59" s="484"/>
      <c r="P59" s="504" t="str">
        <f aca="false">IF($A59="NEWCOD",IF($AC59="","No",$AC59),IF(ISTEXT($E59),"DEJA SAISI !",IF($A59="","",IF(ISERROR(VLOOKUP($A59,'[1]liste reference'!A$1:S$1048576,19,FALSE())),IF(ISERROR(VLOOKUP($A59,'[1]liste reference'!B$1:S$1048576,19,FALSE())),"",VLOOKUP($A59,'[1]liste reference'!B$1:S$1048576,19,FALSE())),VLOOKUP($A59,'[1]liste reference'!A$1:S$1048576,19,FALSE())))))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IF(A59="new.cod","NEWCOD",IF(AND((Z59=""),ISTEXT(A59)),A59,IF(Z59="","",INDEX('[1]liste reference'!$A$8:$A$904,Z59))))</f>
        <v/>
      </c>
      <c r="Z59" s="280" t="str">
        <f aca="false">IF(ISERROR(MATCH(A59,'[1]liste reference'!$A$8:$A$904,0)),IF(ISERROR(MATCH(A59,'[1]liste reference'!$B$8:$B$904,0)),"",(MATCH(A59,'[1]liste reference'!$B$8:$B$904,0))),(MATCH(A59,'[1]liste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IF(ISERROR(VLOOKUP($A60,'[1]liste reference'!$A$7:$D$904,2,0)),IF(ISERROR(VLOOKUP($A60,'[1]liste reference'!$B$7:$D$904,1,0)),"",VLOOKUP($A60,'[1]liste reference'!$B$7:$D$904,1,0)),VLOOKUP($A60,'[1]liste reference'!$A$7:$D$904,2,0))</f>
        <v/>
      </c>
      <c r="E60" s="496" t="n">
        <f aca="false">IF(D60="",0,VLOOKUP(D60,D$22:D59,1,0))</f>
        <v>0</v>
      </c>
      <c r="F60" s="501" t="n">
        <f aca="false">($B60*$B$7+$C60*$C$7)/100</f>
        <v>0</v>
      </c>
      <c r="G60" s="479" t="str">
        <f aca="false">IF(A60="","",IF(ISERROR(VLOOKUP($A60,'[1]liste reference'!$A$7:$P$904,13,0)),IF(ISERROR(VLOOKUP($A60,'[1]liste reference'!$B$7:$P$904,12,0)),"    -",VLOOKUP($A60,'[1]liste reference'!$B$7:$P$904,12,0)),VLOOKUP($A60,'[1]liste reference'!$A$7:$P$904,13,0)))</f>
        <v/>
      </c>
      <c r="H60" s="480" t="str">
        <f aca="false">IF(A60="","x",IF(ISERROR(VLOOKUP($A60,'[1]liste reference'!$A$8:$P$904,14,0)),IF(ISERROR(VLOOKUP($A60,'[1]liste reference'!$B$8:$P$904,13,0)),"x",VLOOKUP($A60,'[1]liste reference'!$B$8:$P$904,13,0)),VLOOKUP($A60,'[1]liste reference'!$A$8:$P$904,14,0)))</f>
        <v>x</v>
      </c>
      <c r="I60" s="481" t="str">
        <f aca="false">IF(ISNUMBER(H60),IF(ISERROR(VLOOKUP($A60,'[1]liste reference'!$A$7:$P$904,3,0)),IF(ISERROR(VLOOKUP($A60,'[1]liste reference'!$B$7:$P$904,2,0)),"",VLOOKUP($A60,'[1]liste reference'!$B$7:$P$904,2,0)),VLOOKUP($A60,'[1]liste reference'!$A$7:$P$904,3,0)),"")</f>
        <v/>
      </c>
      <c r="J60" s="481" t="str">
        <f aca="false">IF(ISNUMBER(H60),IF(ISERROR(VLOOKUP($A60,'[1]liste reference'!$A$7:$P$904,4,0)),IF(ISERROR(VLOOKUP($A60,'[1]liste reference'!$B$7:$P$904,3,0)),"",VLOOKUP($A60,'[1]liste reference'!$B$7:$P$904,3,0)),VLOOKUP($A60,'[1]liste reference'!$A$7:$P$904,4,0)),"")</f>
        <v/>
      </c>
      <c r="K60" s="48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503"/>
      <c r="M60" s="503"/>
      <c r="N60" s="503"/>
      <c r="O60" s="484"/>
      <c r="P60" s="504" t="str">
        <f aca="false">IF($A60="NEWCOD",IF($AC60="","No",$AC60),IF(ISTEXT($E60),"DEJA SAISI !",IF($A60="","",IF(ISERROR(VLOOKUP($A60,'[1]liste reference'!A$1:S$1048576,19,FALSE())),IF(ISERROR(VLOOKUP($A60,'[1]liste reference'!B$1:S$1048576,19,FALSE())),"",VLOOKUP($A60,'[1]liste reference'!B$1:S$1048576,19,FALSE())),VLOOKUP($A60,'[1]liste reference'!A$1:S$1048576,19,FALSE())))))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IF(A60="new.cod","NEWCOD",IF(AND((Z60=""),ISTEXT(A60)),A60,IF(Z60="","",INDEX('[1]liste reference'!$A$8:$A$904,Z60))))</f>
        <v/>
      </c>
      <c r="Z60" s="280" t="str">
        <f aca="false">IF(ISERROR(MATCH(A60,'[1]liste reference'!$A$8:$A$904,0)),IF(ISERROR(MATCH(A60,'[1]liste reference'!$B$8:$B$904,0)),"",(MATCH(A60,'[1]liste reference'!$B$8:$B$904,0))),(MATCH(A60,'[1]liste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IF(ISERROR(VLOOKUP($A61,'[1]liste reference'!$A$7:$D$904,2,0)),IF(ISERROR(VLOOKUP($A61,'[1]liste reference'!$B$7:$D$904,1,0)),"",VLOOKUP($A61,'[1]liste reference'!$B$7:$D$904,1,0)),VLOOKUP($A61,'[1]liste reference'!$A$7:$D$904,2,0))</f>
        <v/>
      </c>
      <c r="E61" s="496" t="n">
        <f aca="false">IF(D61="",0,VLOOKUP(D61,D$22:D60,1,0))</f>
        <v>0</v>
      </c>
      <c r="F61" s="501" t="n">
        <f aca="false">($B61*$B$7+$C61*$C$7)/100</f>
        <v>0</v>
      </c>
      <c r="G61" s="479" t="str">
        <f aca="false">IF(A61="","",IF(ISERROR(VLOOKUP($A61,'[1]liste reference'!$A$7:$P$904,13,0)),IF(ISERROR(VLOOKUP($A61,'[1]liste reference'!$B$7:$P$904,12,0)),"    -",VLOOKUP($A61,'[1]liste reference'!$B$7:$P$904,12,0)),VLOOKUP($A61,'[1]liste reference'!$A$7:$P$904,13,0)))</f>
        <v/>
      </c>
      <c r="H61" s="480" t="str">
        <f aca="false">IF(A61="","x",IF(ISERROR(VLOOKUP($A61,'[1]liste reference'!$A$8:$P$904,14,0)),IF(ISERROR(VLOOKUP($A61,'[1]liste reference'!$B$8:$P$904,13,0)),"x",VLOOKUP($A61,'[1]liste reference'!$B$8:$P$904,13,0)),VLOOKUP($A61,'[1]liste reference'!$A$8:$P$904,14,0)))</f>
        <v>x</v>
      </c>
      <c r="I61" s="481" t="str">
        <f aca="false">IF(ISNUMBER(H61),IF(ISERROR(VLOOKUP($A61,'[1]liste reference'!$A$7:$P$904,3,0)),IF(ISERROR(VLOOKUP($A61,'[1]liste reference'!$B$7:$P$904,2,0)),"",VLOOKUP($A61,'[1]liste reference'!$B$7:$P$904,2,0)),VLOOKUP($A61,'[1]liste reference'!$A$7:$P$904,3,0)),"")</f>
        <v/>
      </c>
      <c r="J61" s="481" t="str">
        <f aca="false">IF(ISNUMBER(H61),IF(ISERROR(VLOOKUP($A61,'[1]liste reference'!$A$7:$P$904,4,0)),IF(ISERROR(VLOOKUP($A61,'[1]liste reference'!$B$7:$P$904,3,0)),"",VLOOKUP($A61,'[1]liste reference'!$B$7:$P$904,3,0)),VLOOKUP($A61,'[1]liste reference'!$A$7:$P$904,4,0)),"")</f>
        <v/>
      </c>
      <c r="K61" s="48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498"/>
      <c r="M61" s="498"/>
      <c r="N61" s="498"/>
      <c r="O61" s="484"/>
      <c r="P61" s="485" t="str">
        <f aca="false">IF($A61="NEWCOD",IF($AC61="","No",$AC61),IF(ISTEXT($E61),"DEJA SAISI !",IF($A61="","",IF(ISERROR(VLOOKUP($A61,'[1]liste reference'!A$1:S$1048576,19,FALSE())),IF(ISERROR(VLOOKUP($A61,'[1]liste reference'!B$1:S$1048576,19,FALSE())),"",VLOOKUP($A61,'[1]liste reference'!B$1:S$1048576,19,FALSE())),VLOOKUP($A61,'[1]liste reference'!A$1:S$1048576,19,FALSE())))))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IF(A61="new.cod","NEWCOD",IF(AND((Z61=""),ISTEXT(A61)),A61,IF(Z61="","",INDEX('[1]liste reference'!$A$8:$A$904,Z61))))</f>
        <v/>
      </c>
      <c r="Z61" s="280" t="str">
        <f aca="false">IF(ISERROR(MATCH(A61,'[1]liste reference'!$A$8:$A$904,0)),IF(ISERROR(MATCH(A61,'[1]liste reference'!$B$8:$B$904,0)),"",(MATCH(A61,'[1]liste reference'!$B$8:$B$904,0))),(MATCH(A61,'[1]liste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IF(ISERROR(VLOOKUP($A62,'[1]liste reference'!$A$7:$D$904,2,0)),IF(ISERROR(VLOOKUP($A62,'[1]liste reference'!$B$7:$D$904,1,0)),"",VLOOKUP($A62,'[1]liste reference'!$B$7:$D$904,1,0)),VLOOKUP($A62,'[1]liste reference'!$A$7:$D$904,2,0))</f>
        <v/>
      </c>
      <c r="E62" s="496" t="n">
        <f aca="false">IF(D62="",0,VLOOKUP(D62,D$22:D61,1,0))</f>
        <v>0</v>
      </c>
      <c r="F62" s="501" t="n">
        <f aca="false">($B62*$B$7+$C62*$C$7)/100</f>
        <v>0</v>
      </c>
      <c r="G62" s="479" t="str">
        <f aca="false">IF(A62="","",IF(ISERROR(VLOOKUP($A62,'[1]liste reference'!$A$7:$P$904,13,0)),IF(ISERROR(VLOOKUP($A62,'[1]liste reference'!$B$7:$P$904,12,0)),"    -",VLOOKUP($A62,'[1]liste reference'!$B$7:$P$904,12,0)),VLOOKUP($A62,'[1]liste reference'!$A$7:$P$904,13,0)))</f>
        <v/>
      </c>
      <c r="H62" s="480" t="str">
        <f aca="false">IF(A62="","x",IF(ISERROR(VLOOKUP($A62,'[1]liste reference'!$A$8:$P$904,14,0)),IF(ISERROR(VLOOKUP($A62,'[1]liste reference'!$B$8:$P$904,13,0)),"x",VLOOKUP($A62,'[1]liste reference'!$B$8:$P$904,13,0)),VLOOKUP($A62,'[1]liste reference'!$A$8:$P$904,14,0)))</f>
        <v>x</v>
      </c>
      <c r="I62" s="481" t="str">
        <f aca="false">IF(ISNUMBER(H62),IF(ISERROR(VLOOKUP($A62,'[1]liste reference'!$A$7:$P$904,3,0)),IF(ISERROR(VLOOKUP($A62,'[1]liste reference'!$B$7:$P$904,2,0)),"",VLOOKUP($A62,'[1]liste reference'!$B$7:$P$904,2,0)),VLOOKUP($A62,'[1]liste reference'!$A$7:$P$904,3,0)),"")</f>
        <v/>
      </c>
      <c r="J62" s="481" t="str">
        <f aca="false">IF(ISNUMBER(H62),IF(ISERROR(VLOOKUP($A62,'[1]liste reference'!$A$7:$P$904,4,0)),IF(ISERROR(VLOOKUP($A62,'[1]liste reference'!$B$7:$P$904,3,0)),"",VLOOKUP($A62,'[1]liste reference'!$B$7:$P$904,3,0)),VLOOKUP($A62,'[1]liste reference'!$A$7:$P$904,4,0)),"")</f>
        <v/>
      </c>
      <c r="K62" s="48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498"/>
      <c r="M62" s="498"/>
      <c r="N62" s="498"/>
      <c r="O62" s="484"/>
      <c r="P62" s="485" t="str">
        <f aca="false">IF($A62="NEWCOD",IF($AC62="","No",$AC62),IF(ISTEXT($E62),"DEJA SAISI !",IF($A62="","",IF(ISERROR(VLOOKUP($A62,'[1]liste reference'!A$1:S$1048576,19,FALSE())),IF(ISERROR(VLOOKUP($A62,'[1]liste reference'!B$1:S$1048576,19,FALSE())),"",VLOOKUP($A62,'[1]liste reference'!B$1:S$1048576,19,FALSE())),VLOOKUP($A62,'[1]liste reference'!A$1:S$1048576,19,FALSE())))))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IF(A62="new.cod","NEWCOD",IF(AND((Z62=""),ISTEXT(A62)),A62,IF(Z62="","",INDEX('[1]liste reference'!$A$8:$A$904,Z62))))</f>
        <v/>
      </c>
      <c r="Z62" s="280" t="str">
        <f aca="false">IF(ISERROR(MATCH(A62,'[1]liste reference'!$A$8:$A$904,0)),IF(ISERROR(MATCH(A62,'[1]liste reference'!$B$8:$B$904,0)),"",(MATCH(A62,'[1]liste reference'!$B$8:$B$904,0))),(MATCH(A62,'[1]liste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IF(ISERROR(VLOOKUP($A63,'[1]liste reference'!$A$7:$D$904,2,0)),IF(ISERROR(VLOOKUP($A63,'[1]liste reference'!$B$7:$D$904,1,0)),"",VLOOKUP($A63,'[1]liste reference'!$B$7:$D$904,1,0)),VLOOKUP($A63,'[1]liste reference'!$A$7:$D$904,2,0))</f>
        <v/>
      </c>
      <c r="E63" s="496" t="n">
        <f aca="false">IF(D63="",0,VLOOKUP(D63,D$22:D62,1,0))</f>
        <v>0</v>
      </c>
      <c r="F63" s="501" t="n">
        <f aca="false">($B63*$B$7+$C63*$C$7)/100</f>
        <v>0</v>
      </c>
      <c r="G63" s="505" t="str">
        <f aca="false">IF(A63="","",IF(ISERROR(VLOOKUP($A63,'[1]liste reference'!$A$7:$P$904,13,0)),IF(ISERROR(VLOOKUP($A63,'[1]liste reference'!$B$7:$P$904,12,0)),"    -",VLOOKUP($A63,'[1]liste reference'!$B$7:$P$904,12,0)),VLOOKUP($A63,'[1]liste reference'!$A$7:$P$904,13,0)))</f>
        <v/>
      </c>
      <c r="H63" s="506" t="str">
        <f aca="false">IF(A63="","x",IF(ISERROR(VLOOKUP($A63,'[1]liste reference'!$A$8:$P$904,14,0)),IF(ISERROR(VLOOKUP($A63,'[1]liste reference'!$B$8:$P$904,13,0)),"x",VLOOKUP($A63,'[1]liste reference'!$B$8:$P$904,13,0)),VLOOKUP($A63,'[1]liste reference'!$A$8:$P$904,14,0)))</f>
        <v>x</v>
      </c>
      <c r="I63" s="481" t="str">
        <f aca="false">IF(ISNUMBER(H63),IF(ISERROR(VLOOKUP($A63,'[1]liste reference'!$A$7:$P$904,3,0)),IF(ISERROR(VLOOKUP($A63,'[1]liste reference'!$B$7:$P$904,2,0)),"",VLOOKUP($A63,'[1]liste reference'!$B$7:$P$904,2,0)),VLOOKUP($A63,'[1]liste reference'!$A$7:$P$904,3,0)),"")</f>
        <v/>
      </c>
      <c r="J63" s="481" t="str">
        <f aca="false">IF(ISNUMBER(H63),IF(ISERROR(VLOOKUP($A63,'[1]liste reference'!$A$7:$P$904,4,0)),IF(ISERROR(VLOOKUP($A63,'[1]liste reference'!$B$7:$P$904,3,0)),"",VLOOKUP($A63,'[1]liste reference'!$B$7:$P$904,3,0)),VLOOKUP($A63,'[1]liste reference'!$A$7:$P$904,4,0)),"")</f>
        <v/>
      </c>
      <c r="K63" s="48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498"/>
      <c r="M63" s="498"/>
      <c r="N63" s="498"/>
      <c r="O63" s="484"/>
      <c r="P63" s="485" t="str">
        <f aca="false">IF($A63="NEWCOD",IF($AC63="","No",$AC63),IF(ISTEXT($E63),"DEJA SAISI !",IF($A63="","",IF(ISERROR(VLOOKUP($A63,'[1]liste reference'!A$1:S$1048576,19,FALSE())),IF(ISERROR(VLOOKUP($A63,'[1]liste reference'!B$1:S$1048576,19,FALSE())),"",VLOOKUP($A63,'[1]liste reference'!B$1:S$1048576,19,FALSE())),VLOOKUP($A63,'[1]liste reference'!A$1:S$1048576,19,FALSE())))))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IF(A63="new.cod","NEWCOD",IF(AND((Z63=""),ISTEXT(A63)),A63,IF(Z63="","",INDEX('[1]liste reference'!$A$8:$A$904,Z63))))</f>
        <v/>
      </c>
      <c r="Z63" s="280" t="str">
        <f aca="false">IF(ISERROR(MATCH(A63,'[1]liste reference'!$A$8:$A$904,0)),IF(ISERROR(MATCH(A63,'[1]liste reference'!$B$8:$B$904,0)),"",(MATCH(A63,'[1]liste reference'!$B$8:$B$904,0))),(MATCH(A63,'[1]liste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IF(ISERROR(VLOOKUP($A64,'[1]liste reference'!$A$7:$D$904,2,0)),IF(ISERROR(VLOOKUP($A64,'[1]liste reference'!$B$7:$D$904,1,0)),"",VLOOKUP($A64,'[1]liste reference'!$B$7:$D$904,1,0)),VLOOKUP($A64,'[1]liste reference'!$A$7:$D$904,2,0))</f>
        <v/>
      </c>
      <c r="E64" s="496" t="n">
        <f aca="false">IF(D64="",0,VLOOKUP(D64,D$22:D52,1,0))</f>
        <v>0</v>
      </c>
      <c r="F64" s="501" t="n">
        <f aca="false">($B64*$B$7+$C64*$C$7)/100</f>
        <v>0</v>
      </c>
      <c r="G64" s="507" t="str">
        <f aca="false">IF(A64="","",IF(ISERROR(VLOOKUP($A64,'[1]liste reference'!$A$7:$P$904,13,0)),IF(ISERROR(VLOOKUP($A64,'[1]liste reference'!$B$7:$P$904,12,0)),"    -",VLOOKUP($A64,'[1]liste reference'!$B$7:$P$904,12,0)),VLOOKUP($A64,'[1]liste reference'!$A$7:$P$904,13,0)))</f>
        <v/>
      </c>
      <c r="H64" s="508" t="str">
        <f aca="false">IF(A64="","x",IF(ISERROR(VLOOKUP($A64,'[1]liste reference'!$A$8:$P$904,14,0)),IF(ISERROR(VLOOKUP($A64,'[1]liste reference'!$B$8:$P$904,13,0)),"x",VLOOKUP($A64,'[1]liste reference'!$B$8:$P$904,13,0)),VLOOKUP($A64,'[1]liste reference'!$A$8:$P$904,14,0)))</f>
        <v>x</v>
      </c>
      <c r="I64" s="481" t="str">
        <f aca="false">IF(ISNUMBER(H64),IF(ISERROR(VLOOKUP($A64,'[1]liste reference'!$A$7:$P$904,3,0)),IF(ISERROR(VLOOKUP($A64,'[1]liste reference'!$B$7:$P$904,2,0)),"",VLOOKUP($A64,'[1]liste reference'!$B$7:$P$904,2,0)),VLOOKUP($A64,'[1]liste reference'!$A$7:$P$904,3,0)),"")</f>
        <v/>
      </c>
      <c r="J64" s="481" t="str">
        <f aca="false">IF(ISNUMBER(H64),IF(ISERROR(VLOOKUP($A64,'[1]liste reference'!$A$7:$P$904,4,0)),IF(ISERROR(VLOOKUP($A64,'[1]liste reference'!$B$7:$P$904,3,0)),"",VLOOKUP($A64,'[1]liste reference'!$B$7:$P$904,3,0)),VLOOKUP($A64,'[1]liste reference'!$A$7:$P$904,4,0)),"")</f>
        <v/>
      </c>
      <c r="K64" s="48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498"/>
      <c r="M64" s="498"/>
      <c r="N64" s="498"/>
      <c r="O64" s="484"/>
      <c r="P64" s="485" t="str">
        <f aca="false">IF($A64="NEWCOD",IF($AC64="","No",$AC64),IF(ISTEXT($E64),"DEJA SAISI !",IF($A64="","",IF(ISERROR(VLOOKUP($A64,'[1]liste reference'!A$1:S$1048576,19,FALSE())),IF(ISERROR(VLOOKUP($A64,'[1]liste reference'!B$1:S$1048576,19,FALSE())),"",VLOOKUP($A64,'[1]liste reference'!B$1:S$1048576,19,FALSE())),VLOOKUP($A64,'[1]liste reference'!A$1:S$1048576,19,FALSE())))))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IF(A64="new.cod","NEWCOD",IF(AND((Z64=""),ISTEXT(A64)),A64,IF(Z64="","",INDEX('[1]liste reference'!$A$8:$A$904,Z64))))</f>
        <v/>
      </c>
      <c r="Z64" s="280" t="str">
        <f aca="false">IF(ISERROR(MATCH(A64,'[1]liste reference'!$A$8:$A$904,0)),IF(ISERROR(MATCH(A64,'[1]liste reference'!$B$8:$B$904,0)),"",(MATCH(A64,'[1]liste reference'!$B$8:$B$904,0))),(MATCH(A64,'[1]liste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IF(ISERROR(VLOOKUP($A65,'[1]liste reference'!$A$7:$D$904,2,0)),IF(ISERROR(VLOOKUP($A65,'[1]liste reference'!$B$7:$D$904,1,0)),"",VLOOKUP($A65,'[1]liste reference'!$B$7:$D$904,1,0)),VLOOKUP($A65,'[1]liste reference'!$A$7:$D$904,2,0))</f>
        <v/>
      </c>
      <c r="E65" s="496" t="n">
        <f aca="false">IF(D65="",0,VLOOKUP(D65,D$22:D53,1,0))</f>
        <v>0</v>
      </c>
      <c r="F65" s="501" t="n">
        <f aca="false">($B65*$B$7+$C65*$C$7)/100</f>
        <v>0</v>
      </c>
      <c r="G65" s="507" t="str">
        <f aca="false">IF(A65="","",IF(ISERROR(VLOOKUP($A65,'[1]liste reference'!$A$7:$P$904,13,0)),IF(ISERROR(VLOOKUP($A65,'[1]liste reference'!$B$7:$P$904,12,0)),"    -",VLOOKUP($A65,'[1]liste reference'!$B$7:$P$904,12,0)),VLOOKUP($A65,'[1]liste reference'!$A$7:$P$904,13,0)))</f>
        <v/>
      </c>
      <c r="H65" s="508" t="str">
        <f aca="false">IF(A65="","x",IF(ISERROR(VLOOKUP($A65,'[1]liste reference'!$A$8:$P$904,14,0)),IF(ISERROR(VLOOKUP($A65,'[1]liste reference'!$B$8:$P$904,13,0)),"x",VLOOKUP($A65,'[1]liste reference'!$B$8:$P$904,13,0)),VLOOKUP($A65,'[1]liste reference'!$A$8:$P$904,14,0)))</f>
        <v>x</v>
      </c>
      <c r="I65" s="481" t="str">
        <f aca="false">IF(ISNUMBER(H65),IF(ISERROR(VLOOKUP($A65,'[1]liste reference'!$A$7:$P$904,3,0)),IF(ISERROR(VLOOKUP($A65,'[1]liste reference'!$B$7:$P$904,2,0)),"",VLOOKUP($A65,'[1]liste reference'!$B$7:$P$904,2,0)),VLOOKUP($A65,'[1]liste reference'!$A$7:$P$904,3,0)),"")</f>
        <v/>
      </c>
      <c r="J65" s="481" t="str">
        <f aca="false">IF(ISNUMBER(H65),IF(ISERROR(VLOOKUP($A65,'[1]liste reference'!$A$7:$P$904,4,0)),IF(ISERROR(VLOOKUP($A65,'[1]liste reference'!$B$7:$P$904,3,0)),"",VLOOKUP($A65,'[1]liste reference'!$B$7:$P$904,3,0)),VLOOKUP($A65,'[1]liste reference'!$A$7:$P$904,4,0)),"")</f>
        <v/>
      </c>
      <c r="K65" s="48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498"/>
      <c r="M65" s="498"/>
      <c r="N65" s="498"/>
      <c r="O65" s="484"/>
      <c r="P65" s="485" t="str">
        <f aca="false">IF($A65="NEWCOD",IF($AC65="","No",$AC65),IF(ISTEXT($E65),"DEJA SAISI !",IF($A65="","",IF(ISERROR(VLOOKUP($A65,'[1]liste reference'!A$1:S$1048576,19,FALSE())),IF(ISERROR(VLOOKUP($A65,'[1]liste reference'!B$1:S$1048576,19,FALSE())),"",VLOOKUP($A65,'[1]liste reference'!B$1:S$1048576,19,FALSE())),VLOOKUP($A65,'[1]liste reference'!A$1:S$1048576,19,FALSE())))))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IF(A65="new.cod","NEWCOD",IF(AND((Z65=""),ISTEXT(A65)),A65,IF(Z65="","",INDEX('[1]liste reference'!$A$8:$A$904,Z65))))</f>
        <v/>
      </c>
      <c r="Z65" s="280" t="str">
        <f aca="false">IF(ISERROR(MATCH(A65,'[1]liste reference'!$A$8:$A$904,0)),IF(ISERROR(MATCH(A65,'[1]liste reference'!$B$8:$B$904,0)),"",(MATCH(A65,'[1]liste reference'!$B$8:$B$904,0))),(MATCH(A65,'[1]liste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IF(ISERROR(VLOOKUP($A66,'[1]liste reference'!$A$7:$D$904,2,0)),IF(ISERROR(VLOOKUP($A66,'[1]liste reference'!$B$7:$D$904,1,0)),"",VLOOKUP($A66,'[1]liste reference'!$B$7:$D$904,1,0)),VLOOKUP($A66,'[1]liste reference'!$A$7:$D$904,2,0))</f>
        <v/>
      </c>
      <c r="E66" s="496" t="n">
        <f aca="false">IF(D66="",0,VLOOKUP(D66,D$22:D51,1,0))</f>
        <v>0</v>
      </c>
      <c r="F66" s="501" t="n">
        <f aca="false">($B66*$B$7+$C66*$C$7)/100</f>
        <v>0</v>
      </c>
      <c r="G66" s="507" t="str">
        <f aca="false">IF(A66="","",IF(ISERROR(VLOOKUP($A66,'[1]liste reference'!$A$7:$P$904,13,0)),IF(ISERROR(VLOOKUP($A66,'[1]liste reference'!$B$7:$P$904,12,0)),"    -",VLOOKUP($A66,'[1]liste reference'!$B$7:$P$904,12,0)),VLOOKUP($A66,'[1]liste reference'!$A$7:$P$904,13,0)))</f>
        <v/>
      </c>
      <c r="H66" s="508" t="str">
        <f aca="false">IF(A66="","x",IF(ISERROR(VLOOKUP($A66,'[1]liste reference'!$A$8:$P$904,14,0)),IF(ISERROR(VLOOKUP($A66,'[1]liste reference'!$B$8:$P$904,13,0)),"x",VLOOKUP($A66,'[1]liste reference'!$B$8:$P$904,13,0)),VLOOKUP($A66,'[1]liste reference'!$A$8:$P$904,14,0)))</f>
        <v>x</v>
      </c>
      <c r="I66" s="481" t="str">
        <f aca="false">IF(ISNUMBER(H66),IF(ISERROR(VLOOKUP($A66,'[1]liste reference'!$A$7:$P$904,3,0)),IF(ISERROR(VLOOKUP($A66,'[1]liste reference'!$B$7:$P$904,2,0)),"",VLOOKUP($A66,'[1]liste reference'!$B$7:$P$904,2,0)),VLOOKUP($A66,'[1]liste reference'!$A$7:$P$904,3,0)),"")</f>
        <v/>
      </c>
      <c r="J66" s="481" t="str">
        <f aca="false">IF(ISNUMBER(H66),IF(ISERROR(VLOOKUP($A66,'[1]liste reference'!$A$7:$P$904,4,0)),IF(ISERROR(VLOOKUP($A66,'[1]liste reference'!$B$7:$P$904,3,0)),"",VLOOKUP($A66,'[1]liste reference'!$B$7:$P$904,3,0)),VLOOKUP($A66,'[1]liste reference'!$A$7:$P$904,4,0)),"")</f>
        <v/>
      </c>
      <c r="K66" s="48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498"/>
      <c r="M66" s="498"/>
      <c r="N66" s="498"/>
      <c r="O66" s="484"/>
      <c r="P66" s="485" t="str">
        <f aca="false">IF($A66="NEWCOD",IF($AC66="","No",$AC66),IF(ISTEXT($E66),"DEJA SAISI !",IF($A66="","",IF(ISERROR(VLOOKUP($A66,'[1]liste reference'!A$1:S$1048576,19,FALSE())),IF(ISERROR(VLOOKUP($A66,'[1]liste reference'!B$1:S$1048576,19,FALSE())),"",VLOOKUP($A66,'[1]liste reference'!B$1:S$1048576,19,FALSE())),VLOOKUP($A66,'[1]liste reference'!A$1:S$1048576,19,FALSE())))))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IF(A66="new.cod","NEWCOD",IF(AND((Z66=""),ISTEXT(A66)),A66,IF(Z66="","",INDEX('[1]liste reference'!$A$8:$A$904,Z66))))</f>
        <v/>
      </c>
      <c r="Z66" s="280" t="str">
        <f aca="false">IF(ISERROR(MATCH(A66,'[1]liste reference'!$A$8:$A$904,0)),IF(ISERROR(MATCH(A66,'[1]liste reference'!$B$8:$B$904,0)),"",(MATCH(A66,'[1]liste reference'!$B$8:$B$904,0))),(MATCH(A66,'[1]liste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IF(ISERROR(VLOOKUP($A67,'[1]liste reference'!$A$7:$D$904,2,0)),IF(ISERROR(VLOOKUP($A67,'[1]liste reference'!$B$7:$D$904,1,0)),"",VLOOKUP($A67,'[1]liste reference'!$B$7:$D$904,1,0)),VLOOKUP($A67,'[1]liste reference'!$A$7:$D$904,2,0))</f>
        <v/>
      </c>
      <c r="E67" s="496" t="n">
        <f aca="false">IF(D67="",0,VLOOKUP(D67,D$22:D52,1,0))</f>
        <v>0</v>
      </c>
      <c r="F67" s="501" t="n">
        <f aca="false">($B67*$B$7+$C67*$C$7)/100</f>
        <v>0</v>
      </c>
      <c r="G67" s="507" t="str">
        <f aca="false">IF(A67="","",IF(ISERROR(VLOOKUP($A67,'[1]liste reference'!$A$7:$P$904,13,0)),IF(ISERROR(VLOOKUP($A67,'[1]liste reference'!$B$7:$P$904,12,0)),"    -",VLOOKUP($A67,'[1]liste reference'!$B$7:$P$904,12,0)),VLOOKUP($A67,'[1]liste reference'!$A$7:$P$904,13,0)))</f>
        <v/>
      </c>
      <c r="H67" s="508" t="str">
        <f aca="false">IF(A67="","x",IF(ISERROR(VLOOKUP($A67,'[1]liste reference'!$A$8:$P$904,14,0)),IF(ISERROR(VLOOKUP($A67,'[1]liste reference'!$B$8:$P$904,13,0)),"x",VLOOKUP($A67,'[1]liste reference'!$B$8:$P$904,13,0)),VLOOKUP($A67,'[1]liste reference'!$A$8:$P$904,14,0)))</f>
        <v>x</v>
      </c>
      <c r="I67" s="481" t="str">
        <f aca="false">IF(ISNUMBER(H67),IF(ISERROR(VLOOKUP($A67,'[1]liste reference'!$A$7:$P$904,3,0)),IF(ISERROR(VLOOKUP($A67,'[1]liste reference'!$B$7:$P$904,2,0)),"",VLOOKUP($A67,'[1]liste reference'!$B$7:$P$904,2,0)),VLOOKUP($A67,'[1]liste reference'!$A$7:$P$904,3,0)),"")</f>
        <v/>
      </c>
      <c r="J67" s="481" t="str">
        <f aca="false">IF(ISNUMBER(H67),IF(ISERROR(VLOOKUP($A67,'[1]liste reference'!$A$7:$P$904,4,0)),IF(ISERROR(VLOOKUP($A67,'[1]liste reference'!$B$7:$P$904,3,0)),"",VLOOKUP($A67,'[1]liste reference'!$B$7:$P$904,3,0)),VLOOKUP($A67,'[1]liste reference'!$A$7:$P$904,4,0)),"")</f>
        <v/>
      </c>
      <c r="K67" s="48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498"/>
      <c r="M67" s="498"/>
      <c r="N67" s="498"/>
      <c r="O67" s="484"/>
      <c r="P67" s="485" t="str">
        <f aca="false">IF($A67="NEWCOD",IF($AC67="","No",$AC67),IF(ISTEXT($E67),"DEJA SAISI !",IF($A67="","",IF(ISERROR(VLOOKUP($A67,'[1]liste reference'!A$1:S$1048576,19,FALSE())),IF(ISERROR(VLOOKUP($A67,'[1]liste reference'!B$1:S$1048576,19,FALSE())),"",VLOOKUP($A67,'[1]liste reference'!B$1:S$1048576,19,FALSE())),VLOOKUP($A67,'[1]liste reference'!A$1:S$1048576,19,FALSE())))))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IF(A67="new.cod","NEWCOD",IF(AND((Z67=""),ISTEXT(A67)),A67,IF(Z67="","",INDEX('[1]liste reference'!$A$8:$A$904,Z67))))</f>
        <v/>
      </c>
      <c r="Z67" s="280" t="str">
        <f aca="false">IF(ISERROR(MATCH(A67,'[1]liste reference'!$A$8:$A$904,0)),IF(ISERROR(MATCH(A67,'[1]liste reference'!$B$8:$B$904,0)),"",(MATCH(A67,'[1]liste reference'!$B$8:$B$904,0))),(MATCH(A67,'[1]liste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IF(ISERROR(VLOOKUP($A68,'[1]liste reference'!$A$7:$D$904,2,0)),IF(ISERROR(VLOOKUP($A68,'[1]liste reference'!$B$7:$D$904,1,0)),"",VLOOKUP($A68,'[1]liste reference'!$B$7:$D$904,1,0)),VLOOKUP($A68,'[1]liste reference'!$A$7:$D$904,2,0))</f>
        <v/>
      </c>
      <c r="E68" s="496" t="n">
        <f aca="false">IF(D68="",0,VLOOKUP(D68,D$22:D53,1,0))</f>
        <v>0</v>
      </c>
      <c r="F68" s="501" t="n">
        <f aca="false">($B68*$B$7+$C68*$C$7)/100</f>
        <v>0</v>
      </c>
      <c r="G68" s="507" t="str">
        <f aca="false">IF(A68="","",IF(ISERROR(VLOOKUP($A68,'[1]liste reference'!$A$7:$P$904,13,0)),IF(ISERROR(VLOOKUP($A68,'[1]liste reference'!$B$7:$P$904,12,0)),"    -",VLOOKUP($A68,'[1]liste reference'!$B$7:$P$904,12,0)),VLOOKUP($A68,'[1]liste reference'!$A$7:$P$904,13,0)))</f>
        <v/>
      </c>
      <c r="H68" s="508" t="str">
        <f aca="false">IF(A68="","x",IF(ISERROR(VLOOKUP($A68,'[1]liste reference'!$A$8:$P$904,14,0)),IF(ISERROR(VLOOKUP($A68,'[1]liste reference'!$B$8:$P$904,13,0)),"x",VLOOKUP($A68,'[1]liste reference'!$B$8:$P$904,13,0)),VLOOKUP($A68,'[1]liste reference'!$A$8:$P$904,14,0)))</f>
        <v>x</v>
      </c>
      <c r="I68" s="481" t="str">
        <f aca="false">IF(ISNUMBER(H68),IF(ISERROR(VLOOKUP($A68,'[1]liste reference'!$A$7:$P$904,3,0)),IF(ISERROR(VLOOKUP($A68,'[1]liste reference'!$B$7:$P$904,2,0)),"",VLOOKUP($A68,'[1]liste reference'!$B$7:$P$904,2,0)),VLOOKUP($A68,'[1]liste reference'!$A$7:$P$904,3,0)),"")</f>
        <v/>
      </c>
      <c r="J68" s="481" t="str">
        <f aca="false">IF(ISNUMBER(H68),IF(ISERROR(VLOOKUP($A68,'[1]liste reference'!$A$7:$P$904,4,0)),IF(ISERROR(VLOOKUP($A68,'[1]liste reference'!$B$7:$P$904,3,0)),"",VLOOKUP($A68,'[1]liste reference'!$B$7:$P$904,3,0)),VLOOKUP($A68,'[1]liste reference'!$A$7:$P$904,4,0)),"")</f>
        <v/>
      </c>
      <c r="K68" s="48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498"/>
      <c r="M68" s="498"/>
      <c r="N68" s="498"/>
      <c r="O68" s="484"/>
      <c r="P68" s="485" t="str">
        <f aca="false">IF($A68="NEWCOD",IF($AC68="","No",$AC68),IF(ISTEXT($E68),"DEJA SAISI !",IF($A68="","",IF(ISERROR(VLOOKUP($A68,'[1]liste reference'!A$1:S$1048576,19,FALSE())),IF(ISERROR(VLOOKUP($A68,'[1]liste reference'!B$1:S$1048576,19,FALSE())),"",VLOOKUP($A68,'[1]liste reference'!B$1:S$1048576,19,FALSE())),VLOOKUP($A68,'[1]liste reference'!A$1:S$1048576,19,FALSE())))))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IF(A68="new.cod","NEWCOD",IF(AND((Z68=""),ISTEXT(A68)),A68,IF(Z68="","",INDEX('[1]liste reference'!$A$8:$A$904,Z68))))</f>
        <v/>
      </c>
      <c r="Z68" s="280" t="str">
        <f aca="false">IF(ISERROR(MATCH(A68,'[1]liste reference'!$A$8:$A$904,0)),IF(ISERROR(MATCH(A68,'[1]liste reference'!$B$8:$B$904,0)),"",(MATCH(A68,'[1]liste reference'!$B$8:$B$904,0))),(MATCH(A68,'[1]liste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IF(ISERROR(VLOOKUP($A69,'[1]liste reference'!$A$7:$D$904,2,0)),IF(ISERROR(VLOOKUP($A69,'[1]liste reference'!$B$7:$D$904,1,0)),"",VLOOKUP($A69,'[1]liste reference'!$B$7:$D$904,1,0)),VLOOKUP($A69,'[1]liste reference'!$A$7:$D$904,2,0))</f>
        <v/>
      </c>
      <c r="E69" s="496" t="n">
        <f aca="false">IF(D69="",0,VLOOKUP(D69,D$22:D54,1,0))</f>
        <v>0</v>
      </c>
      <c r="F69" s="501" t="n">
        <f aca="false">($B69*$B$7+$C69*$C$7)/100</f>
        <v>0</v>
      </c>
      <c r="G69" s="507" t="str">
        <f aca="false">IF(A69="","",IF(ISERROR(VLOOKUP($A69,'[1]liste reference'!$A$7:$P$904,13,0)),IF(ISERROR(VLOOKUP($A69,'[1]liste reference'!$B$7:$P$904,12,0)),"    -",VLOOKUP($A69,'[1]liste reference'!$B$7:$P$904,12,0)),VLOOKUP($A69,'[1]liste reference'!$A$7:$P$904,13,0)))</f>
        <v/>
      </c>
      <c r="H69" s="508" t="str">
        <f aca="false">IF(A69="","x",IF(ISERROR(VLOOKUP($A69,'[1]liste reference'!$A$8:$P$904,14,0)),IF(ISERROR(VLOOKUP($A69,'[1]liste reference'!$B$8:$P$904,13,0)),"x",VLOOKUP($A69,'[1]liste reference'!$B$8:$P$904,13,0)),VLOOKUP($A69,'[1]liste reference'!$A$8:$P$904,14,0)))</f>
        <v>x</v>
      </c>
      <c r="I69" s="481" t="str">
        <f aca="false">IF(ISNUMBER(H69),IF(ISERROR(VLOOKUP($A69,'[1]liste reference'!$A$7:$P$904,3,0)),IF(ISERROR(VLOOKUP($A69,'[1]liste reference'!$B$7:$P$904,2,0)),"",VLOOKUP($A69,'[1]liste reference'!$B$7:$P$904,2,0)),VLOOKUP($A69,'[1]liste reference'!$A$7:$P$904,3,0)),"")</f>
        <v/>
      </c>
      <c r="J69" s="481" t="str">
        <f aca="false">IF(ISNUMBER(H69),IF(ISERROR(VLOOKUP($A69,'[1]liste reference'!$A$7:$P$904,4,0)),IF(ISERROR(VLOOKUP($A69,'[1]liste reference'!$B$7:$P$904,3,0)),"",VLOOKUP($A69,'[1]liste reference'!$B$7:$P$904,3,0)),VLOOKUP($A69,'[1]liste reference'!$A$7:$P$904,4,0)),"")</f>
        <v/>
      </c>
      <c r="K69" s="48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498"/>
      <c r="M69" s="498"/>
      <c r="N69" s="498"/>
      <c r="O69" s="484"/>
      <c r="P69" s="485" t="str">
        <f aca="false">IF($A69="NEWCOD",IF($AC69="","No",$AC69),IF(ISTEXT($E69),"DEJA SAISI !",IF($A69="","",IF(ISERROR(VLOOKUP($A69,'[1]liste reference'!A$1:S$1048576,19,FALSE())),IF(ISERROR(VLOOKUP($A69,'[1]liste reference'!B$1:S$1048576,19,FALSE())),"",VLOOKUP($A69,'[1]liste reference'!B$1:S$1048576,19,FALSE())),VLOOKUP($A69,'[1]liste reference'!A$1:S$1048576,19,FALSE())))))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IF(A69="new.cod","NEWCOD",IF(AND((Z69=""),ISTEXT(A69)),A69,IF(Z69="","",INDEX('[1]liste reference'!$A$8:$A$904,Z69))))</f>
        <v/>
      </c>
      <c r="Z69" s="280" t="str">
        <f aca="false">IF(ISERROR(MATCH(A69,'[1]liste reference'!$A$8:$A$904,0)),IF(ISERROR(MATCH(A69,'[1]liste reference'!$B$8:$B$904,0)),"",(MATCH(A69,'[1]liste reference'!$B$8:$B$904,0))),(MATCH(A69,'[1]liste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IF(ISERROR(VLOOKUP($A70,'[1]liste reference'!$A$7:$D$904,2,0)),IF(ISERROR(VLOOKUP($A70,'[1]liste reference'!$B$7:$D$904,1,0)),"",VLOOKUP($A70,'[1]liste reference'!$B$7:$D$904,1,0)),VLOOKUP($A70,'[1]liste reference'!$A$7:$D$904,2,0))</f>
        <v/>
      </c>
      <c r="E70" s="496" t="n">
        <f aca="false">IF(D70="",0,VLOOKUP(D70,D$22:D55,1,0))</f>
        <v>0</v>
      </c>
      <c r="F70" s="501" t="n">
        <f aca="false">($B70*$B$7+$C70*$C$7)/100</f>
        <v>0</v>
      </c>
      <c r="G70" s="507" t="str">
        <f aca="false">IF(A70="","",IF(ISERROR(VLOOKUP($A70,'[1]liste reference'!$A$7:$P$904,13,0)),IF(ISERROR(VLOOKUP($A70,'[1]liste reference'!$B$7:$P$904,12,0)),"    -",VLOOKUP($A70,'[1]liste reference'!$B$7:$P$904,12,0)),VLOOKUP($A70,'[1]liste reference'!$A$7:$P$904,13,0)))</f>
        <v/>
      </c>
      <c r="H70" s="508" t="str">
        <f aca="false">IF(A70="","x",IF(ISERROR(VLOOKUP($A70,'[1]liste reference'!$A$8:$P$904,14,0)),IF(ISERROR(VLOOKUP($A70,'[1]liste reference'!$B$8:$P$904,13,0)),"x",VLOOKUP($A70,'[1]liste reference'!$B$8:$P$904,13,0)),VLOOKUP($A70,'[1]liste reference'!$A$8:$P$904,14,0)))</f>
        <v>x</v>
      </c>
      <c r="I70" s="481" t="str">
        <f aca="false">IF(ISNUMBER(H70),IF(ISERROR(VLOOKUP($A70,'[1]liste reference'!$A$7:$P$904,3,0)),IF(ISERROR(VLOOKUP($A70,'[1]liste reference'!$B$7:$P$904,2,0)),"",VLOOKUP($A70,'[1]liste reference'!$B$7:$P$904,2,0)),VLOOKUP($A70,'[1]liste reference'!$A$7:$P$904,3,0)),"")</f>
        <v/>
      </c>
      <c r="J70" s="481" t="str">
        <f aca="false">IF(ISNUMBER(H70),IF(ISERROR(VLOOKUP($A70,'[1]liste reference'!$A$7:$P$904,4,0)),IF(ISERROR(VLOOKUP($A70,'[1]liste reference'!$B$7:$P$904,3,0)),"",VLOOKUP($A70,'[1]liste reference'!$B$7:$P$904,3,0)),VLOOKUP($A70,'[1]liste reference'!$A$7:$P$904,4,0)),"")</f>
        <v/>
      </c>
      <c r="K70" s="48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498"/>
      <c r="M70" s="498"/>
      <c r="N70" s="498"/>
      <c r="O70" s="484"/>
      <c r="P70" s="485" t="str">
        <f aca="false">IF($A70="NEWCOD",IF($AC70="","No",$AC70),IF(ISTEXT($E70),"DEJA SAISI !",IF($A70="","",IF(ISERROR(VLOOKUP($A70,'[1]liste reference'!A$1:S$1048576,19,FALSE())),IF(ISERROR(VLOOKUP($A70,'[1]liste reference'!B$1:S$1048576,19,FALSE())),"",VLOOKUP($A70,'[1]liste reference'!B$1:S$1048576,19,FALSE())),VLOOKUP($A70,'[1]liste reference'!A$1:S$1048576,19,FALSE())))))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IF(A70="new.cod","NEWCOD",IF(AND((Z70=""),ISTEXT(A70)),A70,IF(Z70="","",INDEX('[1]liste reference'!$A$8:$A$904,Z70))))</f>
        <v/>
      </c>
      <c r="Z70" s="280" t="str">
        <f aca="false">IF(ISERROR(MATCH(A70,'[1]liste reference'!$A$8:$A$904,0)),IF(ISERROR(MATCH(A70,'[1]liste reference'!$B$8:$B$904,0)),"",(MATCH(A70,'[1]liste reference'!$B$8:$B$904,0))),(MATCH(A70,'[1]liste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IF(ISERROR(VLOOKUP($A71,'[1]liste reference'!$A$7:$D$904,2,0)),IF(ISERROR(VLOOKUP($A71,'[1]liste reference'!$B$7:$D$904,1,0)),"",VLOOKUP($A71,'[1]liste reference'!$B$7:$D$904,1,0)),VLOOKUP($A71,'[1]liste reference'!$A$7:$D$904,2,0))</f>
        <v/>
      </c>
      <c r="E71" s="496" t="n">
        <f aca="false">IF(D71="",0,VLOOKUP(D71,D$22:D56,1,0))</f>
        <v>0</v>
      </c>
      <c r="F71" s="501" t="n">
        <f aca="false">($B71*$B$7+$C71*$C$7)/100</f>
        <v>0</v>
      </c>
      <c r="G71" s="507" t="str">
        <f aca="false">IF(A71="","",IF(ISERROR(VLOOKUP($A71,'[1]liste reference'!$A$7:$P$904,13,0)),IF(ISERROR(VLOOKUP($A71,'[1]liste reference'!$B$7:$P$904,12,0)),"    -",VLOOKUP($A71,'[1]liste reference'!$B$7:$P$904,12,0)),VLOOKUP($A71,'[1]liste reference'!$A$7:$P$904,13,0)))</f>
        <v/>
      </c>
      <c r="H71" s="508" t="str">
        <f aca="false">IF(A71="","x",IF(ISERROR(VLOOKUP($A71,'[1]liste reference'!$A$8:$P$904,14,0)),IF(ISERROR(VLOOKUP($A71,'[1]liste reference'!$B$8:$P$904,13,0)),"x",VLOOKUP($A71,'[1]liste reference'!$B$8:$P$904,13,0)),VLOOKUP($A71,'[1]liste reference'!$A$8:$P$904,14,0)))</f>
        <v>x</v>
      </c>
      <c r="I71" s="481" t="str">
        <f aca="false">IF(ISNUMBER(H71),IF(ISERROR(VLOOKUP($A71,'[1]liste reference'!$A$7:$P$904,3,0)),IF(ISERROR(VLOOKUP($A71,'[1]liste reference'!$B$7:$P$904,2,0)),"",VLOOKUP($A71,'[1]liste reference'!$B$7:$P$904,2,0)),VLOOKUP($A71,'[1]liste reference'!$A$7:$P$904,3,0)),"")</f>
        <v/>
      </c>
      <c r="J71" s="481" t="str">
        <f aca="false">IF(ISNUMBER(H71),IF(ISERROR(VLOOKUP($A71,'[1]liste reference'!$A$7:$P$904,4,0)),IF(ISERROR(VLOOKUP($A71,'[1]liste reference'!$B$7:$P$904,3,0)),"",VLOOKUP($A71,'[1]liste reference'!$B$7:$P$904,3,0)),VLOOKUP($A71,'[1]liste reference'!$A$7:$P$904,4,0)),"")</f>
        <v/>
      </c>
      <c r="K71" s="48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498"/>
      <c r="M71" s="498"/>
      <c r="N71" s="498"/>
      <c r="O71" s="484"/>
      <c r="P71" s="485" t="str">
        <f aca="false">IF($A71="NEWCOD",IF($AC71="","No",$AC71),IF(ISTEXT($E71),"DEJA SAISI !",IF($A71="","",IF(ISERROR(VLOOKUP($A71,'[1]liste reference'!A$1:S$1048576,19,FALSE())),IF(ISERROR(VLOOKUP($A71,'[1]liste reference'!B$1:S$1048576,19,FALSE())),"",VLOOKUP($A71,'[1]liste reference'!B$1:S$1048576,19,FALSE())),VLOOKUP($A71,'[1]liste reference'!A$1:S$1048576,19,FALSE())))))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IF(A71="new.cod","NEWCOD",IF(AND((Z71=""),ISTEXT(A71)),A71,IF(Z71="","",INDEX('[1]liste reference'!$A$8:$A$904,Z71))))</f>
        <v/>
      </c>
      <c r="Z71" s="280" t="str">
        <f aca="false">IF(ISERROR(MATCH(A71,'[1]liste reference'!$A$8:$A$904,0)),IF(ISERROR(MATCH(A71,'[1]liste reference'!$B$8:$B$904,0)),"",(MATCH(A71,'[1]liste reference'!$B$8:$B$904,0))),(MATCH(A71,'[1]liste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IF(ISERROR(VLOOKUP($A72,'[1]liste reference'!$A$7:$D$904,2,0)),IF(ISERROR(VLOOKUP($A72,'[1]liste reference'!$B$7:$D$904,1,0)),"",VLOOKUP($A72,'[1]liste reference'!$B$7:$D$904,1,0)),VLOOKUP($A72,'[1]liste reference'!$A$7:$D$904,2,0))</f>
        <v/>
      </c>
      <c r="E72" s="496" t="n">
        <f aca="false">IF(D72="",0,VLOOKUP(D72,D$22:D57,1,0))</f>
        <v>0</v>
      </c>
      <c r="F72" s="501" t="n">
        <f aca="false">($B72*$B$7+$C72*$C$7)/100</f>
        <v>0</v>
      </c>
      <c r="G72" s="507" t="str">
        <f aca="false">IF(A72="","",IF(ISERROR(VLOOKUP($A72,'[1]liste reference'!$A$7:$P$904,13,0)),IF(ISERROR(VLOOKUP($A72,'[1]liste reference'!$B$7:$P$904,12,0)),"    -",VLOOKUP($A72,'[1]liste reference'!$B$7:$P$904,12,0)),VLOOKUP($A72,'[1]liste reference'!$A$7:$P$904,13,0)))</f>
        <v/>
      </c>
      <c r="H72" s="508" t="str">
        <f aca="false">IF(A72="","x",IF(ISERROR(VLOOKUP($A72,'[1]liste reference'!$A$8:$P$904,14,0)),IF(ISERROR(VLOOKUP($A72,'[1]liste reference'!$B$8:$P$904,13,0)),"x",VLOOKUP($A72,'[1]liste reference'!$B$8:$P$904,13,0)),VLOOKUP($A72,'[1]liste reference'!$A$8:$P$904,14,0)))</f>
        <v>x</v>
      </c>
      <c r="I72" s="481" t="str">
        <f aca="false">IF(ISNUMBER(H72),IF(ISERROR(VLOOKUP($A72,'[1]liste reference'!$A$7:$P$904,3,0)),IF(ISERROR(VLOOKUP($A72,'[1]liste reference'!$B$7:$P$904,2,0)),"",VLOOKUP($A72,'[1]liste reference'!$B$7:$P$904,2,0)),VLOOKUP($A72,'[1]liste reference'!$A$7:$P$904,3,0)),"")</f>
        <v/>
      </c>
      <c r="J72" s="481" t="str">
        <f aca="false">IF(ISNUMBER(H72),IF(ISERROR(VLOOKUP($A72,'[1]liste reference'!$A$7:$P$904,4,0)),IF(ISERROR(VLOOKUP($A72,'[1]liste reference'!$B$7:$P$904,3,0)),"",VLOOKUP($A72,'[1]liste reference'!$B$7:$P$904,3,0)),VLOOKUP($A72,'[1]liste reference'!$A$7:$P$904,4,0)),"")</f>
        <v/>
      </c>
      <c r="K72" s="48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498"/>
      <c r="M72" s="498"/>
      <c r="N72" s="498"/>
      <c r="O72" s="484"/>
      <c r="P72" s="485" t="str">
        <f aca="false">IF($A72="NEWCOD",IF($AC72="","No",$AC72),IF(ISTEXT($E72),"DEJA SAISI !",IF($A72="","",IF(ISERROR(VLOOKUP($A72,'[1]liste reference'!A$1:S$1048576,19,FALSE())),IF(ISERROR(VLOOKUP($A72,'[1]liste reference'!B$1:S$1048576,19,FALSE())),"",VLOOKUP($A72,'[1]liste reference'!B$1:S$1048576,19,FALSE())),VLOOKUP($A72,'[1]liste reference'!A$1:S$1048576,19,FALSE())))))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IF(A72="new.cod","NEWCOD",IF(AND((Z72=""),ISTEXT(A72)),A72,IF(Z72="","",INDEX('[1]liste reference'!$A$8:$A$904,Z72))))</f>
        <v/>
      </c>
      <c r="Z72" s="280" t="str">
        <f aca="false">IF(ISERROR(MATCH(A72,'[1]liste reference'!$A$8:$A$904,0)),IF(ISERROR(MATCH(A72,'[1]liste reference'!$B$8:$B$904,0)),"",(MATCH(A72,'[1]liste reference'!$B$8:$B$904,0))),(MATCH(A72,'[1]liste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IF(ISERROR(VLOOKUP($A73,'[1]liste reference'!$A$7:$D$904,2,0)),IF(ISERROR(VLOOKUP($A73,'[1]liste reference'!$B$7:$D$904,1,0)),"",VLOOKUP($A73,'[1]liste reference'!$B$7:$D$904,1,0)),VLOOKUP($A73,'[1]liste reference'!$A$7:$D$904,2,0))</f>
        <v/>
      </c>
      <c r="E73" s="496" t="n">
        <f aca="false">IF(D73="",0,VLOOKUP(D73,D$22:D57,1,0))</f>
        <v>0</v>
      </c>
      <c r="F73" s="501" t="n">
        <f aca="false">($B73*$B$7+$C73*$C$7)/100</f>
        <v>0</v>
      </c>
      <c r="G73" s="507" t="str">
        <f aca="false">IF(A73="","",IF(ISERROR(VLOOKUP($A73,'[1]liste reference'!$A$7:$P$904,13,0)),IF(ISERROR(VLOOKUP($A73,'[1]liste reference'!$B$7:$P$904,12,0)),"    -",VLOOKUP($A73,'[1]liste reference'!$B$7:$P$904,12,0)),VLOOKUP($A73,'[1]liste reference'!$A$7:$P$904,13,0)))</f>
        <v/>
      </c>
      <c r="H73" s="508" t="str">
        <f aca="false">IF(A73="","x",IF(ISERROR(VLOOKUP($A73,'[1]liste reference'!$A$8:$P$904,14,0)),IF(ISERROR(VLOOKUP($A73,'[1]liste reference'!$B$8:$P$904,13,0)),"x",VLOOKUP($A73,'[1]liste reference'!$B$8:$P$904,13,0)),VLOOKUP($A73,'[1]liste reference'!$A$8:$P$904,14,0)))</f>
        <v>x</v>
      </c>
      <c r="I73" s="481" t="str">
        <f aca="false">IF(ISNUMBER(H73),IF(ISERROR(VLOOKUP($A73,'[1]liste reference'!$A$7:$P$904,3,0)),IF(ISERROR(VLOOKUP($A73,'[1]liste reference'!$B$7:$P$904,2,0)),"",VLOOKUP($A73,'[1]liste reference'!$B$7:$P$904,2,0)),VLOOKUP($A73,'[1]liste reference'!$A$7:$P$904,3,0)),"")</f>
        <v/>
      </c>
      <c r="J73" s="481" t="str">
        <f aca="false">IF(ISNUMBER(H73),IF(ISERROR(VLOOKUP($A73,'[1]liste reference'!$A$7:$P$904,4,0)),IF(ISERROR(VLOOKUP($A73,'[1]liste reference'!$B$7:$P$904,3,0)),"",VLOOKUP($A73,'[1]liste reference'!$B$7:$P$904,3,0)),VLOOKUP($A73,'[1]liste reference'!$A$7:$P$904,4,0)),"")</f>
        <v/>
      </c>
      <c r="K73" s="48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498"/>
      <c r="M73" s="498"/>
      <c r="N73" s="498"/>
      <c r="O73" s="484"/>
      <c r="P73" s="485" t="str">
        <f aca="false">IF($A73="NEWCOD",IF($AC73="","No",$AC73),IF(ISTEXT($E73),"DEJA SAISI !",IF($A73="","",IF(ISERROR(VLOOKUP($A73,'[1]liste reference'!A$1:S$1048576,19,FALSE())),IF(ISERROR(VLOOKUP($A73,'[1]liste reference'!B$1:S$1048576,19,FALSE())),"",VLOOKUP($A73,'[1]liste reference'!B$1:S$1048576,19,FALSE())),VLOOKUP($A73,'[1]liste reference'!A$1:S$1048576,19,FALSE())))))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IF(A73="new.cod","NEWCOD",IF(AND((Z73=""),ISTEXT(A73)),A73,IF(Z73="","",INDEX('[1]liste reference'!$A$8:$A$904,Z73))))</f>
        <v/>
      </c>
      <c r="Z73" s="280" t="str">
        <f aca="false">IF(ISERROR(MATCH(A73,'[1]liste reference'!$A$8:$A$904,0)),IF(ISERROR(MATCH(A73,'[1]liste reference'!$B$8:$B$904,0)),"",(MATCH(A73,'[1]liste reference'!$B$8:$B$904,0))),(MATCH(A73,'[1]liste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IF(ISERROR(VLOOKUP($A74,'[1]liste reference'!$A$7:$D$904,2,0)),IF(ISERROR(VLOOKUP($A74,'[1]liste reference'!$B$7:$D$904,1,0)),"",VLOOKUP($A74,'[1]liste reference'!$B$7:$D$904,1,0)),VLOOKUP($A74,'[1]liste reference'!$A$7:$D$904,2,0))</f>
        <v/>
      </c>
      <c r="E74" s="496" t="n">
        <f aca="false">IF(D74="",0,VLOOKUP(D74,D$22:D58,1,0))</f>
        <v>0</v>
      </c>
      <c r="F74" s="501" t="n">
        <f aca="false">($B74*$B$7+$C74*$C$7)/100</f>
        <v>0</v>
      </c>
      <c r="G74" s="507" t="str">
        <f aca="false">IF(A74="","",IF(ISERROR(VLOOKUP($A74,'[1]liste reference'!$A$7:$P$904,13,0)),IF(ISERROR(VLOOKUP($A74,'[1]liste reference'!$B$7:$P$904,12,0)),"    -",VLOOKUP($A74,'[1]liste reference'!$B$7:$P$904,12,0)),VLOOKUP($A74,'[1]liste reference'!$A$7:$P$904,13,0)))</f>
        <v/>
      </c>
      <c r="H74" s="508" t="str">
        <f aca="false">IF(A74="","x",IF(ISERROR(VLOOKUP($A74,'[1]liste reference'!$A$8:$P$904,14,0)),IF(ISERROR(VLOOKUP($A74,'[1]liste reference'!$B$8:$P$904,13,0)),"x",VLOOKUP($A74,'[1]liste reference'!$B$8:$P$904,13,0)),VLOOKUP($A74,'[1]liste reference'!$A$8:$P$904,14,0)))</f>
        <v>x</v>
      </c>
      <c r="I74" s="481" t="str">
        <f aca="false">IF(ISNUMBER(H74),IF(ISERROR(VLOOKUP($A74,'[1]liste reference'!$A$7:$P$904,3,0)),IF(ISERROR(VLOOKUP($A74,'[1]liste reference'!$B$7:$P$904,2,0)),"",VLOOKUP($A74,'[1]liste reference'!$B$7:$P$904,2,0)),VLOOKUP($A74,'[1]liste reference'!$A$7:$P$904,3,0)),"")</f>
        <v/>
      </c>
      <c r="J74" s="481" t="str">
        <f aca="false">IF(ISNUMBER(H74),IF(ISERROR(VLOOKUP($A74,'[1]liste reference'!$A$7:$P$904,4,0)),IF(ISERROR(VLOOKUP($A74,'[1]liste reference'!$B$7:$P$904,3,0)),"",VLOOKUP($A74,'[1]liste reference'!$B$7:$P$904,3,0)),VLOOKUP($A74,'[1]liste reference'!$A$7:$P$904,4,0)),"")</f>
        <v/>
      </c>
      <c r="K74" s="48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498"/>
      <c r="M74" s="498"/>
      <c r="N74" s="498"/>
      <c r="O74" s="484"/>
      <c r="P74" s="485" t="str">
        <f aca="false">IF($A74="NEWCOD",IF($AC74="","No",$AC74),IF(ISTEXT($E74),"DEJA SAISI !",IF($A74="","",IF(ISERROR(VLOOKUP($A74,'[1]liste reference'!A$1:S$1048576,19,FALSE())),IF(ISERROR(VLOOKUP($A74,'[1]liste reference'!B$1:S$1048576,19,FALSE())),"",VLOOKUP($A74,'[1]liste reference'!B$1:S$1048576,19,FALSE())),VLOOKUP($A74,'[1]liste reference'!A$1:S$1048576,19,FALSE())))))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IF(A74="new.cod","NEWCOD",IF(AND((Z74=""),ISTEXT(A74)),A74,IF(Z74="","",INDEX('[1]liste reference'!$A$8:$A$904,Z74))))</f>
        <v/>
      </c>
      <c r="Z74" s="280" t="str">
        <f aca="false">IF(ISERROR(MATCH(A74,'[1]liste reference'!$A$8:$A$904,0)),IF(ISERROR(MATCH(A74,'[1]liste reference'!$B$8:$B$904,0)),"",(MATCH(A74,'[1]liste reference'!$B$8:$B$904,0))),(MATCH(A74,'[1]liste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IF(ISERROR(VLOOKUP($A75,'[1]liste reference'!$A$7:$D$904,2,0)),IF(ISERROR(VLOOKUP($A75,'[1]liste reference'!$B$7:$D$904,1,0)),"",VLOOKUP($A75,'[1]liste reference'!$B$7:$D$904,1,0)),VLOOKUP($A75,'[1]liste reference'!$A$7:$D$904,2,0))</f>
        <v/>
      </c>
      <c r="E75" s="496" t="n">
        <f aca="false">IF(D75="",0,VLOOKUP(D75,D$22:D59,1,0))</f>
        <v>0</v>
      </c>
      <c r="F75" s="501" t="n">
        <f aca="false">($B75*$B$7+$C75*$C$7)/100</f>
        <v>0</v>
      </c>
      <c r="G75" s="507" t="str">
        <f aca="false">IF(A75="","",IF(ISERROR(VLOOKUP($A75,'[1]liste reference'!$A$7:$P$904,13,0)),IF(ISERROR(VLOOKUP($A75,'[1]liste reference'!$B$7:$P$904,12,0)),"    -",VLOOKUP($A75,'[1]liste reference'!$B$7:$P$904,12,0)),VLOOKUP($A75,'[1]liste reference'!$A$7:$P$904,13,0)))</f>
        <v/>
      </c>
      <c r="H75" s="508" t="str">
        <f aca="false">IF(A75="","x",IF(ISERROR(VLOOKUP($A75,'[1]liste reference'!$A$8:$P$904,14,0)),IF(ISERROR(VLOOKUP($A75,'[1]liste reference'!$B$8:$P$904,13,0)),"x",VLOOKUP($A75,'[1]liste reference'!$B$8:$P$904,13,0)),VLOOKUP($A75,'[1]liste reference'!$A$8:$P$904,14,0)))</f>
        <v>x</v>
      </c>
      <c r="I75" s="481" t="str">
        <f aca="false">IF(ISNUMBER(H75),IF(ISERROR(VLOOKUP($A75,'[1]liste reference'!$A$7:$P$904,3,0)),IF(ISERROR(VLOOKUP($A75,'[1]liste reference'!$B$7:$P$904,2,0)),"",VLOOKUP($A75,'[1]liste reference'!$B$7:$P$904,2,0)),VLOOKUP($A75,'[1]liste reference'!$A$7:$P$904,3,0)),"")</f>
        <v/>
      </c>
      <c r="J75" s="481" t="str">
        <f aca="false">IF(ISNUMBER(H75),IF(ISERROR(VLOOKUP($A75,'[1]liste reference'!$A$7:$P$904,4,0)),IF(ISERROR(VLOOKUP($A75,'[1]liste reference'!$B$7:$P$904,3,0)),"",VLOOKUP($A75,'[1]liste reference'!$B$7:$P$904,3,0)),VLOOKUP($A75,'[1]liste reference'!$A$7:$P$904,4,0)),"")</f>
        <v/>
      </c>
      <c r="K75" s="48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498"/>
      <c r="M75" s="498"/>
      <c r="N75" s="498"/>
      <c r="O75" s="484"/>
      <c r="P75" s="485" t="str">
        <f aca="false">IF($A75="NEWCOD",IF($AC75="","No",$AC75),IF(ISTEXT($E75),"DEJA SAISI !",IF($A75="","",IF(ISERROR(VLOOKUP($A75,'[1]liste reference'!A$1:S$1048576,19,FALSE())),IF(ISERROR(VLOOKUP($A75,'[1]liste reference'!B$1:S$1048576,19,FALSE())),"",VLOOKUP($A75,'[1]liste reference'!B$1:S$1048576,19,FALSE())),VLOOKUP($A75,'[1]liste reference'!A$1:S$1048576,19,FALSE())))))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IF(A75="new.cod","NEWCOD",IF(AND((Z75=""),ISTEXT(A75)),A75,IF(Z75="","",INDEX('[1]liste reference'!$A$8:$A$904,Z75))))</f>
        <v/>
      </c>
      <c r="Z75" s="280" t="str">
        <f aca="false">IF(ISERROR(MATCH(A75,'[1]liste reference'!$A$8:$A$904,0)),IF(ISERROR(MATCH(A75,'[1]liste reference'!$B$8:$B$904,0)),"",(MATCH(A75,'[1]liste reference'!$B$8:$B$904,0))),(MATCH(A75,'[1]liste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IF(ISERROR(VLOOKUP($A76,'[1]liste reference'!$A$7:$D$904,2,0)),IF(ISERROR(VLOOKUP($A76,'[1]liste reference'!$B$7:$D$904,1,0)),"",VLOOKUP($A76,'[1]liste reference'!$B$7:$D$904,1,0)),VLOOKUP($A76,'[1]liste reference'!$A$7:$D$904,2,0))</f>
        <v/>
      </c>
      <c r="E76" s="496" t="n">
        <f aca="false">IF(D76="",0,VLOOKUP(D76,D$22:D59,1,0))</f>
        <v>0</v>
      </c>
      <c r="F76" s="501" t="n">
        <f aca="false">($B76*$B$7+$C76*$C$7)/100</f>
        <v>0</v>
      </c>
      <c r="G76" s="507" t="str">
        <f aca="false">IF(A76="","",IF(ISERROR(VLOOKUP($A76,'[1]liste reference'!$A$7:$P$904,13,0)),IF(ISERROR(VLOOKUP($A76,'[1]liste reference'!$B$7:$P$904,12,0)),"    -",VLOOKUP($A76,'[1]liste reference'!$B$7:$P$904,12,0)),VLOOKUP($A76,'[1]liste reference'!$A$7:$P$904,13,0)))</f>
        <v/>
      </c>
      <c r="H76" s="508" t="str">
        <f aca="false">IF(A76="","x",IF(ISERROR(VLOOKUP($A76,'[1]liste reference'!$A$8:$P$904,14,0)),IF(ISERROR(VLOOKUP($A76,'[1]liste reference'!$B$8:$P$904,13,0)),"x",VLOOKUP($A76,'[1]liste reference'!$B$8:$P$904,13,0)),VLOOKUP($A76,'[1]liste reference'!$A$8:$P$904,14,0)))</f>
        <v>x</v>
      </c>
      <c r="I76" s="481" t="str">
        <f aca="false">IF(ISNUMBER(H76),IF(ISERROR(VLOOKUP($A76,'[1]liste reference'!$A$7:$P$904,3,0)),IF(ISERROR(VLOOKUP($A76,'[1]liste reference'!$B$7:$P$904,2,0)),"",VLOOKUP($A76,'[1]liste reference'!$B$7:$P$904,2,0)),VLOOKUP($A76,'[1]liste reference'!$A$7:$P$904,3,0)),"")</f>
        <v/>
      </c>
      <c r="J76" s="481" t="str">
        <f aca="false">IF(ISNUMBER(H76),IF(ISERROR(VLOOKUP($A76,'[1]liste reference'!$A$7:$P$904,4,0)),IF(ISERROR(VLOOKUP($A76,'[1]liste reference'!$B$7:$P$904,3,0)),"",VLOOKUP($A76,'[1]liste reference'!$B$7:$P$904,3,0)),VLOOKUP($A76,'[1]liste reference'!$A$7:$P$904,4,0)),"")</f>
        <v/>
      </c>
      <c r="K76" s="48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498"/>
      <c r="M76" s="498"/>
      <c r="N76" s="498"/>
      <c r="O76" s="484"/>
      <c r="P76" s="485" t="str">
        <f aca="false">IF($A76="NEWCOD",IF($AC76="","No",$AC76),IF(ISTEXT($E76),"DEJA SAISI !",IF($A76="","",IF(ISERROR(VLOOKUP($A76,'[1]liste reference'!A$1:S$1048576,19,FALSE())),IF(ISERROR(VLOOKUP($A76,'[1]liste reference'!B$1:S$1048576,19,FALSE())),"",VLOOKUP($A76,'[1]liste reference'!B$1:S$1048576,19,FALSE())),VLOOKUP($A76,'[1]liste reference'!A$1:S$1048576,19,FALSE())))))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IF(A76="new.cod","NEWCOD",IF(AND((Z76=""),ISTEXT(A76)),A76,IF(Z76="","",INDEX('[1]liste reference'!$A$8:$A$904,Z76))))</f>
        <v/>
      </c>
      <c r="Z76" s="280" t="str">
        <f aca="false">IF(ISERROR(MATCH(A76,'[1]liste reference'!$A$8:$A$904,0)),IF(ISERROR(MATCH(A76,'[1]liste reference'!$B$8:$B$904,0)),"",(MATCH(A76,'[1]liste reference'!$B$8:$B$904,0))),(MATCH(A76,'[1]liste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IF(ISERROR(VLOOKUP($A77,'[1]liste reference'!$A$7:$D$904,2,0)),IF(ISERROR(VLOOKUP($A77,'[1]liste reference'!$B$7:$D$904,1,0)),"",VLOOKUP($A77,'[1]liste reference'!$B$7:$D$904,1,0)),VLOOKUP($A77,'[1]liste reference'!$A$7:$D$904,2,0))</f>
        <v/>
      </c>
      <c r="E77" s="496" t="n">
        <f aca="false">IF(D77="",0,VLOOKUP(D77,D$22:D75,1,0))</f>
        <v>0</v>
      </c>
      <c r="F77" s="501" t="n">
        <f aca="false">($B77*$B$7+$C77*$C$7)/100</f>
        <v>0</v>
      </c>
      <c r="G77" s="507" t="str">
        <f aca="false">IF(A77="","",IF(ISERROR(VLOOKUP($A77,'[1]liste reference'!$A$7:$P$904,13,0)),IF(ISERROR(VLOOKUP($A77,'[1]liste reference'!$B$7:$P$904,12,0)),"    -",VLOOKUP($A77,'[1]liste reference'!$B$7:$P$904,12,0)),VLOOKUP($A77,'[1]liste reference'!$A$7:$P$904,13,0)))</f>
        <v/>
      </c>
      <c r="H77" s="508" t="str">
        <f aca="false">IF(A77="","x",IF(ISERROR(VLOOKUP($A77,'[1]liste reference'!$A$8:$P$904,14,0)),IF(ISERROR(VLOOKUP($A77,'[1]liste reference'!$B$8:$P$904,13,0)),"x",VLOOKUP($A77,'[1]liste reference'!$B$8:$P$904,13,0)),VLOOKUP($A77,'[1]liste reference'!$A$8:$P$904,14,0)))</f>
        <v>x</v>
      </c>
      <c r="I77" s="481" t="str">
        <f aca="false">IF(ISNUMBER(H77),IF(ISERROR(VLOOKUP($A77,'[1]liste reference'!$A$7:$P$904,3,0)),IF(ISERROR(VLOOKUP($A77,'[1]liste reference'!$B$7:$P$904,2,0)),"",VLOOKUP($A77,'[1]liste reference'!$B$7:$P$904,2,0)),VLOOKUP($A77,'[1]liste reference'!$A$7:$P$904,3,0)),"")</f>
        <v/>
      </c>
      <c r="J77" s="481" t="str">
        <f aca="false">IF(ISNUMBER(H77),IF(ISERROR(VLOOKUP($A77,'[1]liste reference'!$A$7:$P$904,4,0)),IF(ISERROR(VLOOKUP($A77,'[1]liste reference'!$B$7:$P$904,3,0)),"",VLOOKUP($A77,'[1]liste reference'!$B$7:$P$904,3,0)),VLOOKUP($A77,'[1]liste reference'!$A$7:$P$904,4,0)),"")</f>
        <v/>
      </c>
      <c r="K77" s="48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498"/>
      <c r="M77" s="498"/>
      <c r="N77" s="498"/>
      <c r="O77" s="484"/>
      <c r="P77" s="485" t="str">
        <f aca="false">IF($A77="NEWCOD",IF($AC77="","No",$AC77),IF(ISTEXT($E77),"DEJA SAISI !",IF($A77="","",IF(ISERROR(VLOOKUP($A77,'[1]liste reference'!A$1:S$1048576,19,FALSE())),IF(ISERROR(VLOOKUP($A77,'[1]liste reference'!B$1:S$1048576,19,FALSE())),"",VLOOKUP($A77,'[1]liste reference'!B$1:S$1048576,19,FALSE())),VLOOKUP($A77,'[1]liste reference'!A$1:S$1048576,19,FALSE())))))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IF(A77="new.cod","NEWCOD",IF(AND((Z77=""),ISTEXT(A77)),A77,IF(Z77="","",INDEX('[1]liste reference'!$A$8:$A$904,Z77))))</f>
        <v/>
      </c>
      <c r="Z77" s="280" t="str">
        <f aca="false">IF(ISERROR(MATCH(A77,'[1]liste reference'!$A$8:$A$904,0)),IF(ISERROR(MATCH(A77,'[1]liste reference'!$B$8:$B$904,0)),"",(MATCH(A77,'[1]liste reference'!$B$8:$B$904,0))),(MATCH(A77,'[1]liste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IF(ISERROR(VLOOKUP($A78,'[1]liste reference'!$A$7:$D$904,2,0)),IF(ISERROR(VLOOKUP($A78,'[1]liste reference'!$B$7:$D$904,1,0)),"",VLOOKUP($A78,'[1]liste reference'!$B$7:$D$904,1,0)),VLOOKUP($A78,'[1]liste reference'!$A$7:$D$904,2,0))</f>
        <v/>
      </c>
      <c r="E78" s="496" t="n">
        <f aca="false">IF(D78="",0,VLOOKUP(D78,D$22:D75,1,0))</f>
        <v>0</v>
      </c>
      <c r="F78" s="501" t="n">
        <f aca="false">($B78*$B$7+$C78*$C$7)/100</f>
        <v>0</v>
      </c>
      <c r="G78" s="507" t="str">
        <f aca="false">IF(A78="","",IF(ISERROR(VLOOKUP($A78,'[1]liste reference'!$A$7:$P$904,13,0)),IF(ISERROR(VLOOKUP($A78,'[1]liste reference'!$B$7:$P$904,12,0)),"    -",VLOOKUP($A78,'[1]liste reference'!$B$7:$P$904,12,0)),VLOOKUP($A78,'[1]liste reference'!$A$7:$P$904,13,0)))</f>
        <v/>
      </c>
      <c r="H78" s="508" t="str">
        <f aca="false">IF(A78="","x",IF(ISERROR(VLOOKUP($A78,'[1]liste reference'!$A$8:$P$904,14,0)),IF(ISERROR(VLOOKUP($A78,'[1]liste reference'!$B$8:$P$904,13,0)),"x",VLOOKUP($A78,'[1]liste reference'!$B$8:$P$904,13,0)),VLOOKUP($A78,'[1]liste reference'!$A$8:$P$904,14,0)))</f>
        <v>x</v>
      </c>
      <c r="I78" s="481" t="str">
        <f aca="false">IF(ISNUMBER(H78),IF(ISERROR(VLOOKUP($A78,'[1]liste reference'!$A$7:$P$904,3,0)),IF(ISERROR(VLOOKUP($A78,'[1]liste reference'!$B$7:$P$904,2,0)),"",VLOOKUP($A78,'[1]liste reference'!$B$7:$P$904,2,0)),VLOOKUP($A78,'[1]liste reference'!$A$7:$P$904,3,0)),"")</f>
        <v/>
      </c>
      <c r="J78" s="481" t="str">
        <f aca="false">IF(ISNUMBER(H78),IF(ISERROR(VLOOKUP($A78,'[1]liste reference'!$A$7:$P$904,4,0)),IF(ISERROR(VLOOKUP($A78,'[1]liste reference'!$B$7:$P$904,3,0)),"",VLOOKUP($A78,'[1]liste reference'!$B$7:$P$904,3,0)),VLOOKUP($A78,'[1]liste reference'!$A$7:$P$904,4,0)),"")</f>
        <v/>
      </c>
      <c r="K78" s="48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498"/>
      <c r="M78" s="498"/>
      <c r="N78" s="498"/>
      <c r="O78" s="484"/>
      <c r="P78" s="485" t="str">
        <f aca="false">IF($A78="NEWCOD",IF($AC78="","No",$AC78),IF(ISTEXT($E78),"DEJA SAISI !",IF($A78="","",IF(ISERROR(VLOOKUP($A78,'[1]liste reference'!A$1:S$1048576,19,FALSE())),IF(ISERROR(VLOOKUP($A78,'[1]liste reference'!B$1:S$1048576,19,FALSE())),"",VLOOKUP($A78,'[1]liste reference'!B$1:S$1048576,19,FALSE())),VLOOKUP($A78,'[1]liste reference'!A$1:S$1048576,19,FALSE())))))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IF(A78="new.cod","NEWCOD",IF(AND((Z78=""),ISTEXT(A78)),A78,IF(Z78="","",INDEX('[1]liste reference'!$A$8:$A$904,Z78))))</f>
        <v/>
      </c>
      <c r="Z78" s="280" t="str">
        <f aca="false">IF(ISERROR(MATCH(A78,'[1]liste reference'!$A$8:$A$904,0)),IF(ISERROR(MATCH(A78,'[1]liste reference'!$B$8:$B$904,0)),"",(MATCH(A78,'[1]liste reference'!$B$8:$B$904,0))),(MATCH(A78,'[1]liste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IF(ISERROR(VLOOKUP($A79,'[1]liste reference'!$A$7:$D$904,2,0)),IF(ISERROR(VLOOKUP($A79,'[1]liste reference'!$B$7:$D$904,1,0)),"",VLOOKUP($A79,'[1]liste reference'!$B$7:$D$904,1,0)),VLOOKUP($A79,'[1]liste reference'!$A$7:$D$904,2,0))</f>
        <v/>
      </c>
      <c r="E79" s="496" t="n">
        <f aca="false">IF(D79="",0,VLOOKUP(D79,D$22:D75,1,0))</f>
        <v>0</v>
      </c>
      <c r="F79" s="501" t="n">
        <f aca="false">($B79*$B$7+$C79*$C$7)/100</f>
        <v>0</v>
      </c>
      <c r="G79" s="507" t="str">
        <f aca="false">IF(A79="","",IF(ISERROR(VLOOKUP($A79,'[1]liste reference'!$A$7:$P$904,13,0)),IF(ISERROR(VLOOKUP($A79,'[1]liste reference'!$B$7:$P$904,12,0)),"    -",VLOOKUP($A79,'[1]liste reference'!$B$7:$P$904,12,0)),VLOOKUP($A79,'[1]liste reference'!$A$7:$P$904,13,0)))</f>
        <v/>
      </c>
      <c r="H79" s="508" t="str">
        <f aca="false">IF(A79="","x",IF(ISERROR(VLOOKUP($A79,'[1]liste reference'!$A$8:$P$904,14,0)),IF(ISERROR(VLOOKUP($A79,'[1]liste reference'!$B$8:$P$904,13,0)),"x",VLOOKUP($A79,'[1]liste reference'!$B$8:$P$904,13,0)),VLOOKUP($A79,'[1]liste reference'!$A$8:$P$904,14,0)))</f>
        <v>x</v>
      </c>
      <c r="I79" s="481" t="str">
        <f aca="false">IF(ISNUMBER(H79),IF(ISERROR(VLOOKUP($A79,'[1]liste reference'!$A$7:$P$904,3,0)),IF(ISERROR(VLOOKUP($A79,'[1]liste reference'!$B$7:$P$904,2,0)),"",VLOOKUP($A79,'[1]liste reference'!$B$7:$P$904,2,0)),VLOOKUP($A79,'[1]liste reference'!$A$7:$P$904,3,0)),"")</f>
        <v/>
      </c>
      <c r="J79" s="481" t="str">
        <f aca="false">IF(ISNUMBER(H79),IF(ISERROR(VLOOKUP($A79,'[1]liste reference'!$A$7:$P$904,4,0)),IF(ISERROR(VLOOKUP($A79,'[1]liste reference'!$B$7:$P$904,3,0)),"",VLOOKUP($A79,'[1]liste reference'!$B$7:$P$904,3,0)),VLOOKUP($A79,'[1]liste reference'!$A$7:$P$904,4,0)),"")</f>
        <v/>
      </c>
      <c r="K79" s="48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498"/>
      <c r="M79" s="498"/>
      <c r="N79" s="498"/>
      <c r="O79" s="484"/>
      <c r="P79" s="485" t="str">
        <f aca="false">IF($A79="NEWCOD",IF($AC79="","No",$AC79),IF(ISTEXT($E79),"DEJA SAISI !",IF($A79="","",IF(ISERROR(VLOOKUP($A79,'[1]liste reference'!A$1:S$1048576,19,FALSE())),IF(ISERROR(VLOOKUP($A79,'[1]liste reference'!B$1:S$1048576,19,FALSE())),"",VLOOKUP($A79,'[1]liste reference'!B$1:S$1048576,19,FALSE())),VLOOKUP($A79,'[1]liste reference'!A$1:S$1048576,19,FALSE())))))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IF(A79="new.cod","NEWCOD",IF(AND((Z79=""),ISTEXT(A79)),A79,IF(Z79="","",INDEX('[1]liste reference'!$A$8:$A$904,Z79))))</f>
        <v/>
      </c>
      <c r="Z79" s="280" t="str">
        <f aca="false">IF(ISERROR(MATCH(A79,'[1]liste reference'!$A$8:$A$904,0)),IF(ISERROR(MATCH(A79,'[1]liste reference'!$B$8:$B$904,0)),"",(MATCH(A79,'[1]liste reference'!$B$8:$B$904,0))),(MATCH(A79,'[1]liste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IF(ISERROR(VLOOKUP($A80,'[1]liste reference'!$A$7:$D$904,2,0)),IF(ISERROR(VLOOKUP($A80,'[1]liste reference'!$B$7:$D$904,1,0)),"",VLOOKUP($A80,'[1]liste reference'!$B$7:$D$904,1,0)),VLOOKUP($A80,'[1]liste reference'!$A$7:$D$904,2,0))</f>
        <v/>
      </c>
      <c r="E80" s="496" t="n">
        <f aca="false">IF(D80="",0,VLOOKUP(D80,D$22:D79,1,0))</f>
        <v>0</v>
      </c>
      <c r="F80" s="501" t="n">
        <f aca="false">($B80*$B$7+$C80*$C$7)/100</f>
        <v>0</v>
      </c>
      <c r="G80" s="507" t="str">
        <f aca="false">IF(A80="","",IF(ISERROR(VLOOKUP($A80,'[1]liste reference'!$A$7:$P$904,13,0)),IF(ISERROR(VLOOKUP($A80,'[1]liste reference'!$B$7:$P$904,12,0)),"    -",VLOOKUP($A80,'[1]liste reference'!$B$7:$P$904,12,0)),VLOOKUP($A80,'[1]liste reference'!$A$7:$P$904,13,0)))</f>
        <v/>
      </c>
      <c r="H80" s="508" t="str">
        <f aca="false">IF(A80="","x",IF(ISERROR(VLOOKUP($A80,'[1]liste reference'!$A$8:$P$904,14,0)),IF(ISERROR(VLOOKUP($A80,'[1]liste reference'!$B$8:$P$904,13,0)),"x",VLOOKUP($A80,'[1]liste reference'!$B$8:$P$904,13,0)),VLOOKUP($A80,'[1]liste reference'!$A$8:$P$904,14,0)))</f>
        <v>x</v>
      </c>
      <c r="I80" s="481" t="str">
        <f aca="false">IF(ISNUMBER(H80),IF(ISERROR(VLOOKUP($A80,'[1]liste reference'!$A$7:$P$904,3,0)),IF(ISERROR(VLOOKUP($A80,'[1]liste reference'!$B$7:$P$904,2,0)),"",VLOOKUP($A80,'[1]liste reference'!$B$7:$P$904,2,0)),VLOOKUP($A80,'[1]liste reference'!$A$7:$P$904,3,0)),"")</f>
        <v/>
      </c>
      <c r="J80" s="481" t="str">
        <f aca="false">IF(ISNUMBER(H80),IF(ISERROR(VLOOKUP($A80,'[1]liste reference'!$A$7:$P$904,4,0)),IF(ISERROR(VLOOKUP($A80,'[1]liste reference'!$B$7:$P$904,3,0)),"",VLOOKUP($A80,'[1]liste reference'!$B$7:$P$904,3,0)),VLOOKUP($A80,'[1]liste reference'!$A$7:$P$904,4,0)),"")</f>
        <v/>
      </c>
      <c r="K80" s="48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498"/>
      <c r="M80" s="498"/>
      <c r="N80" s="498"/>
      <c r="O80" s="484"/>
      <c r="P80" s="485" t="str">
        <f aca="false">IF($A80="NEWCOD",IF($AC80="","No",$AC80),IF(ISTEXT($E80),"DEJA SAISI !",IF($A80="","",IF(ISERROR(VLOOKUP($A80,'[1]liste reference'!A$1:S$1048576,19,FALSE())),IF(ISERROR(VLOOKUP($A80,'[1]liste reference'!B$1:S$1048576,19,FALSE())),"",VLOOKUP($A80,'[1]liste reference'!B$1:S$1048576,19,FALSE())),VLOOKUP($A80,'[1]liste reference'!A$1:S$1048576,19,FALSE())))))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IF(A80="new.cod","NEWCOD",IF(AND((Z80=""),ISTEXT(A80)),A80,IF(Z80="","",INDEX('[1]liste reference'!$A$8:$A$904,Z80))))</f>
        <v/>
      </c>
      <c r="Z80" s="280" t="str">
        <f aca="false">IF(ISERROR(MATCH(A80,'[1]liste reference'!$A$8:$A$904,0)),IF(ISERROR(MATCH(A80,'[1]liste reference'!$B$8:$B$904,0)),"",(MATCH(A80,'[1]liste reference'!$B$8:$B$904,0))),(MATCH(A80,'[1]liste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IF(ISERROR(VLOOKUP($A81,'[1]liste reference'!$A$7:$D$904,2,0)),IF(ISERROR(VLOOKUP($A81,'[1]liste reference'!$B$7:$D$904,1,0)),"",VLOOKUP($A81,'[1]liste reference'!$B$7:$D$904,1,0)),VLOOKUP($A81,'[1]liste reference'!$A$7:$D$904,2,0))</f>
        <v/>
      </c>
      <c r="E81" s="496" t="n">
        <f aca="false">IF(D81="",0,VLOOKUP(D81,D$21:D80,1,0))</f>
        <v>0</v>
      </c>
      <c r="F81" s="501" t="n">
        <f aca="false">($B81*$B$7+$C81*$C$7)/100</f>
        <v>0</v>
      </c>
      <c r="G81" s="507" t="str">
        <f aca="false">IF(A81="","",IF(ISERROR(VLOOKUP($A81,'[1]liste reference'!$A$7:$P$904,13,0)),IF(ISERROR(VLOOKUP($A81,'[1]liste reference'!$B$7:$P$904,12,0)),"    -",VLOOKUP($A81,'[1]liste reference'!$B$7:$P$904,12,0)),VLOOKUP($A81,'[1]liste reference'!$A$7:$P$904,13,0)))</f>
        <v/>
      </c>
      <c r="H81" s="508" t="str">
        <f aca="false">IF(A81="","x",IF(ISERROR(VLOOKUP($A81,'[1]liste reference'!$A$8:$P$904,14,0)),IF(ISERROR(VLOOKUP($A81,'[1]liste reference'!$B$8:$P$904,13,0)),"x",VLOOKUP($A81,'[1]liste reference'!$B$8:$P$904,13,0)),VLOOKUP($A81,'[1]liste reference'!$A$8:$P$904,14,0)))</f>
        <v>x</v>
      </c>
      <c r="I81" s="481" t="str">
        <f aca="false">IF(ISNUMBER(H81),IF(ISERROR(VLOOKUP($A81,'[1]liste reference'!$A$7:$P$904,3,0)),IF(ISERROR(VLOOKUP($A81,'[1]liste reference'!$B$7:$P$904,2,0)),"",VLOOKUP($A81,'[1]liste reference'!$B$7:$P$904,2,0)),VLOOKUP($A81,'[1]liste reference'!$A$7:$P$904,3,0)),"")</f>
        <v/>
      </c>
      <c r="J81" s="481" t="str">
        <f aca="false">IF(ISNUMBER(H81),IF(ISERROR(VLOOKUP($A81,'[1]liste reference'!$A$7:$P$904,4,0)),IF(ISERROR(VLOOKUP($A81,'[1]liste reference'!$B$7:$P$904,3,0)),"",VLOOKUP($A81,'[1]liste reference'!$B$7:$P$904,3,0)),VLOOKUP($A81,'[1]liste reference'!$A$7:$P$904,4,0)),"")</f>
        <v/>
      </c>
      <c r="K81" s="48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503"/>
      <c r="M81" s="503"/>
      <c r="N81" s="503"/>
      <c r="O81" s="484"/>
      <c r="P81" s="485" t="str">
        <f aca="false">IF($A81="NEWCOD",IF($AC81="","No",$AC81),IF(ISTEXT($E81),"DEJA SAISI !",IF($A81="","",IF(ISERROR(VLOOKUP($A81,'[1]liste reference'!A$1:S$1048576,19,FALSE())),IF(ISERROR(VLOOKUP($A81,'[1]liste reference'!B$1:S$1048576,19,FALSE())),"",VLOOKUP($A81,'[1]liste reference'!B$1:S$1048576,19,FALSE())),VLOOKUP($A81,'[1]liste reference'!A$1:S$1048576,19,FALSE())))))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IF(A81="new.cod","NEWCOD",IF(AND((Z81=""),ISTEXT(A81)),A81,IF(Z81="","",INDEX('[1]liste reference'!$A$8:$A$904,Z81))))</f>
        <v/>
      </c>
      <c r="Z81" s="280" t="str">
        <f aca="false">IF(ISERROR(MATCH(A81,'[1]liste reference'!$A$8:$A$904,0)),IF(ISERROR(MATCH(A81,'[1]liste reference'!$B$8:$B$904,0)),"",(MATCH(A81,'[1]liste reference'!$B$8:$B$904,0))),(MATCH(A81,'[1]liste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IF(ISERROR(VLOOKUP($A82,'[1]liste reference'!$A$7:$D$904,2,0)),IF(ISERROR(VLOOKUP($A82,'[1]liste reference'!$B$7:$D$904,1,0)),"",VLOOKUP($A82,'[1]liste reference'!$B$7:$D$904,1,0)),VLOOKUP($A82,'[1]liste reference'!$A$7:$D$904,2,0))</f>
        <v/>
      </c>
      <c r="E82" s="514" t="n">
        <f aca="false">IF(D82="",0,VLOOKUP(D82,D$20:D80,1,0))</f>
        <v>0</v>
      </c>
      <c r="F82" s="515" t="n">
        <f aca="false">($B82*$B$7+$C82*$C$7)/100</f>
        <v>0</v>
      </c>
      <c r="G82" s="516" t="str">
        <f aca="false">IF(A82="","",IF(ISERROR(VLOOKUP($A82,'[1]liste reference'!$A$7:$P$904,13,0)),IF(ISERROR(VLOOKUP($A82,'[1]liste reference'!$B$7:$P$904,12,0)),"    -",VLOOKUP($A82,'[1]liste reference'!$B$7:$P$904,12,0)),VLOOKUP($A82,'[1]liste reference'!$A$7:$P$904,13,0)))</f>
        <v/>
      </c>
      <c r="H82" s="517" t="str">
        <f aca="false">IF(A82="","x",IF(ISERROR(VLOOKUP($A82,'[1]liste reference'!$A$8:$P$904,14,0)),IF(ISERROR(VLOOKUP($A82,'[1]liste reference'!$B$8:$P$904,13,0)),"x",VLOOKUP($A82,'[1]liste reference'!$B$8:$P$904,13,0)),VLOOKUP($A82,'[1]liste reference'!$A$8:$P$904,14,0)))</f>
        <v>x</v>
      </c>
      <c r="I82" s="481" t="str">
        <f aca="false">IF(ISNUMBER(H82),IF(ISERROR(VLOOKUP($A82,'[1]liste reference'!$A$7:$P$904,3,0)),IF(ISERROR(VLOOKUP($A82,'[1]liste reference'!$B$7:$P$904,2,0)),"",VLOOKUP($A82,'[1]liste reference'!$B$7:$P$904,2,0)),VLOOKUP($A82,'[1]liste reference'!$A$7:$P$904,3,0)),"")</f>
        <v/>
      </c>
      <c r="J82" s="481" t="str">
        <f aca="false">IF(ISNUMBER(H82),IF(ISERROR(VLOOKUP($A82,'[1]liste reference'!$A$7:$P$904,4,0)),IF(ISERROR(VLOOKUP($A82,'[1]liste reference'!$B$7:$P$904,3,0)),"",VLOOKUP($A82,'[1]liste reference'!$B$7:$P$904,3,0)),VLOOKUP($A82,'[1]liste reference'!$A$7:$P$904,4,0)),"")</f>
        <v/>
      </c>
      <c r="K82" s="51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519"/>
      <c r="M82" s="519"/>
      <c r="N82" s="519"/>
      <c r="O82" s="520"/>
      <c r="P82" s="521" t="str">
        <f aca="false">IF($A82="NEWCOD",IF($AC82="","No",$AC82),IF(ISTEXT($E82),"DEJA SAISI !",IF($A82="","",IF(ISERROR(VLOOKUP($A82,'[1]liste reference'!A$1:S$1048576,19,FALSE())),IF(ISERROR(VLOOKUP($A82,'[1]liste reference'!B$1:S$1048576,19,FALSE())),"",VLOOKUP($A82,'[1]liste reference'!B$1:S$1048576,19,FALSE())),VLOOKUP($A82,'[1]liste reference'!A$1:S$1048576,19,FALSE())))))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IF(A82="new.cod","NEWCOD",IF(AND((Z82=""),ISTEXT(A82)),A82,IF(Z82="","",INDEX('[1]liste reference'!$A$8:$A$904,Z82))))</f>
        <v/>
      </c>
      <c r="Z82" s="280" t="str">
        <f aca="false">IF(ISERROR(MATCH(A82,'[1]liste reference'!$A$8:$A$904,0)),IF(ISERROR(MATCH(A82,'[1]liste reference'!$B$8:$B$904,0)),"",(MATCH(A82,'[1]liste reference'!$B$8:$B$904,0))),(MATCH(A82,'[1]liste reference'!$A$8:$A$904,0)))</f>
        <v/>
      </c>
      <c r="AA82" s="491"/>
      <c r="AB82" s="492"/>
      <c r="AC82" s="492"/>
      <c r="BB82" s="280" t="str">
        <f aca="false">IF(A82="","",1)</f>
        <v/>
      </c>
    </row>
    <row r="83" customFormat="false" ht="13.8"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Lez</v>
      </c>
      <c r="B84" s="529" t="str">
        <f aca="false">C3</f>
        <v>Prades Le Lez</v>
      </c>
      <c r="C84" s="530" t="n">
        <f aca="false">A4</f>
        <v>41471</v>
      </c>
      <c r="D84" s="531" t="n">
        <f aca="false">IF(ISERROR(SUM($T$23:$T$82)/SUM($U$23:$U$82)),"",SUM($T$23:$T$82)/SUM($U$23:$U$82))</f>
        <v>9.54385964912281</v>
      </c>
      <c r="E84" s="532" t="n">
        <f aca="false">N13</f>
        <v>24</v>
      </c>
      <c r="F84" s="529" t="n">
        <f aca="false">N14</f>
        <v>16</v>
      </c>
      <c r="G84" s="529" t="n">
        <f aca="false">N15</f>
        <v>6</v>
      </c>
      <c r="H84" s="529" t="n">
        <f aca="false">N16</f>
        <v>7</v>
      </c>
      <c r="I84" s="529" t="n">
        <f aca="false">N17</f>
        <v>3</v>
      </c>
      <c r="J84" s="533" t="n">
        <f aca="false">N8</f>
        <v>9.8125</v>
      </c>
      <c r="K84" s="531" t="n">
        <f aca="false">N9</f>
        <v>3.6438089617871</v>
      </c>
      <c r="L84" s="532" t="n">
        <f aca="false">N10</f>
        <v>4</v>
      </c>
      <c r="M84" s="532" t="n">
        <f aca="false">N11</f>
        <v>16</v>
      </c>
      <c r="N84" s="531" t="n">
        <f aca="false">O8</f>
        <v>1.8125</v>
      </c>
      <c r="O84" s="531" t="n">
        <f aca="false">O9</f>
        <v>0.726184377413891</v>
      </c>
      <c r="P84" s="532" t="n">
        <f aca="false">O10</f>
        <v>1</v>
      </c>
      <c r="Q84" s="532" t="n">
        <f aca="false">O11</f>
        <v>3</v>
      </c>
      <c r="R84" s="532" t="n">
        <f aca="false">F21</f>
        <v>87.7239</v>
      </c>
      <c r="S84" s="532" t="n">
        <f aca="false">K11</f>
        <v>0</v>
      </c>
      <c r="T84" s="532" t="n">
        <f aca="false">K12</f>
        <v>6</v>
      </c>
      <c r="U84" s="532" t="n">
        <f aca="false">K13</f>
        <v>9</v>
      </c>
      <c r="V84" s="534" t="n">
        <f aca="false">K14</f>
        <v>1</v>
      </c>
      <c r="W84" s="535" t="n">
        <f aca="false">K15</f>
        <v>8</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2686</v>
      </c>
      <c r="R86" s="280"/>
      <c r="S86" s="488"/>
      <c r="T86" s="280"/>
      <c r="U86" s="280"/>
      <c r="V86" s="280"/>
    </row>
    <row r="87" customFormat="false" ht="13.2" hidden="true" customHeight="false" outlineLevel="0" collapsed="false">
      <c r="P87" s="280"/>
      <c r="Q87" s="280" t="s">
        <v>2687</v>
      </c>
      <c r="R87" s="280"/>
      <c r="S87" s="488" t="n">
        <f aca="false">VLOOKUP(MAX($S$23:$S$82),($S$23:$U$82),1,0)</f>
        <v>39</v>
      </c>
      <c r="T87" s="280"/>
      <c r="U87" s="280"/>
      <c r="V87" s="280"/>
    </row>
    <row r="88" customFormat="false" ht="13.2" hidden="true" customHeight="false" outlineLevel="0" collapsed="false">
      <c r="P88" s="280"/>
      <c r="Q88" s="280" t="s">
        <v>2688</v>
      </c>
      <c r="R88" s="280"/>
      <c r="S88" s="488" t="n">
        <f aca="false">VLOOKUP((S87),($S$23:$U$82),2,0)</f>
        <v>117</v>
      </c>
      <c r="T88" s="280"/>
      <c r="U88" s="280"/>
      <c r="V88" s="280"/>
    </row>
    <row r="89" customFormat="false" ht="13.2" hidden="true" customHeight="false" outlineLevel="0" collapsed="false">
      <c r="Q89" s="280" t="s">
        <v>2689</v>
      </c>
      <c r="R89" s="280"/>
      <c r="S89" s="488" t="n">
        <f aca="false">VLOOKUP((S87),($S$23:$U$82),3,0)</f>
        <v>9</v>
      </c>
      <c r="T89" s="280"/>
    </row>
    <row r="90" customFormat="false" ht="13.2" hidden="false" customHeight="false" outlineLevel="0" collapsed="false">
      <c r="Q90" s="280" t="s">
        <v>2690</v>
      </c>
      <c r="R90" s="280"/>
      <c r="S90" s="538" t="n">
        <f aca="false">IF(ISERROR(SUM($T$23:$T$82)/SUM($U$23:$U$82)),"",(SUM($T$23:$T$82)-S88)/(SUM($U$23:$U$82)-S89))</f>
        <v>8.89583333333333</v>
      </c>
      <c r="T90" s="280"/>
    </row>
    <row r="91" customFormat="false" ht="13.2" hidden="false" customHeight="false" outlineLevel="0" collapsed="false">
      <c r="Q91" s="487" t="s">
        <v>2691</v>
      </c>
      <c r="R91" s="487"/>
      <c r="S91" s="487" t="str">
        <f aca="false">INDEX('[1]liste reference'!$A$8:$A$904,$T$91)</f>
        <v>CINDAN</v>
      </c>
      <c r="T91" s="280" t="n">
        <f aca="false">IF(ISERROR(MATCH($S$93,'[1]liste reference'!$A$8:$A$904,0)),MATCH($S$93,'[1]liste reference'!$B$8:$B$904,0),(MATCH($S$93,'[1]liste reference'!$A$8:$A$904,0)))</f>
        <v>171</v>
      </c>
      <c r="U91" s="527"/>
    </row>
    <row r="92" customFormat="false" ht="13.2" hidden="false" customHeight="false" outlineLevel="0" collapsed="false">
      <c r="Q92" s="280" t="s">
        <v>2692</v>
      </c>
      <c r="R92" s="280"/>
      <c r="S92" s="280" t="n">
        <f aca="false">MATCH(S87,$S$23:$S$82,0)</f>
        <v>9</v>
      </c>
      <c r="T92" s="280"/>
    </row>
    <row r="93" customFormat="false" ht="13.2" hidden="false" customHeight="false" outlineLevel="0" collapsed="false">
      <c r="Q93" s="487" t="s">
        <v>2693</v>
      </c>
      <c r="R93" s="280"/>
      <c r="S93" s="487" t="str">
        <f aca="false">INDEX($A$23:$A$82,$S$92)</f>
        <v>CINDAN</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2694</v>
      </c>
      <c r="B2" s="284"/>
      <c r="C2" s="285" t="s">
        <v>2695</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2696</v>
      </c>
      <c r="B3" s="284"/>
      <c r="C3" s="283" t="s">
        <v>2697</v>
      </c>
      <c r="D3" s="294"/>
      <c r="E3" s="294"/>
      <c r="F3" s="295"/>
      <c r="G3" s="295"/>
      <c r="H3" s="296"/>
      <c r="I3" s="297"/>
      <c r="J3" s="296"/>
      <c r="K3" s="298" t="s">
        <v>2698</v>
      </c>
      <c r="L3" s="299"/>
      <c r="M3" s="300" t="s">
        <v>2699</v>
      </c>
      <c r="N3" s="301"/>
      <c r="O3" s="301"/>
      <c r="P3" s="302"/>
      <c r="Q3" s="280"/>
      <c r="R3" s="280"/>
      <c r="S3" s="280"/>
      <c r="T3" s="280"/>
      <c r="U3" s="280"/>
      <c r="V3" s="280"/>
      <c r="W3" s="292"/>
      <c r="X3" s="293"/>
    </row>
    <row r="4" customFormat="false" ht="13.8" hidden="false" customHeight="false" outlineLevel="0" collapsed="false">
      <c r="A4" s="303" t="s">
        <v>2700</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2686</v>
      </c>
      <c r="R86" s="280"/>
      <c r="S86" s="488"/>
      <c r="T86" s="280"/>
      <c r="U86" s="280"/>
      <c r="V86" s="280"/>
    </row>
    <row r="87" customFormat="false" ht="13.2" hidden="true" customHeight="false" outlineLevel="0" collapsed="false">
      <c r="P87" s="280"/>
      <c r="Q87" s="280" t="s">
        <v>2687</v>
      </c>
      <c r="R87" s="280"/>
      <c r="S87" s="488" t="n">
        <f aca="false">VLOOKUP(MAX($S$23:$S$82),($S$23:$U$82),1,0)</f>
        <v>0</v>
      </c>
      <c r="T87" s="280"/>
      <c r="U87" s="280"/>
      <c r="V87" s="280"/>
    </row>
    <row r="88" customFormat="false" ht="13.2" hidden="true" customHeight="false" outlineLevel="0" collapsed="false">
      <c r="P88" s="280"/>
      <c r="Q88" s="280" t="s">
        <v>2688</v>
      </c>
      <c r="R88" s="280"/>
      <c r="S88" s="488" t="n">
        <f aca="false">VLOOKUP((S87),($S$23:$U$82),2,0)</f>
        <v>0</v>
      </c>
      <c r="T88" s="280"/>
      <c r="U88" s="280"/>
      <c r="V88" s="280"/>
    </row>
    <row r="89" customFormat="false" ht="13.2" hidden="true" customHeight="false" outlineLevel="0" collapsed="false">
      <c r="Q89" s="280" t="s">
        <v>2689</v>
      </c>
      <c r="R89" s="280"/>
      <c r="S89" s="488" t="n">
        <f aca="false">VLOOKUP((S87),($S$23:$U$82),3,0)</f>
        <v>0</v>
      </c>
      <c r="T89" s="280"/>
    </row>
    <row r="90" customFormat="false" ht="13.2" hidden="false" customHeight="false" outlineLevel="0" collapsed="false">
      <c r="Q90" s="280" t="s">
        <v>2690</v>
      </c>
      <c r="R90" s="280"/>
      <c r="S90" s="538" t="str">
        <f aca="false">IF(ISERROR(SUM($T$23:$T$82)/SUM($U$23:$U$82)),"",(SUM($T$23:$T$82)-S88)/(SUM($U$23:$U$82)-S89))</f>
        <v/>
      </c>
      <c r="T90" s="280"/>
    </row>
    <row r="91" customFormat="false" ht="13.2" hidden="false" customHeight="false" outlineLevel="0" collapsed="false">
      <c r="Q91" s="487" t="s">
        <v>2691</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2692</v>
      </c>
      <c r="R92" s="280"/>
      <c r="S92" s="280" t="n">
        <f aca="false">MATCH(S87,$S$23:$S$82,0)</f>
        <v>1</v>
      </c>
      <c r="T92" s="280"/>
    </row>
    <row r="93" customFormat="false" ht="13.2" hidden="false" customHeight="false" outlineLevel="0" collapsed="false">
      <c r="Q93" s="487" t="s">
        <v>2693</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2701</v>
      </c>
      <c r="B1" s="549"/>
      <c r="C1" s="549"/>
      <c r="D1" s="549"/>
    </row>
    <row r="2" customFormat="false" ht="13.8" hidden="false" customHeight="false" outlineLevel="0" collapsed="false">
      <c r="A2" s="550" t="s">
        <v>2702</v>
      </c>
      <c r="B2" s="551"/>
      <c r="C2" s="552"/>
      <c r="D2" s="552"/>
    </row>
    <row r="3" customFormat="false" ht="14.4" hidden="false" customHeight="false" outlineLevel="0" collapsed="false">
      <c r="A3" s="550" t="s">
        <v>2703</v>
      </c>
      <c r="B3" s="551"/>
      <c r="C3" s="552"/>
      <c r="D3" s="553" t="s">
        <v>2704</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2705</v>
      </c>
      <c r="G15" s="571"/>
      <c r="H15" s="572" t="s">
        <v>2706</v>
      </c>
      <c r="I15" s="571"/>
    </row>
    <row r="16" customFormat="false" ht="14.4" hidden="false" customHeight="false" outlineLevel="0" collapsed="false">
      <c r="A16" s="567" t="s">
        <v>1708</v>
      </c>
      <c r="B16" s="566" t="s">
        <v>1709</v>
      </c>
      <c r="C16" s="568"/>
      <c r="D16" s="569"/>
      <c r="F16" s="573" t="s">
        <v>2707</v>
      </c>
      <c r="G16" s="574"/>
      <c r="H16" s="573" t="s">
        <v>2707</v>
      </c>
      <c r="I16" s="575"/>
    </row>
    <row r="17" customFormat="false" ht="14.4" hidden="false" customHeight="false" outlineLevel="0" collapsed="false">
      <c r="A17" s="565" t="s">
        <v>2127</v>
      </c>
      <c r="B17" s="566" t="s">
        <v>2128</v>
      </c>
      <c r="C17" s="568"/>
      <c r="D17" s="569"/>
      <c r="F17" s="576" t="s">
        <v>2708</v>
      </c>
      <c r="G17" s="577"/>
      <c r="H17" s="576" t="s">
        <v>2708</v>
      </c>
      <c r="I17" s="578"/>
    </row>
    <row r="18" customFormat="false" ht="14.4" hidden="false" customHeight="false" outlineLevel="0" collapsed="false">
      <c r="A18" s="565" t="s">
        <v>1212</v>
      </c>
      <c r="B18" s="566" t="s">
        <v>1213</v>
      </c>
      <c r="C18" s="568"/>
      <c r="D18" s="569"/>
      <c r="F18" s="576" t="s">
        <v>2709</v>
      </c>
      <c r="G18" s="577"/>
      <c r="H18" s="576" t="s">
        <v>2709</v>
      </c>
      <c r="I18" s="578"/>
    </row>
    <row r="19" customFormat="false" ht="14.4" hidden="false" customHeight="false" outlineLevel="0" collapsed="false">
      <c r="A19" s="565" t="s">
        <v>1711</v>
      </c>
      <c r="B19" s="566" t="s">
        <v>1712</v>
      </c>
      <c r="C19" s="568"/>
      <c r="D19" s="569"/>
      <c r="F19" s="576" t="s">
        <v>2624</v>
      </c>
      <c r="G19" s="577"/>
      <c r="H19" s="576" t="s">
        <v>2624</v>
      </c>
      <c r="I19" s="578"/>
    </row>
    <row r="20" customFormat="false" ht="14.4" hidden="false" customHeight="false" outlineLevel="0" collapsed="false">
      <c r="A20" s="567" t="s">
        <v>1714</v>
      </c>
      <c r="B20" s="566" t="s">
        <v>1715</v>
      </c>
      <c r="C20" s="568"/>
      <c r="D20" s="569"/>
      <c r="F20" s="576" t="s">
        <v>2710</v>
      </c>
      <c r="G20" s="577"/>
      <c r="H20" s="576" t="s">
        <v>2710</v>
      </c>
      <c r="I20" s="578"/>
    </row>
    <row r="21" customFormat="false" ht="14.4" hidden="false" customHeight="false" outlineLevel="0" collapsed="false">
      <c r="A21" s="567" t="s">
        <v>1720</v>
      </c>
      <c r="B21" s="566" t="s">
        <v>1721</v>
      </c>
      <c r="C21" s="568"/>
      <c r="D21" s="569"/>
      <c r="F21" s="576" t="s">
        <v>2711</v>
      </c>
      <c r="G21" s="577"/>
      <c r="H21" s="576" t="s">
        <v>2711</v>
      </c>
      <c r="I21" s="578"/>
    </row>
    <row r="22" customFormat="false" ht="14.4" hidden="false" customHeight="false" outlineLevel="0" collapsed="false">
      <c r="A22" s="565" t="s">
        <v>1726</v>
      </c>
      <c r="B22" s="566" t="s">
        <v>1727</v>
      </c>
      <c r="C22" s="568"/>
      <c r="D22" s="569"/>
      <c r="F22" s="576" t="s">
        <v>2712</v>
      </c>
      <c r="G22" s="577"/>
      <c r="H22" s="576" t="s">
        <v>2712</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2713</v>
      </c>
      <c r="G24" s="577"/>
      <c r="H24" s="576" t="s">
        <v>2713</v>
      </c>
      <c r="I24" s="578"/>
    </row>
    <row r="25" customFormat="false" ht="14.4" hidden="false" customHeight="false" outlineLevel="0" collapsed="false">
      <c r="A25" s="565" t="s">
        <v>2133</v>
      </c>
      <c r="B25" s="566" t="s">
        <v>2134</v>
      </c>
      <c r="C25" s="568"/>
      <c r="D25" s="569"/>
      <c r="F25" s="579" t="s">
        <v>2714</v>
      </c>
      <c r="G25" s="580"/>
      <c r="H25" s="579" t="s">
        <v>2714</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2715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2716</v>
      </c>
    </row>
    <row r="35" customFormat="false" ht="14.4" hidden="false" customHeight="false" outlineLevel="0" collapsed="false">
      <c r="A35" s="565" t="s">
        <v>52</v>
      </c>
      <c r="B35" s="566" t="s">
        <v>53</v>
      </c>
      <c r="C35" s="568"/>
      <c r="D35" s="569"/>
      <c r="F35" s="583" t="s">
        <v>2717</v>
      </c>
    </row>
    <row r="36" customFormat="false" ht="14.4" hidden="false" customHeight="false" outlineLevel="0" collapsed="false">
      <c r="A36" s="567" t="s">
        <v>320</v>
      </c>
      <c r="B36" s="566" t="s">
        <v>321</v>
      </c>
      <c r="C36" s="568"/>
      <c r="D36" s="569"/>
      <c r="F36" s="585" t="s">
        <v>2718</v>
      </c>
    </row>
    <row r="37" customFormat="false" ht="14.4" hidden="false" customHeight="false" outlineLevel="0" collapsed="false">
      <c r="A37" s="565" t="s">
        <v>2142</v>
      </c>
      <c r="B37" s="566" t="s">
        <v>2719</v>
      </c>
      <c r="C37" s="568"/>
      <c r="D37" s="569"/>
      <c r="F37" s="585" t="s">
        <v>2720</v>
      </c>
    </row>
    <row r="38" customFormat="false" ht="14.4" hidden="false" customHeight="false" outlineLevel="0" collapsed="false">
      <c r="A38" s="565" t="s">
        <v>2145</v>
      </c>
      <c r="B38" s="566" t="s">
        <v>2146</v>
      </c>
      <c r="C38" s="568"/>
      <c r="D38" s="569"/>
      <c r="F38" s="585" t="s">
        <v>2638</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2014-04-07T15:15:04Z</dcterms:modified>
  <cp:revision>0</cp:revision>
  <dc:subject/>
  <dc:title>Feuille d'aide au calcul de l'IBMR</dc:title>
</cp:coreProperties>
</file>