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Liamone a Arbori" sheetId="6" state="visible" r:id="rId8"/>
    <sheet name="modele" sheetId="7" state="hidden" r:id="rId9"/>
    <sheet name="liste codes réf" sheetId="8" state="hidden" r:id="rId10"/>
  </sheets>
  <definedNames>
    <definedName function="false" hidden="false" localSheetId="5" name="_xlnm.Print_Area" vbProcedure="false">'Liamone a Arbori'!$A$1:$O$82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'Liamone a Arbori'!$A$23:$J$84</definedName>
    <definedName function="false" hidden="false" localSheetId="5" name="NOM" vbProcedure="false">'Liamone a Arbori'!$H$1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<sst xmlns="http://schemas.openxmlformats.org/spreadsheetml/2006/main" count="7381" uniqueCount="3131">
  <si>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</si>
  <si>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</si>
  <si>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</si>
  <si>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</si>
  <si>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</si>
  <si>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</si>
  <si>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</si>
  <si>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</si>
  <si>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</si>
  <si>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</si>
  <si>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</si>
  <si>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</si>
  <si>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</si>
  <si>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</si>
  <si>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</si>
  <si>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</si>
  <si>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</si>
  <si>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</si>
  <si>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</si>
  <si>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</si>
  <si>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</si>
  <si>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</si>
  <si>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</si>
  <si>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</si>
  <si>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</si>
  <si>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</si>
  <si>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</si>
  <si>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</si>
  <si>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</si>
  <si>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</si>
  <si>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</si>
  <si>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</si>
  <si>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</si>
  <si>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</si>
  <si>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</si>
  <si>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</si>
  <si>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</si>
  <si>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</si>
  <si>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</si>
  <si>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</si>
  <si>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</si>
  <si>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</si>
  <si>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</si>
  <si>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</si>
  <si>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</si>
  <si>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</si>
  <si>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</si>
  <si>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</si>
  <si>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</si>
  <si>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</si>
  <si>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</si>
  <si>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</si>
  <si>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</si>
  <si>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</si>
  <si>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</si>
  <si>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</si>
  <si>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</si>
  <si>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</si>
  <si>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</si>
  <si>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</si>
  <si>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</si>
  <si>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</si>
  <si>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</si>
  <si>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</si>
  <si>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</si>
  <si>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</si>
  <si>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</si>
  <si>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</si>
  <si>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</si>
  <si>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</si>
  <si>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</si>
  <si>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</si>
  <si>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</si>
  <si>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</si>
  <si>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</si>
  <si>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</si>
  <si>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</si>
  <si>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</si>
  <si>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</si>
  <si>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</si>
  <si>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</si>
  <si>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</si>
  <si>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</si>
  <si>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</si>
  <si>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</si>
  <si>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</si>
  <si>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</si>
  <si>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</si>
  <si>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</si>
  <si>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</si>
  <si>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</si>
  <si>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</si>
  <si>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</si>
  <si>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</si>
  <si>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</si>
  <si>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</si>
  <si>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</si>
  <si>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</si>
  <si>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</si>
  <si>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</si>
  <si>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</si>
  <si>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</si>
  <si>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</si>
  <si>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</si>
  <si>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</si>
  <si>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</si>
  <si>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</si>
  <si>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</si>
  <si>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</si>
  <si>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</si>
  <si>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</si>
  <si>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</si>
  <si>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</si>
  <si>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</si>
  <si>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</si>
  <si>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</si>
  <si>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</si>
  <si>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</si>
  <si>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</si>
  <si>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</si>
  <si>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</si>
  <si>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</si>
  <si>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</si>
  <si>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</si>
  <si>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</si>
  <si>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</si>
  <si>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</si>
  <si>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</si>
  <si>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</si>
  <si>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</si>
  <si>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</si>
  <si>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</si>
  <si>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</si>
  <si>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</si>
  <si>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</si>
  <si>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</si>
  <si>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</si>
  <si>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</si>
  <si>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</si>
  <si>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</si>
  <si>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</si>
  <si>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</si>
  <si>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</si>
  <si>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</si>
  <si>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</si>
  <si>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</si>
  <si>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</si>
  <si>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</si>
  <si>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</si>
  <si>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</si>
  <si>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</si>
  <si>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</si>
  <si>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</si>
  <si>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</si>
  <si>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</si>
  <si>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</si>
  <si>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</si>
  <si>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</si>
  <si>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</si>
  <si>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</si>
  <si>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</si>
  <si>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</si>
  <si>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</si>
  <si>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</si>
  <si>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</si>
  <si>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</si>
  <si>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</si>
  <si>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</si>
  <si>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</si>
  <si>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</si>
  <si>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</si>
  <si>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</si>
  <si>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</si>
  <si>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</si>
  <si>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</si>
  <si>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</si>
  <si>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</si>
  <si>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</si>
  <si>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</si>
  <si>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</si>
  <si>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</si>
  <si>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</si>
  <si>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</si>
  <si>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</si>
  <si>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</si>
  <si>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</si>
  <si>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</si>
  <si>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</si>
  <si>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</si>
  <si>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</si>
  <si>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</si>
  <si>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</si>
  <si>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</si>
  <si>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</si>
  <si>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</si>
  <si>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</si>
  <si>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</si>
  <si>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</si>
  <si>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</si>
  <si>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</si>
  <si>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</si>
  <si>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</si>
  <si>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</si>
  <si>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</si>
  <si>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</si>
  <si>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</si>
  <si>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</si>
  <si>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</si>
  <si>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</si>
  <si>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</si>
  <si>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</si>
  <si>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</si>
  <si>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</si>
  <si>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</si>
  <si>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</si>
  <si>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</si>
  <si>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</si>
  <si>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</si>
  <si>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</si>
  <si>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</si>
  <si>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</si>
  <si>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</si>
  <si>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</si>
  <si>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</si>
  <si>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</si>
  <si>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</si>
  <si>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</si>
  <si>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</si>
  <si>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</si>
  <si>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</si>
  <si>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</si>
  <si>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</si>
  <si>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</si>
  <si>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</si>
  <si>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</si>
  <si>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</si>
  <si>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</si>
  <si>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</si>
  <si>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</si>
  <si>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</si>
  <si>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</si>
  <si>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</si>
  <si>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</si>
  <si>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</si>
  <si>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</si>
  <si>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</si>
  <si>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</si>
  <si>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</si>
  <si>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</si>
  <si>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</si>
  <si>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</si>
  <si>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</si>
  <si>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</si>
  <si>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</si>
  <si>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</si>
  <si>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</si>
  <si>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</si>
  <si>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</si>
  <si>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</si>
  <si>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</si>
  <si>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</si>
  <si>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</si>
  <si>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</si>
  <si>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</si>
  <si>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</si>
  <si>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</si>
  <si>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</si>
  <si>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</si>
  <si>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</si>
  <si>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</si>
  <si>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</si>
  <si>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</si>
  <si>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</si>
  <si>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</si>
  <si>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</si>
  <si>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</si>
  <si>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</si>
  <si>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</si>
  <si>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</si>
  <si>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</si>
  <si>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</si>
  <si>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</si>
  <si>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</si>
  <si>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</si>
  <si>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</si>
  <si>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</si>
  <si>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</si>
  <si>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</si>
  <si>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</si>
  <si>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</si>
  <si>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</si>
  <si>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</si>
  <si>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</si>
  <si>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</si>
  <si>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</si>
  <si>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</si>
  <si>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</si>
  <si>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</si>
  <si>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</si>
  <si>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</si>
  <si>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</si>
  <si>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</si>
  <si>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</si>
  <si>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</si>
  <si>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</si>
  <si>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</si>
  <si>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</si>
  <si>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</si>
  <si>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</si>
  <si>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</si>
  <si>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</si>
  <si>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</si>
  <si>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</si>
  <si>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</si>
  <si>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</si>
  <si>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</si>
  <si>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</si>
  <si>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</si>
  <si>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</si>
  <si>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</si>
  <si>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</si>
  <si>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</si>
  <si>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</si>
  <si>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</si>
  <si>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</si>
  <si>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</si>
  <si>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</si>
  <si>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</si>
  <si>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</si>
  <si>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</si>
  <si>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</si>
  <si>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</si>
  <si>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</si>
  <si>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</si>
  <si>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</si>
  <si>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</si>
  <si>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</si>
  <si>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</si>
  <si>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</si>
  <si>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</si>
  <si>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</si>
  <si>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</si>
  <si>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</si>
  <si>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</si>
  <si>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</si>
  <si>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</si>
  <si>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</si>
  <si>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</si>
  <si>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</si>
  <si>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</si>
  <si>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</si>
  <si>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</si>
  <si>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</si>
  <si>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</si>
  <si>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</si>
  <si>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</si>
  <si>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</si>
  <si>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</si>
  <si>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</si>
  <si>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</si>
  <si>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</si>
  <si>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</si>
  <si>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</si>
  <si>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</si>
  <si>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</si>
  <si>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</si>
  <si>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</si>
  <si>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</si>
  <si>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</si>
  <si>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</si>
  <si>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</si>
  <si>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</si>
  <si>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</si>
  <si>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</si>
  <si>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</si>
  <si>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</si>
  <si>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</si>
  <si>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</si>
  <si>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</si>
  <si>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</si>
  <si>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</si>
  <si>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</si>
  <si>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</si>
  <si>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</si>
  <si>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</si>
  <si>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</si>
  <si>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</si>
  <si>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</si>
  <si>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</si>
  <si>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</si>
  <si>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</si>
  <si>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</si>
  <si>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</si>
  <si>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</si>
  <si>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</si>
  <si>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</si>
  <si>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</si>
  <si>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</si>
  <si>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</si>
  <si>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</si>
  <si>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</si>
  <si>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</si>
  <si>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</si>
  <si>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</si>
  <si>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</si>
  <si>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</si>
  <si>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</si>
  <si>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</si>
  <si>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</si>
  <si>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</si>
  <si>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</si>
  <si>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</si>
  <si>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</si>
  <si>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</si>
  <si>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</si>
  <si>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</si>
  <si>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</si>
  <si>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</si>
  <si>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</si>
  <si>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</si>
  <si>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</si>
  <si>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</si>
  <si>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</si>
  <si>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</si>
  <si>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</si>
  <si>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</si>
  <si>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</si>
  <si>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</si>
  <si>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</si>
  <si>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</si>
  <si>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</si>
  <si>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</si>
  <si>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</si>
  <si>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</si>
  <si>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</si>
  <si>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</si>
  <si>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</si>
  <si>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</si>
  <si>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</si>
  <si>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</si>
  <si>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</si>
  <si>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</si>
  <si>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</si>
  <si>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</si>
  <si>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</si>
  <si>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</si>
  <si>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</si>
  <si>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</si>
  <si>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</si>
  <si>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</si>
  <si>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</si>
  <si>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</si>
  <si>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</si>
  <si>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</si>
  <si>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</si>
  <si>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</si>
  <si>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</si>
  <si>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</si>
  <si>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</si>
  <si>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</si>
  <si>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</si>
  <si>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</si>
  <si>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</si>
  <si>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</si>
  <si>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</si>
  <si>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</si>
  <si>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</si>
  <si>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</si>
  <si>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</si>
  <si>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</si>
  <si>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</si>
  <si>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</si>
  <si>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</si>
  <si>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</si>
  <si>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</si>
  <si>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</si>
  <si>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</si>
  <si>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</si>
  <si>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</si>
  <si>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</si>
  <si>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</si>
  <si>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</si>
  <si>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</si>
  <si>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</si>
  <si>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</si>
  <si>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</si>
  <si>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</si>
  <si>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</si>
  <si>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</si>
  <si>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</si>
  <si>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</si>
  <si>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</si>
  <si>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</si>
  <si>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</si>
  <si>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</si>
  <si>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</si>
  <si>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</si>
  <si>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</si>
  <si>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</si>
  <si>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</si>
  <si>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</si>
  <si>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</si>
  <si>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</si>
  <si>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</si>
  <si>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</si>
  <si>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</si>
  <si>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</si>
  <si>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</si>
  <si>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</si>
  <si>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</si>
  <si>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</si>
  <si>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</si>
  <si>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</si>
  <si>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</si>
  <si>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</si>
  <si>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</si>
  <si>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</si>
  <si>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</si>
  <si>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</si>
  <si>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</si>
  <si>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</si>
  <si>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</si>
  <si>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</si>
  <si>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</si>
  <si>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</si>
  <si>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</si>
  <si>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</si>
  <si>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</si>
  <si>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</si>
  <si>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</si>
  <si>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</si>
  <si>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</si>
  <si>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</si>
  <si>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</si>
  <si>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</si>
  <si>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</si>
  <si>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</si>
  <si>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</si>
  <si>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</si>
  <si>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</si>
  <si>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</si>
  <si>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</si>
  <si>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</si>
  <si>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</si>
  <si>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</si>
  <si>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</si>
  <si>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</si>
  <si>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</si>
  <si>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</si>
  <si>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</si>
  <si>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</si>
  <si>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</si>
  <si>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</si>
  <si>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</si>
  <si>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</si>
  <si>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</si>
  <si>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</si>
  <si>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</si>
  <si>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</si>
  <si>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</si>
  <si>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</si>
  <si>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</si>
  <si>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</si>
  <si>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</si>
  <si>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</si>
  <si>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</si>
  <si>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</si>
  <si>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</si>
  <si>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</si>
  <si>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</si>
  <si>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</si>
  <si>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</si>
  <si>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</si>
  <si>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</si>
  <si>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</si>
  <si>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</si>
  <si>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</si>
  <si>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</si>
  <si>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</si>
  <si>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</si>
  <si>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</si>
  <si>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</si>
  <si>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</si>
  <si>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</si>
  <si>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</si>
  <si>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</si>
  <si>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</si>
  <si>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</si>
  <si>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</si>
  <si>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</si>
  <si>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</si>
  <si>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</si>
  <si>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</si>
  <si>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</si>
  <si>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</si>
  <si>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</si>
  <si>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</si>
  <si>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</si>
  <si>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</si>
  <si>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</si>
  <si>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</si>
  <si>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</si>
  <si>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</si>
  <si>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</si>
  <si>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</si>
  <si>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</si>
  <si>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</si>
  <si>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</si>
  <si>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</si>
  <si>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</si>
  <si>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</si>
  <si>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</si>
  <si>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</si>
  <si>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</si>
  <si>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</si>
  <si>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</si>
  <si>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</si>
  <si>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</si>
  <si>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</si>
  <si>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</si>
  <si>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</si>
  <si>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</si>
  <si>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</si>
  <si>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</si>
  <si>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</si>
  <si>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</si>
  <si>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</si>
  <si>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</si>
  <si>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</si>
  <si>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</si>
  <si>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</si>
  <si>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</si>
  <si>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</si>
  <si>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</si>
  <si>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</si>
  <si>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</si>
  <si>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</si>
  <si>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</si>
  <si>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</si>
  <si>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</si>
  <si>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</si>
  <si>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</si>
  <si>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</si>
  <si>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</si>
  <si>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</si>
  <si>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</si>
  <si>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</si>
  <si>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</si>
  <si>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</si>
  <si>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</si>
  <si>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</si>
  <si>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</si>
  <si>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</si>
  <si>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</si>
  <si>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</si>
  <si>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</si>
  <si>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</si>
  <si>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</si>
  <si>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</si>
  <si>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</si>
  <si>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</si>
  <si>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</si>
  <si>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</si>
  <si>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</si>
  <si>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</si>
  <si>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</si>
  <si>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</si>
  <si>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</si>
  <si>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</si>
  <si>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</si>
  <si>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</si>
  <si>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</si>
  <si>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</si>
  <si>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</si>
  <si>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</si>
  <si>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</si>
  <si>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</si>
  <si>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</si>
  <si>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</si>
  <si>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</si>
  <si>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</si>
  <si>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</si>
  <si>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</si>
  <si>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</si>
  <si>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</si>
  <si>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</si>
  <si>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</si>
  <si>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</si>
  <si>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</si>
  <si>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</si>
  <si>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</si>
  <si>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</si>
  <si>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</si>
  <si>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</si>
  <si>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</si>
  <si>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</si>
  <si>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</si>
  <si>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</si>
  <si>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</si>
  <si>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</si>
  <si>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</si>
  <si>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</si>
  <si>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</si>
  <si>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</si>
  <si>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</si>
  <si>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</si>
  <si>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</si>
  <si>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</si>
  <si>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</si>
  <si>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</si>
  <si>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</si>
  <si>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</si>
  <si>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</si>
  <si>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</si>
  <si>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</si>
  <si>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</si>
  <si>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</si>
  <si>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</si>
  <si>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</si>
  <si>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</si>
  <si>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</si>
  <si>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</si>
  <si>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</si>
  <si>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</si>
  <si>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</si>
  <si>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</si>
  <si>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</si>
  <si>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</si>
  <si>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</si>
  <si>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</si>
  <si>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</si>
  <si>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</si>
  <si>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</si>
  <si>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</si>
  <si>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</si>
  <si>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</si>
  <si>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</si>
  <si>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</si>
  <si>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</si>
  <si>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</si>
  <si>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</si>
  <si>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</si>
  <si>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</si>
  <si>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</si>
  <si>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</si>
  <si>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</si>
  <si>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</si>
  <si>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</si>
  <si>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</si>
  <si>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</si>
  <si>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</si>
  <si>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</si>
  <si>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</si>
  <si>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</si>
  <si>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</si>
  <si>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</si>
  <si>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</si>
  <si>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</si>
  <si>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</si>
  <si>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</si>
  <si>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</si>
  <si>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</si>
  <si>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</si>
  <si>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</si>
  <si>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</si>
  <si>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</si>
  <si>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</si>
  <si>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</si>
  <si>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</si>
  <si>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</si>
  <si>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</si>
  <si>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</si>
  <si>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</si>
  <si>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</si>
  <si>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</si>
  <si>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</si>
  <si>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</si>
  <si>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</si>
  <si>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</si>
  <si>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</si>
  <si>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</si>
  <si>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</si>
  <si>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</si>
  <si>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</si>
  <si>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</si>
  <si>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</si>
  <si>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</si>
  <si>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</si>
  <si>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</si>
  <si>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</si>
  <si>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</si>
  <si>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</si>
  <si>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</si>
  <si>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</si>
  <si>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</si>
  <si>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</si>
  <si>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</si>
  <si>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</si>
  <si>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</si>
  <si>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</si>
  <si>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</si>
  <si>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</si>
  <si>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</si>
  <si>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</si>
  <si>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</si>
  <si>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</si>
  <si>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</si>
  <si>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</si>
  <si>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</si>
  <si>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</si>
  <si>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</si>
  <si>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</si>
  <si>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</si>
  <si>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</si>
  <si>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</si>
  <si>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</si>
  <si>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</si>
  <si>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</si>
  <si>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</si>
  <si>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</si>
  <si>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</si>
  <si>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</si>
  <si>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</si>
  <si>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</si>
  <si>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</si>
  <si>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</si>
  <si>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</si>
  <si>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</si>
  <si>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</si>
  <si>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</si>
  <si>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</si>
  <si>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</si>
  <si>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</si>
  <si>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</si>
  <si>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</si>
  <si>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</si>
  <si>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</si>
  <si>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</si>
  <si>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</si>
  <si>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</si>
  <si>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</si>
  <si>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</si>
  <si>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</si>
  <si>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</si>
  <si>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</si>
  <si>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</si>
  <si>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</si>
  <si>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</si>
  <si>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</si>
  <si>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</si>
  <si>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</si>
  <si>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</si>
  <si>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</si>
  <si>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</si>
  <si>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</si>
  <si>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</si>
  <si>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</si>
  <si>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</si>
  <si>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</si>
  <si>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</si>
  <si>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</si>
  <si>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</si>
  <si>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</si>
  <si>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</si>
  <si>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</si>
  <si>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</si>
  <si>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</si>
  <si>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</si>
  <si>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</si>
  <si>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</si>
  <si>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</si>
  <si>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</si>
  <si>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</si>
  <si>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</si>
  <si>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</si>
  <si>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</si>
  <si>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</si>
  <si>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</si>
  <si>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</si>
  <si>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</si>
  <si>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</si>
  <si>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</si>
  <si>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</si>
  <si>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</si>
  <si>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</si>
  <si>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</si>
  <si>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</si>
  <si>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</si>
  <si>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</si>
  <si>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</si>
  <si>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</si>
  <si>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</si>
  <si>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</si>
  <si>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</si>
  <si>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</si>
  <si>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</si>
  <si>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</si>
  <si>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</si>
  <si>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</si>
  <si>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</si>
  <si>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</si>
  <si>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</si>
  <si>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</si>
  <si>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</si>
  <si>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</si>
  <si>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</si>
  <si>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</si>
  <si>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</si>
  <si>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</si>
  <si>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</si>
  <si>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</si>
  <si>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</si>
  <si>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</si>
  <si>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</si>
  <si>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</si>
  <si>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</si>
  <si>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</si>
  <si>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</si>
  <si>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</si>
  <si>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</si>
  <si>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</si>
  <si>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</si>
  <si>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</si>
  <si>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</si>
  <si>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</si>
  <si>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</si>
  <si>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</si>
  <si>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</si>
  <si>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</si>
  <si>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</si>
  <si>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</si>
  <si>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</si>
  <si>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</si>
  <si>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</si>
  <si>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</si>
  <si>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</si>
  <si>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</si>
  <si>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</si>
  <si>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</si>
  <si>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</si>
  <si>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</si>
  <si>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</si>
  <si>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</si>
  <si>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</si>
  <si>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</si>
  <si>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</si>
  <si>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</si>
  <si>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</si>
  <si>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</si>
  <si>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</si>
  <si>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</si>
  <si>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</si>
  <si>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</si>
  <si>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</si>
  <si>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</si>
  <si>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</si>
  <si>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</si>
  <si>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</si>
  <si>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</si>
  <si>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</si>
  <si>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</si>
  <si>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</si>
  <si>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</si>
  <si>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</si>
  <si>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</si>
  <si>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</si>
  <si>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</si>
  <si>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</si>
  <si>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</si>
  <si>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</si>
  <si>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</si>
  <si>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</si>
  <si>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</si>
  <si>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</si>
  <si>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</si>
  <si>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</si>
  <si>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</si>
  <si>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</si>
  <si>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</si>
  <si>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</si>
  <si>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</si>
  <si>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</si>
  <si>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</si>
  <si>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</si>
  <si>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</si>
  <si>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</si>
  <si>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</si>
  <si>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</si>
  <si>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</si>
  <si>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</si>
  <si>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</si>
  <si>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</si>
  <si>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</si>
  <si>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</si>
  <si>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</si>
  <si>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</si>
  <si>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</si>
  <si>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</si>
  <si>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</si>
  <si>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</si>
  <si>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</si>
  <si>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</si>
  <si>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</si>
  <si>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</si>
  <si>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</si>
  <si>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</si>
  <si>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</si>
  <si>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</si>
  <si>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</si>
  <si>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</si>
  <si>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</si>
  <si>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</si>
  <si>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</si>
  <si>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</si>
  <si>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</si>
  <si>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</si>
  <si>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</si>
  <si>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</si>
  <si>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</si>
  <si>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</si>
  <si>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</si>
  <si>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</si>
  <si>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</si>
  <si>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</si>
  <si>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</si>
  <si>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</si>
  <si>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</si>
  <si>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</si>
  <si>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</si>
  <si>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</si>
  <si>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</si>
  <si>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</si>
  <si>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</si>
  <si>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</si>
  <si>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</si>
  <si>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</si>
  <si>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</si>
  <si>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</si>
  <si>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</si>
  <si>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</si>
  <si>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</si>
  <si>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</si>
  <si>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</si>
  <si>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</si>
  <si>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</si>
  <si>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</si>
  <si>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</si>
  <si>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</si>
  <si>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</si>
  <si>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</si>
  <si>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</si>
  <si>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</si>
  <si>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</si>
  <si>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</si>
  <si>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</si>
  <si>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</si>
  <si>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</si>
  <si>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</si>
  <si>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</si>
  <si>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</si>
  <si>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</si>
  <si>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</si>
  <si>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</si>
  <si>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</si>
  <si>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</si>
  <si>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</si>
  <si>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</si>
  <si>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</si>
  <si>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</si>
  <si>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</si>
  <si>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</si>
  <si>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</si>
  <si>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</si>
  <si>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</si>
  <si>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</si>
  <si>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</si>
  <si>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</si>
  <si>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</si>
  <si>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</si>
  <si>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</si>
  <si>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</si>
  <si>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</si>
  <si>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</si>
  <si>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</si>
  <si>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</si>
  <si>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</si>
  <si>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</si>
  <si>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</si>
  <si>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</si>
  <si>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</si>
  <si>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</si>
  <si>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</si>
  <si>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</si>
  <si>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</si>
  <si>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</si>
  <si>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</si>
  <si>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</si>
  <si>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</si>
  <si>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</si>
  <si>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</si>
  <si>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</si>
  <si>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</si>
  <si>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</si>
  <si>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</si>
  <si>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</si>
  <si>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</si>
  <si>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</si>
  <si>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</si>
  <si>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</si>
  <si>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</si>
  <si>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</si>
  <si>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</si>
  <si>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</si>
  <si>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</si>
  <si>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</si>
  <si>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</si>
  <si>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</si>
  <si>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</si>
  <si>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</si>
  <si>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</si>
  <si>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</si>
  <si>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</si>
  <si>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</si>
  <si>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</si>
  <si>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</si>
  <si>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</si>
  <si>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</si>
  <si>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</si>
  <si>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</si>
  <si>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</si>
  <si>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</si>
  <si>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</si>
  <si>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</si>
  <si>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</si>
  <si>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</si>
  <si>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</si>
  <si>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</si>
  <si>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</si>
  <si>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</si>
  <si>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</si>
  <si>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</si>
  <si>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</si>
  <si>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</si>
  <si>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</si>
  <si>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</si>
  <si>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</si>
  <si>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</si>
  <si>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</si>
  <si>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</si>
  <si>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</si>
  <si>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</si>
  <si>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</si>
  <si>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</si>
  <si>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</si>
  <si>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</si>
  <si>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</si>
  <si>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</si>
  <si>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</si>
  <si>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</si>
  <si>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</si>
  <si>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</si>
  <si>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</si>
  <si>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</si>
  <si>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</si>
  <si>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</si>
  <si>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</si>
  <si>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</si>
  <si>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</si>
  <si>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</si>
  <si>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</si>
  <si>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</si>
  <si>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</si>
  <si>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</si>
  <si>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</si>
  <si>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</si>
  <si>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</si>
  <si>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</si>
  <si>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</si>
  <si>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</si>
  <si>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</si>
  <si>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</si>
  <si>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</si>
  <si>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</si>
  <si>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</si>
  <si>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</si>
  <si>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</si>
  <si>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</si>
  <si>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</si>
  <si>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</si>
  <si>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</si>
  <si>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</si>
  <si>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</si>
  <si>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</si>
  <si>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</si>
  <si>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</si>
  <si>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</si>
  <si>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</si>
  <si>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</si>
  <si>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</si>
  <si>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</si>
  <si>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</si>
  <si>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</si>
  <si>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</si>
  <si>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</si>
  <si>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</si>
  <si>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</si>
  <si>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</si>
  <si>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</si>
  <si>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</si>
  <si>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</si>
  <si>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</si>
  <si>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</si>
  <si>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</si>
  <si>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</si>
  <si>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</si>
  <si>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</si>
  <si>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</si>
  <si>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</si>
  <si>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</si>
  <si>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</si>
  <si>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</si>
  <si>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</si>
  <si>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</si>
  <si>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</si>
  <si>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</si>
  <si>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</si>
  <si>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</si>
  <si>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</si>
  <si>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</si>
  <si>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</si>
  <si>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</si>
  <si>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</si>
  <si>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</si>
  <si>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</si>
  <si>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</si>
  <si>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</si>
  <si>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</si>
  <si>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</si>
  <si>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</si>
  <si>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</si>
  <si>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</si>
  <si>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</si>
  <si>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</si>
  <si>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</si>
  <si>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</si>
  <si>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</si>
  <si>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</si>
  <si>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</si>
  <si>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</si>
  <si>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</si>
  <si>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</si>
  <si>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</si>
  <si>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</si>
  <si>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</si>
  <si>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</si>
  <si>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</si>
  <si>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</si>
  <si>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</si>
  <si>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</si>
  <si>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</si>
  <si>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</si>
  <si>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</si>
  <si>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</si>
  <si>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</si>
  <si>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</si>
  <si>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</si>
  <si>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</si>
  <si>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</si>
  <si>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</si>
  <si>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</si>
  <si>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</si>
  <si>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</si>
  <si>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</si>
  <si>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</si>
  <si>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</si>
  <si>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</si>
  <si>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</si>
  <si>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</si>
  <si>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</si>
  <si>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</si>
  <si>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</si>
  <si>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</si>
  <si>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</si>
  <si>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</si>
  <si>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</si>
  <si>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</si>
  <si>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</si>
  <si>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</si>
  <si>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</si>
  <si>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</si>
  <si>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</si>
  <si>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</si>
  <si>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</si>
  <si>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</si>
  <si>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</si>
  <si>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</si>
  <si>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</si>
  <si>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</si>
  <si>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</si>
  <si>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</si>
  <si>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</si>
  <si>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</si>
  <si>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</si>
  <si>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</si>
  <si>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</si>
  <si>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</si>
  <si>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</si>
  <si>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</si>
  <si>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</si>
  <si>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</si>
  <si>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</si>
  <si>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</si>
  <si>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</si>
  <si>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</si>
  <si>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</si>
  <si>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</si>
  <si>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</si>
  <si>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</si>
  <si>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</si>
  <si>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</si>
  <si>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</si>
  <si>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</si>
  <si>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</si>
  <si>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</si>
  <si>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</si>
  <si>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</si>
  <si>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</si>
  <si>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</si>
  <si>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</si>
  <si>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</si>
  <si>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</si>
  <si>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</si>
  <si>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</si>
  <si>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</si>
  <si>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</si>
  <si>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</si>
  <si>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</si>
  <si>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</si>
  <si>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</si>
  <si>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</si>
  <si>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</si>
  <si>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</si>
  <si>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</si>
  <si>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</si>
  <si>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</si>
  <si>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</si>
  <si>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</si>
  <si>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</si>
  <si>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</si>
  <si>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</si>
  <si>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</si>
  <si>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</si>
  <si>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</si>
  <si>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</si>
  <si>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</si>
  <si>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</si>
  <si>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</si>
  <si>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</si>
  <si>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</si>
  <si>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</si>
  <si>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</si>
  <si>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</si>
  <si>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</si>
  <si>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</si>
  <si>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</si>
  <si>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</si>
  <si>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</si>
  <si>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</si>
  <si>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</si>
  <si>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</si>
  <si>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</si>
  <si>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</si>
  <si>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</si>
  <si>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</si>
  <si>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</si>
  <si>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</si>
  <si>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</si>
  <si>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</si>
  <si>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</si>
  <si>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</si>
  <si>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</si>
  <si>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</si>
  <si>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</si>
  <si>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</si>
  <si>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</si>
  <si>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</si>
  <si>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</si>
  <si>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</si>
  <si>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</si>
  <si>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</si>
  <si>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</si>
  <si>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</si>
  <si>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</si>
  <si>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</si>
  <si>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</si>
  <si>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</si>
  <si>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</si>
  <si>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</si>
  <si>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</si>
  <si>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</si>
  <si>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</si>
  <si>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</si>
  <si>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</si>
  <si>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</si>
  <si>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</si>
  <si>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</si>
  <si>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</si>
  <si>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</si>
  <si>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</si>
  <si>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</si>
  <si>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</si>
  <si>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</si>
  <si>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</si>
  <si>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</si>
  <si>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</si>
  <si>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</si>
  <si>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</si>
  <si>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</si>
  <si>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</si>
  <si>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</si>
  <si>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</si>
  <si>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</si>
  <si>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</si>
  <si>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</si>
  <si>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</si>
  <si>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</si>
  <si>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</si>
  <si>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</si>
  <si>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</si>
  <si>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</si>
  <si>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</si>
  <si>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</si>
  <si>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</si>
  <si>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</si>
  <si>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</si>
  <si>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</si>
  <si>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</si>
  <si>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</si>
  <si>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</si>
  <si>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</si>
  <si>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</si>
  <si>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</si>
  <si>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</si>
  <si>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</si>
  <si>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</si>
  <si>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</si>
  <si>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</si>
  <si>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</si>
  <si>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</si>
  <si>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</si>
  <si>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</si>
  <si>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</si>
  <si>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</si>
  <si>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</si>
  <si>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</si>
  <si>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</si>
  <si>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</si>
  <si>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</si>
  <si>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</si>
  <si>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</si>
  <si>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</si>
  <si>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</si>
  <si>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</si>
  <si>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</si>
  <si>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</si>
  <si>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</si>
  <si>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</si>
  <si>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</si>
  <si>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</si>
  <si>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</si>
  <si>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</si>
  <si>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</si>
  <si>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</si>
  <si>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</si>
  <si>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</si>
  <si>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</si>
  <si>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</si>
  <si>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</si>
  <si>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</si>
  <si>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</si>
  <si>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</si>
  <si>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</si>
  <si>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</si>
  <si>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</si>
  <si>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</si>
  <si>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</si>
  <si>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</si>
  <si>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</si>
  <si>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</si>
  <si>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</si>
  <si>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</si>
  <si>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</si>
  <si>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</si>
  <si>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</si>
  <si>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</si>
  <si>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</si>
  <si>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</si>
  <si>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</si>
  <si>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</si>
  <si>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</si>
  <si>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</si>
  <si>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</si>
  <si>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</si>
  <si>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</si>
  <si>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</si>
  <si>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</si>
  <si>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</si>
  <si>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</si>
  <si>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</si>
  <si>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</si>
  <si>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</si>
  <si>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</si>
  <si>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</si>
  <si>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</si>
  <si>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</si>
  <si>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</si>
  <si>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</si>
  <si>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</si>
  <si>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</si>
  <si>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</si>
  <si>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</si>
  <si>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</si>
  <si>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</si>
  <si>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</si>
  <si>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</si>
  <si>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</si>
  <si>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</si>
  <si>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</si>
  <si>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</si>
  <si>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</si>
  <si>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</si>
  <si>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</si>
  <si>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</si>
  <si>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</si>
  <si>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</si>
  <si>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</si>
  <si>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</si>
  <si>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</si>
  <si>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</si>
  <si>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</si>
  <si>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</si>
  <si>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</si>
  <si>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</si>
  <si>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</si>
  <si>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</si>
  <si>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</si>
  <si>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</si>
  <si>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</si>
  <si>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</si>
  <si>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</si>
  <si>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</si>
  <si>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</si>
  <si>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</si>
  <si>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</si>
  <si>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</si>
  <si>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</si>
  <si>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</si>
  <si>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</si>
  <si>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</si>
  <si>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</si>
  <si>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</si>
  <si>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</si>
  <si>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</si>
  <si>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</si>
  <si>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</si>
  <si>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</si>
  <si>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</si>
  <si>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</si>
  <si>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</si>
  <si>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</si>
  <si>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</si>
  <si>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</si>
  <si>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</si>
  <si>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</si>
  <si>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</si>
  <si>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</si>
  <si>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</si>
  <si>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</si>
  <si>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</si>
  <si>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</si>
  <si>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</si>
  <si>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</si>
  <si>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</si>
  <si>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</si>
  <si>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</si>
  <si>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</si>
  <si>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</si>
  <si>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</si>
  <si>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</si>
  <si>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</si>
  <si>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</si>
  <si>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</si>
  <si>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</si>
  <si>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</si>
  <si>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</si>
  <si>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</si>
  <si>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</si>
  <si>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</si>
  <si>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</si>
  <si>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</si>
  <si>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</si>
  <si>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</si>
  <si>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</si>
  <si>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</si>
  <si>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</si>
  <si>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</si>
  <si>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</si>
  <si>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</si>
  <si>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</si>
  <si>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</si>
  <si>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</si>
  <si>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</si>
  <si>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</si>
  <si>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</si>
  <si>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</si>
  <si>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</si>
  <si>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</si>
  <si>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</si>
  <si>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</si>
  <si>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</si>
  <si>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</si>
  <si>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</si>
  <si>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</si>
  <si>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</si>
  <si>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</si>
  <si>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</si>
  <si>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</si>
  <si>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</si>
  <si>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</si>
  <si>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</si>
  <si>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</si>
  <si>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</si>
  <si>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</si>
  <si>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</si>
  <si>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</si>
  <si>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</si>
  <si>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</si>
  <si>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</si>
  <si>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</si>
  <si>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</si>
  <si>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</si>
  <si>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</si>
  <si>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</si>
  <si>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</si>
  <si>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</si>
  <si>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</si>
  <si>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</si>
  <si>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</si>
  <si>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</si>
  <si>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</si>
  <si>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</si>
  <si>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</si>
  <si>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</si>
  <si>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</si>
  <si>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</si>
  <si>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</si>
  <si>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</si>
  <si>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</si>
  <si>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</si>
  <si>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</si>
  <si>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</si>
  <si>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</si>
  <si>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</si>
  <si>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</si>
  <si>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</si>
  <si>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</si>
  <si>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</si>
  <si>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</si>
  <si>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</si>
  <si>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</si>
  <si>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</si>
  <si>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</si>
  <si>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</si>
  <si>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</si>
  <si>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</si>
  <si>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</si>
  <si>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</si>
  <si>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</si>
  <si>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</si>
  <si>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</si>
  <si>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</si>
  <si>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</si>
  <si>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</si>
  <si>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</si>
  <si>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</si>
  <si>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</si>
  <si>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</si>
  <si>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</si>
  <si>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</si>
  <si>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</si>
  <si>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</si>
  <si>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</si>
  <si>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</si>
  <si>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</si>
  <si>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</si>
  <si>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</si>
  <si>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</si>
  <si>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</si>
  <si>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</si>
  <si>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</si>
  <si>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</si>
  <si>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</si>
  <si>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</si>
  <si>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</si>
  <si>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</si>
  <si>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</si>
  <si>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</si>
  <si>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</si>
  <si>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</si>
  <si>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</si>
  <si>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</si>
  <si>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</si>
  <si>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</si>
  <si>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</si>
  <si>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</si>
  <si>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</si>
  <si>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</si>
  <si>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</si>
  <si>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</si>
  <si>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</si>
  <si>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</si>
  <si>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</si>
  <si>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</si>
  <si>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</si>
  <si>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</si>
  <si>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</si>
  <si>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</si>
  <si>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</si>
  <si>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</si>
  <si>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</si>
  <si>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</si>
  <si>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</si>
  <si>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</si>
  <si>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</si>
  <si>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</si>
  <si>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</si>
  <si>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</si>
  <si>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</si>
  <si>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</si>
  <si>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</si>
  <si>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</si>
  <si>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</si>
  <si>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</si>
  <si>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</si>
  <si>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</si>
  <si>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</si>
  <si>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</si>
  <si>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</si>
  <si>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</si>
  <si>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</si>
  <si>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</si>
  <si>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</si>
  <si>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</si>
  <si>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</si>
  <si>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</si>
  <si>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</si>
  <si>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</si>
  <si>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</si>
  <si>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</si>
  <si>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</si>
  <si>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</si>
  <si>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</si>
  <si>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</si>
  <si>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</si>
  <si>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</si>
  <si>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</si>
  <si>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</si>
  <si>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</si>
  <si>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</si>
  <si>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</si>
  <si>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</si>
  <si>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</si>
  <si>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</si>
  <si>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</si>
  <si>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</si>
  <si>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</si>
  <si>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</si>
  <si>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</si>
  <si>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</si>
  <si>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</si>
  <si>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</si>
  <si>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</si>
  <si>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</si>
  <si>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</si>
  <si>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</si>
  <si>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</si>
  <si>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</si>
  <si>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</si>
  <si>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</si>
  <si>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</si>
  <si>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</si>
  <si>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</si>
  <si>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</si>
  <si>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</si>
  <si>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</si>
  <si>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</si>
  <si>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</si>
  <si>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</si>
  <si>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</si>
  <si>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</si>
  <si>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</si>
  <si>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</si>
  <si>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</si>
  <si>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</si>
  <si>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</si>
  <si>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</si>
  <si>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</si>
  <si>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</si>
  <si>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</si>
  <si>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</si>
  <si>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</si>
  <si>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</si>
  <si>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</si>
  <si>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</si>
  <si>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</si>
  <si>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</si>
  <si>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</si>
  <si>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</si>
  <si>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</si>
  <si>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</si>
  <si>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</si>
  <si>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</si>
  <si>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</si>
  <si>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</si>
  <si>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</si>
  <si>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</si>
  <si>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</si>
  <si>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</si>
  <si>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</si>
  <si>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</si>
  <si>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</si>
  <si>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</si>
  <si>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</si>
  <si>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</si>
  <si>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</si>
  <si>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</si>
  <si>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</si>
  <si>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</si>
  <si>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</si>
  <si>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</si>
  <si>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</si>
  <si>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</si>
  <si>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</si>
  <si>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</si>
  <si>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</si>
  <si>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</si>
  <si>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</si>
  <si>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</si>
  <si>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</si>
  <si>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</si>
  <si>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</si>
  <si>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</si>
  <si>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</si>
  <si>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</si>
  <si>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</si>
  <si>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</si>
  <si>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</si>
  <si>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</si>
  <si>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</si>
  <si>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</si>
  <si>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</si>
  <si>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</si>
  <si>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</si>
  <si>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</si>
  <si>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</si>
  <si>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</si>
  <si>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</si>
  <si>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</si>
  <si>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</si>
  <si>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</si>
  <si>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</si>
  <si>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</si>
  <si>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</si>
  <si>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</si>
  <si>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</si>
  <si>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</si>
  <si>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</si>
  <si>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</si>
  <si>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</si>
  <si>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</si>
  <si>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</si>
  <si>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</si>
  <si>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</si>
  <si>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</si>
  <si>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</si>
  <si>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</si>
  <si>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</si>
  <si>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</si>
  <si>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</si>
  <si>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</si>
  <si>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</si>
  <si>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</si>
  <si>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</si>
  <si>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</si>
  <si>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</si>
  <si>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</si>
  <si>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</si>
  <si>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</si>
  <si>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</si>
  <si>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</si>
  <si>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</si>
  <si>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</si>
  <si>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</si>
  <si>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</si>
  <si>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</si>
  <si>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</si>
  <si>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</si>
  <si>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</si>
  <si>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</si>
  <si>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</si>
  <si>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</si>
  <si>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</si>
  <si>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</si>
  <si>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</si>
  <si>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</si>
  <si>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</si>
  <si>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</si>
  <si>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</si>
  <si>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</si>
  <si>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</si>
  <si>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</si>
  <si>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</si>
  <si>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</si>
  <si>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</si>
  <si>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</si>
  <si>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</si>
  <si>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</si>
  <si>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</si>
  <si>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</si>
  <si>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</si>
  <si>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</si>
  <si>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</si>
  <si>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</si>
  <si>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</si>
  <si>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</si>
  <si>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</si>
  <si>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</si>
  <si>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</si>
  <si>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</si>
  <si>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</si>
  <si>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</si>
  <si>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</si>
  <si>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</si>
  <si>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</si>
  <si>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</si>
  <si>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</si>
  <si>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</si>
  <si>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</si>
  <si>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</si>
  <si>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</si>
  <si>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</si>
  <si>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</si>
  <si>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</si>
  <si>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</si>
  <si>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</si>
  <si>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</si>
  <si>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</si>
  <si>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</si>
  <si>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</si>
  <si>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</si>
  <si>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</si>
  <si>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</si>
  <si>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</si>
  <si>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</si>
  <si>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</si>
  <si>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</si>
  <si>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</si>
  <si>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</si>
  <si>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</si>
  <si>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</si>
  <si>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</si>
  <si>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</si>
  <si>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</si>
  <si>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</si>
  <si>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</si>
  <si>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</si>
  <si>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</si>
  <si>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</si>
  <si>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</si>
  <si>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</si>
  <si>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</si>
  <si>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</si>
  <si>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</si>
  <si>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</si>
  <si>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</si>
  <si>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</si>
  <si>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</si>
  <si>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</si>
  <si>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</si>
  <si>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</si>
  <si>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</si>
  <si>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</si>
  <si>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</si>
  <si>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</si>
  <si>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</si>
  <si>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</si>
  <si>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</si>
  <si>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</si>
  <si>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</si>
  <si>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</si>
  <si>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</si>
  <si>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</si>
  <si>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</si>
  <si>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</si>
  <si>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</si>
  <si>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</si>
  <si>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</si>
  <si>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</si>
  <si>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</si>
  <si>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</si>
  <si>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</si>
  <si>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</si>
  <si>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</si>
  <si>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</si>
  <si>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</si>
  <si>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</si>
  <si>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</si>
  <si>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</si>
  <si>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</si>
  <si>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</si>
  <si>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</si>
  <si>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</si>
  <si>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</si>
  <si>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</si>
  <si>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</si>
  <si>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</si>
  <si>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</si>
  <si>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</si>
  <si>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</si>
  <si>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</si>
  <si>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</si>
  <si>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</si>
  <si>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</si>
  <si>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</si>
  <si>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</si>
  <si>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</si>
  <si>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</si>
  <si>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</si>
  <si>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</si>
  <si>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</si>
  <si>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</si>
  <si>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</si>
  <si>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</si>
  <si>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</si>
  <si>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</si>
  <si>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</si>
  <si>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</si>
  <si>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</si>
  <si>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</si>
  <si>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</si>
  <si>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</si>
  <si>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</si>
  <si>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</si>
  <si>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</si>
  <si>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</si>
  <si>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</si>
  <si>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</si>
  <si>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</si>
  <si>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</si>
  <si>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</si>
  <si>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</si>
  <si>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</si>
  <si>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</si>
  <si>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</si>
  <si>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</si>
  <si>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</si>
  <si>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</si>
  <si>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</si>
  <si>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</si>
  <si>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</si>
  <si>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</si>
  <si>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</si>
  <si>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</si>
  <si>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</si>
  <si>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</si>
  <si>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</si>
  <si>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</si>
  <si>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</si>
  <si>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</si>
  <si>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</si>
  <si>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</si>
  <si>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</si>
  <si>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</si>
  <si>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</si>
  <si>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</si>
  <si>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</si>
  <si>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</si>
  <si>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</si>
  <si>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</si>
  <si>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</si>
  <si>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</si>
  <si>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</si>
  <si>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</si>
  <si>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</si>
  <si>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</si>
  <si>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</si>
  <si>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</si>
  <si>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</si>
  <si>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</si>
  <si>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</si>
  <si>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</si>
  <si>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</si>
  <si>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</si>
  <si>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</si>
  <si>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</si>
  <si>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</si>
  <si>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</si>
  <si>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</si>
  <si>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</si>
  <si>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</si>
  <si>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</si>
  <si>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</si>
  <si>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</si>
  <si>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</si>
  <si>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</si>
  <si>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</si>
  <si>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</si>
  <si>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</si>
  <si>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</si>
  <si>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</si>
  <si>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</si>
  <si>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</si>
  <si>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</si>
  <si>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</si>
  <si>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</si>
  <si>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</si>
  <si>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</si>
  <si>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</si>
  <si>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</si>
  <si>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</si>
  <si>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</si>
  <si>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</si>
  <si>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</si>
  <si>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</si>
  <si>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</si>
  <si>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</si>
  <si>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</si>
  <si>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</si>
  <si>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</si>
  <si>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</si>
  <si>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</si>
  <si>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</si>
  <si>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</si>
  <si>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</si>
  <si>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</si>
  <si>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</si>
  <si>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</si>
  <si>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</si>
  <si>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</si>
  <si>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</si>
  <si>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</si>
  <si>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</si>
  <si>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</si>
  <si>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</si>
  <si>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</si>
  <si>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</si>
  <si>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</si>
  <si>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</si>
  <si>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</si>
  <si>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</si>
  <si>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</si>
  <si>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</si>
  <si>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</si>
  <si>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</si>
  <si>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</si>
  <si>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</si>
  <si>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</si>
  <si>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</si>
  <si>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</si>
  <si>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</si>
  <si>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</si>
  <si>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</si>
  <si>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</si>
  <si>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</si>
  <si>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</si>
  <si>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</si>
  <si>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</si>
  <si>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</si>
  <si>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</si>
  <si>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</si>
  <si>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</si>
  <si>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</si>
  <si>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</si>
  <si>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</si>
  <si>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</si>
  <si>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</si>
  <si>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</si>
  <si>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</si>
  <si>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</si>
  <si>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</si>
  <si>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</si>
  <si>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</si>
  <si>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</si>
  <si>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</si>
  <si>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</si>
  <si>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</si>
  <si>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</si>
  <si>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</si>
  <si>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</si>
  <si>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</si>
  <si>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</si>
  <si>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</si>
  <si>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</si>
  <si>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</si>
  <si>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</si>
  <si>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</si>
  <si>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</si>
  <si>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</si>
  <si>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</si>
  <si>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</si>
  <si>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</si>
  <si>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</si>
  <si>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</si>
  <si>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</si>
  <si>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</si>
  <si>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</si>
  <si>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</si>
  <si>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</si>
  <si>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</si>
  <si>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</si>
  <si>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</si>
  <si>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</si>
  <si>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</si>
  <si>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</si>
  <si>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</si>
  <si>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</si>
  <si>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</si>
  <si>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</si>
  <si>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</si>
  <si>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</si>
  <si>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</si>
  <si>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</si>
  <si>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</si>
  <si>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</si>
  <si>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</si>
  <si>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</si>
  <si>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</si>
  <si>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</si>
  <si>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</si>
  <si>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</si>
  <si>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</si>
  <si>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</si>
  <si>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</si>
  <si>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</si>
  <si>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</si>
  <si>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</si>
  <si>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</si>
  <si>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</si>
  <si>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</si>
  <si>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</si>
  <si>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</si>
  <si>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</si>
  <si>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</si>
  <si>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</si>
  <si>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</si>
  <si>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</si>
  <si>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</si>
  <si>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</si>
  <si>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</si>
  <si>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</si>
  <si>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</si>
  <si>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</si>
  <si>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</si>
  <si>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</si>
  <si>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</si>
  <si>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</si>
  <si>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</si>
  <si>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</si>
  <si>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</si>
  <si>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</si>
  <si>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</si>
  <si>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</si>
  <si>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</si>
  <si>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</si>
  <si>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</si>
  <si>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</si>
  <si>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</si>
  <si>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</si>
  <si>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</si>
  <si>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</si>
  <si>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</si>
  <si>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</si>
  <si>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</si>
  <si>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</si>
  <si>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</si>
  <si>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</si>
  <si>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</si>
  <si>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</si>
  <si>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</si>
  <si>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</si>
  <si>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</si>
  <si>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</si>
  <si>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</si>
  <si>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</si>
  <si>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</si>
  <si>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</si>
  <si>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</si>
  <si>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</si>
  <si>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</si>
  <si>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</si>
  <si>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</si>
  <si>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</si>
  <si>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</si>
  <si>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</si>
  <si>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</si>
  <si>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</si>
  <si>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</si>
  <si>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</si>
  <si>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</si>
  <si>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</si>
  <si>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</si>
  <si>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</si>
  <si>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</si>
  <si>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</si>
  <si>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</si>
  <si>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</si>
  <si>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</si>
  <si>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</si>
  <si>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</si>
  <si>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</si>
  <si>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</si>
  <si>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</si>
  <si>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</si>
  <si>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</si>
  <si>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</si>
  <si>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</si>
  <si>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</si>
  <si>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</si>
  <si>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</si>
  <si>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</si>
  <si>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</si>
  <si>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</si>
  <si>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</si>
  <si>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</si>
  <si>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</si>
  <si>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</si>
  <si>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</si>
  <si>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</si>
  <si>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</si>
  <si>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</si>
  <si>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</si>
  <si>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</si>
  <si>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</si>
  <si>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</si>
  <si>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</si>
  <si>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</si>
  <si>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</si>
  <si>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</si>
  <si>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</si>
  <si>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</si>
  <si>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</si>
  <si>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</si>
  <si>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</si>
  <si>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</si>
  <si>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</si>
  <si>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</si>
  <si>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</si>
  <si>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</si>
  <si>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</si>
  <si>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</si>
  <si>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</si>
  <si>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</si>
  <si>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</si>
  <si>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</si>
  <si>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</si>
  <si>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</si>
  <si>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</si>
  <si>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</si>
  <si>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</si>
  <si>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</si>
  <si>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</si>
  <si>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</si>
  <si>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</si>
  <si>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</si>
  <si>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</si>
  <si>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</si>
  <si>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</si>
  <si>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</si>
  <si>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</si>
  <si>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</si>
  <si>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</si>
  <si>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</si>
  <si>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</si>
  <si>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</si>
  <si>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</si>
  <si>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</si>
  <si>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</si>
  <si>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</si>
  <si>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</si>
  <si>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</si>
  <si>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</si>
  <si>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</si>
  <si>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</si>
  <si>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</si>
  <si>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</si>
  <si>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</si>
  <si>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</si>
  <si>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</si>
  <si>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</si>
  <si>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</si>
  <si>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</si>
  <si>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</si>
  <si>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</si>
  <si>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</si>
  <si>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</si>
  <si>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</si>
  <si>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</si>
  <si>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</si>
  <si>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</si>
  <si>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</si>
  <si>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</si>
  <si>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</si>
  <si>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</si>
  <si>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</si>
  <si>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</si>
  <si>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</si>
  <si>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</si>
  <si>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</si>
  <si>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</si>
  <si>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</si>
  <si>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</si>
  <si>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</si>
  <si>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</si>
  <si>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</si>
  <si>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</si>
  <si>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</si>
  <si>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</si>
  <si>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</si>
  <si>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</si>
  <si>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</si>
  <si>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</si>
  <si>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</si>
  <si>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</si>
  <si>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</si>
  <si>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</si>
  <si>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</si>
  <si>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</si>
  <si>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</si>
  <si>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</si>
  <si>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</si>
  <si>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</si>
  <si>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</si>
  <si>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</si>
  <si>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</si>
  <si>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</si>
  <si>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</si>
  <si>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</si>
  <si>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</si>
  <si>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</si>
  <si>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</si>
  <si>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</si>
  <si>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</si>
  <si>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</si>
  <si>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</si>
  <si>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</si>
  <si>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</si>
  <si>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</si>
  <si>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</si>
  <si>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</si>
  <si>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</si>
  <si>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</si>
  <si>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</si>
  <si>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</si>
  <si>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</si>
  <si>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</si>
  <si>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</si>
  <si>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</si>
  <si>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</si>
  <si>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</si>
  <si>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</si>
  <si>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</si>
  <si>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</si>
  <si>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</si>
  <si>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</si>
  <si>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</si>
  <si>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</si>
  <si>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</si>
  <si>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</si>
  <si>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</si>
  <si>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</si>
  <si>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</si>
  <si>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</si>
  <si>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</si>
  <si>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</si>
  <si>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</si>
  <si>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</si>
  <si>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</si>
  <si>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</si>
  <si>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</si>
  <si>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</si>
  <si>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</si>
  <si>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</si>
  <si>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</si>
  <si>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</si>
  <si>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</si>
  <si>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</si>
  <si>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</si>
  <si>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</si>
  <si>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</si>
  <si>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</si>
  <si>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</si>
  <si>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</si>
  <si>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</si>
  <si>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</si>
  <si>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</si>
  <si>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</si>
  <si>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</si>
  <si>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</si>
  <si>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</si>
  <si>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</si>
  <si>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</si>
  <si>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</si>
  <si>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</si>
  <si>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</si>
  <si>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</si>
  <si>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</si>
  <si>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</si>
  <si>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</si>
  <si>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</si>
  <si>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</si>
  <si>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</si>
  <si>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</si>
  <si>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</si>
  <si>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</si>
  <si>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</si>
  <si>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</si>
  <si>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</si>
  <si>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</si>
  <si>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</si>
  <si>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</si>
  <si>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</si>
  <si>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</si>
  <si>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</si>
  <si>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</si>
  <si>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</si>
  <si>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</si>
  <si>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</si>
  <si>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</si>
  <si>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</si>
  <si>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</si>
  <si>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</si>
  <si>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</si>
  <si>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</si>
  <si>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</si>
  <si>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</si>
  <si>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</si>
  <si>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</si>
  <si>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</si>
  <si>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</si>
  <si>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</si>
  <si>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</si>
  <si>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</si>
  <si>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</si>
  <si>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</si>
  <si>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</si>
  <si>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</si>
  <si>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</si>
  <si>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</si>
  <si>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</si>
  <si>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</si>
  <si>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</si>
  <si>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</si>
  <si>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</si>
  <si>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</si>
  <si>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</si>
  <si>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</si>
  <si>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</si>
  <si>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</si>
  <si>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</si>
  <si>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</si>
  <si>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</si>
  <si>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</si>
  <si>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</si>
  <si>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</si>
  <si>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</si>
  <si>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</si>
  <si>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</si>
  <si>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</si>
  <si>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</si>
  <si>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</si>
  <si>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</si>
  <si>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</si>
  <si>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</si>
  <si>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</si>
  <si>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</si>
  <si>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</si>
  <si>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</si>
  <si>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</si>
  <si>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</si>
  <si>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</si>
  <si>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</si>
  <si>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</si>
  <si>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</si>
  <si>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</si>
  <si>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</si>
  <si>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</si>
  <si>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</si>
  <si>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</si>
  <si>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</si>
  <si>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</si>
  <si>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</si>
  <si>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</si>
  <si>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</si>
  <si>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</si>
  <si>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</si>
  <si>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</si>
  <si>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</si>
  <si>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</si>
  <si>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</si>
  <si>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</si>
  <si>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</si>
  <si>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</si>
  <si>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</si>
  <si>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</si>
  <si>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LIAMONE</t>
  </si>
  <si>
    <t xml:space="preserve">Arbori</t>
  </si>
  <si>
    <t xml:space="preserve">06215800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</si>
  <si>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</si>
  <si>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</si>
  <si>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</si>
  <si>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</si>
  <si>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</si>
  <si>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</si>
  <si>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</si>
  <si>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</si>
  <si>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</si>
  <si>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</si>
  <si>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</si>
  <si>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moyen</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</si>
  <si>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</si>
  <si>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</si>
  <si>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</si>
  <si>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</si>
  <si>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</si>
  <si>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</si>
  <si>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</si>
  <si>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</si>
  <si>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</si>
  <si>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</si>
  <si>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</si>
  <si>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</si>
  <si>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</si>
  <si>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</si>
  <si>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</si>
  <si>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</si>
  <si>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</si>
  <si>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</si>
  <si>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</si>
  <si>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</si>
  <si>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</si>
  <si>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</si>
  <si>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</si>
  <si>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</si>
  <si>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</si>
  <si>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</si>
  <si>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</si>
  <si>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</si>
  <si>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</si>
  <si>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</si>
  <si>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</si>
  <si>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</si>
  <si>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</si>
  <si>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</si>
  <si>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</si>
  <si>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</si>
  <si>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</si>
  <si>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(33,0087 %)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</si>
  <si>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</si>
  <si>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</si>
  <si>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</si>
  <si>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</si>
  <si>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</si>
  <si>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</si>
  <si>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</si>
  <si>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</si>
  <si>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</si>
  <si>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</si>
  <si>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</si>
  <si>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</si>
  <si>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</si>
  <si>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</si>
  <si>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</si>
  <si>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</si>
  <si>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</si>
  <si>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</si>
  <si>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</si>
  <si>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Bellium bellidioides</t>
  </si>
  <si>
    <t xml:space="preserve">Spiranthes aestivalis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</si>
  <si>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</si>
  <si>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</si>
  <si>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</si>
  <si>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</si>
  <si>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</si>
  <si>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</si>
  <si>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</si>
  <si>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</si>
  <si>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</si>
  <si>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</si>
  <si>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</si>
  <si>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</si>
  <si>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</si>
  <si>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</si>
  <si>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</si>
  <si>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</si>
  <si>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</si>
  <si>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</si>
  <si>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</si>
  <si>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</si>
  <si>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</si>
  <si>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</si>
  <si>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</si>
  <si>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</si>
  <si>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</si>
  <si>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</si>
  <si>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</si>
  <si>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</si>
  <si>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</si>
  <si>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</si>
  <si>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radier</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</si>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</sst>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1">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4">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FF0000"/>
        <bgColor rgb="FF993300"/>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0" borderId="15" xfId="0" applyFont="true" applyBorder="true" applyAlignment="true" applyProtection="false">
      <alignment horizontal="center" vertical="bottom" textRotation="0" wrapText="false" indent="0" shrinkToFit="false"/>
      <protection locked="true" hidden="false"/>
    </xf>
    <xf numFmtId="164" fontId="30" fillId="0" borderId="15"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32" fillId="6" borderId="17" xfId="0" applyFont="true" applyBorder="true" applyAlignment="true" applyProtection="false">
      <alignment horizontal="left" vertical="bottom" textRotation="0" wrapText="false" indent="0" shrinkToFit="false"/>
      <protection locked="true" hidden="false"/>
    </xf>
    <xf numFmtId="164" fontId="33" fillId="6" borderId="17" xfId="0" applyFont="true" applyBorder="true" applyAlignment="true" applyProtection="false">
      <alignment horizontal="right" vertical="bottom" textRotation="0" wrapText="false" indent="0" shrinkToFit="false"/>
      <protection locked="true" hidden="false"/>
    </xf>
    <xf numFmtId="165" fontId="26" fillId="6" borderId="8" xfId="0" applyFont="true" applyBorder="true" applyAlignment="true" applyProtection="false">
      <alignment horizontal="center" vertical="bottom" textRotation="0" wrapText="false" indent="0" shrinkToFit="false"/>
      <protection locked="true" hidden="false"/>
    </xf>
    <xf numFmtId="165" fontId="26" fillId="6" borderId="18" xfId="0" applyFont="true" applyBorder="true" applyAlignment="true" applyProtection="false">
      <alignment horizontal="center" vertical="bottom" textRotation="0" wrapText="false" indent="0" shrinkToFit="false"/>
      <protection locked="true" hidden="false"/>
    </xf>
    <xf numFmtId="164" fontId="34" fillId="7" borderId="19"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6" fillId="0" borderId="8" xfId="0" applyFont="true" applyBorder="true" applyAlignment="true" applyProtection="false">
      <alignment horizontal="center" vertical="bottom" textRotation="0" wrapText="false" indent="0" shrinkToFit="false"/>
      <protection locked="true" hidden="false"/>
    </xf>
    <xf numFmtId="165" fontId="36" fillId="0" borderId="8" xfId="0" applyFont="true" applyBorder="true" applyAlignment="true" applyProtection="false">
      <alignment horizontal="center" vertical="bottom" textRotation="0" wrapText="false" indent="0" shrinkToFit="false"/>
      <protection locked="true" hidden="false"/>
    </xf>
    <xf numFmtId="164" fontId="36" fillId="0" borderId="8" xfId="0" applyFont="true" applyBorder="true" applyAlignment="true" applyProtection="false">
      <alignment horizontal="general" vertical="bottom" textRotation="0" wrapText="false" indent="0" shrinkToFit="false"/>
      <protection locked="true" hidden="false"/>
    </xf>
    <xf numFmtId="164" fontId="37" fillId="0"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38" fillId="6" borderId="17" xfId="0" applyFont="true" applyBorder="true" applyAlignment="true" applyProtection="false">
      <alignment horizontal="left" vertical="bottom" textRotation="0" wrapText="false" indent="0" shrinkToFit="false"/>
      <protection locked="true" hidden="false"/>
    </xf>
    <xf numFmtId="165" fontId="26" fillId="6" borderId="0" xfId="0" applyFont="true" applyBorder="true" applyAlignment="true" applyProtection="false">
      <alignment horizontal="center" vertical="bottom" textRotation="0" wrapText="false" indent="0" shrinkToFit="false"/>
      <protection locked="true" hidden="false"/>
    </xf>
    <xf numFmtId="165" fontId="26" fillId="6" borderId="19" xfId="0" applyFont="true" applyBorder="true" applyAlignment="true" applyProtection="false">
      <alignment horizontal="center" vertical="bottom" textRotation="0" wrapText="false" indent="0" shrinkToFit="false"/>
      <protection locked="true" hidden="false"/>
    </xf>
    <xf numFmtId="164" fontId="37" fillId="7" borderId="19" xfId="0" applyFont="true" applyBorder="true" applyAlignment="true" applyProtection="false">
      <alignment horizontal="left" vertical="bottom" textRotation="0" wrapText="false" indent="0" shrinkToFit="false"/>
      <protection locked="true" hidden="false"/>
    </xf>
    <xf numFmtId="164" fontId="36" fillId="0" borderId="0" xfId="0" applyFont="true" applyBorder="false" applyAlignment="true" applyProtection="false">
      <alignment horizontal="center" vertical="bottom" textRotation="0" wrapText="false" indent="0" shrinkToFit="false"/>
      <protection locked="true" hidden="false"/>
    </xf>
    <xf numFmtId="165" fontId="36" fillId="0" borderId="0" xfId="0" applyFont="true" applyBorder="false" applyAlignment="true" applyProtection="false">
      <alignment horizontal="center" vertical="bottom" textRotation="0" wrapText="false" indent="0" shrinkToFit="false"/>
      <protection locked="true" hidden="false"/>
    </xf>
    <xf numFmtId="164" fontId="36"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37" fillId="7" borderId="19"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1" shrinkToFit="false"/>
      <protection locked="true" hidden="false"/>
    </xf>
    <xf numFmtId="164" fontId="34" fillId="7" borderId="19" xfId="0" applyFont="true" applyBorder="true" applyAlignment="true" applyProtection="false">
      <alignment horizontal="left"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6" fillId="0" borderId="0" xfId="0" applyFont="true" applyBorder="true" applyAlignment="true" applyProtection="false">
      <alignment horizontal="center" vertical="bottom" textRotation="0" wrapText="false" indent="0" shrinkToFit="false"/>
      <protection locked="true" hidden="false"/>
    </xf>
    <xf numFmtId="165" fontId="36" fillId="0" borderId="0" xfId="0" applyFont="true" applyBorder="true" applyAlignment="true" applyProtection="false">
      <alignment horizontal="center" vertical="bottom" textRotation="0" wrapText="false" indent="0" shrinkToFit="false"/>
      <protection locked="true" hidden="false"/>
    </xf>
    <xf numFmtId="164" fontId="36" fillId="0" borderId="0" xfId="0" applyFont="true" applyBorder="true" applyAlignment="true" applyProtection="false">
      <alignment horizontal="general" vertical="bottom" textRotation="0" wrapText="false" indent="0" shrinkToFit="false"/>
      <protection locked="true" hidden="false"/>
    </xf>
    <xf numFmtId="166" fontId="35" fillId="0" borderId="20" xfId="0" applyFont="true" applyBorder="true" applyAlignment="true" applyProtection="false">
      <alignment horizontal="left" vertical="bottom" textRotation="0" wrapText="tru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40"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false" indent="0" shrinkToFit="false"/>
      <protection locked="true" hidden="false"/>
    </xf>
    <xf numFmtId="164" fontId="43" fillId="6" borderId="17" xfId="0" applyFont="true" applyBorder="true" applyAlignment="true" applyProtection="false">
      <alignment horizontal="right" vertical="bottom" textRotation="0" wrapText="false" indent="0" shrinkToFit="false"/>
      <protection locked="true" hidden="false"/>
    </xf>
    <xf numFmtId="164" fontId="36" fillId="0" borderId="21"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0" borderId="20" xfId="0" applyFont="true" applyBorder="true" applyAlignment="true" applyProtection="false">
      <alignment horizontal="general" vertical="bottom" textRotation="0" wrapText="true" indent="0" shrinkToFit="false"/>
      <protection locked="true" hidden="false"/>
    </xf>
    <xf numFmtId="164" fontId="42" fillId="0" borderId="20" xfId="0" applyFont="true" applyBorder="true" applyAlignment="false" applyProtection="false">
      <alignment horizontal="general" vertical="bottom" textRotation="0" wrapText="false" indent="0" shrinkToFit="false"/>
      <protection locked="true" hidden="false"/>
    </xf>
    <xf numFmtId="164" fontId="36" fillId="0" borderId="9" xfId="0" applyFont="true" applyBorder="true" applyAlignment="true" applyProtection="false">
      <alignment horizontal="center"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center" vertical="bottom" textRotation="0" wrapText="false" indent="0" shrinkToFit="false"/>
      <protection locked="true" hidden="false"/>
    </xf>
    <xf numFmtId="165" fontId="48"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0" fillId="0" borderId="20" xfId="0" applyFont="tru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left" vertical="bottom" textRotation="0" wrapText="false" indent="0" shrinkToFit="false"/>
      <protection locked="true" hidden="false"/>
    </xf>
    <xf numFmtId="164" fontId="41" fillId="7" borderId="19" xfId="0" applyFont="true" applyBorder="true" applyAlignment="true" applyProtection="false">
      <alignment horizontal="left"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32" fillId="6" borderId="17" xfId="0" applyFont="true" applyBorder="true" applyAlignment="true" applyProtection="false">
      <alignment horizontal="left" vertical="top"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7" fontId="32" fillId="6" borderId="17" xfId="0" applyFont="true" applyBorder="true" applyAlignment="true" applyProtection="false">
      <alignment horizontal="left" vertical="bottom" textRotation="0" wrapText="false" indent="0" shrinkToFit="false"/>
      <protection locked="true" hidden="false"/>
    </xf>
    <xf numFmtId="164" fontId="20" fillId="0" borderId="20" xfId="0" applyFont="true" applyBorder="true" applyAlignment="false" applyProtection="false">
      <alignment horizontal="general" vertical="bottom" textRotation="0" wrapText="false" indent="0" shrinkToFit="false"/>
      <protection locked="true" hidden="false"/>
    </xf>
    <xf numFmtId="164" fontId="53" fillId="0" borderId="0" xfId="0" applyFont="true" applyBorder="false" applyAlignment="true" applyProtection="false">
      <alignment horizontal="center" vertical="bottom" textRotation="0" wrapText="false" indent="0" shrinkToFit="false"/>
      <protection locked="true" hidden="false"/>
    </xf>
    <xf numFmtId="164" fontId="53" fillId="0" borderId="0" xfId="0" applyFont="true" applyBorder="fals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7" borderId="0" xfId="0" applyFont="tru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58" fillId="7" borderId="0" xfId="0" applyFont="true" applyBorder="true" applyAlignment="false" applyProtection="true">
      <alignment horizontal="general" vertical="bottom" textRotation="0" wrapText="false" indent="0" shrinkToFit="false"/>
      <protection locked="false" hidden="false"/>
    </xf>
    <xf numFmtId="164" fontId="0" fillId="7"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7" borderId="22" xfId="0" applyFont="true" applyBorder="true" applyAlignment="false" applyProtection="false">
      <alignment horizontal="general" vertical="bottom" textRotation="0" wrapText="false" indent="0" shrinkToFit="false"/>
      <protection locked="true" hidden="false"/>
    </xf>
    <xf numFmtId="164" fontId="0" fillId="7" borderId="23" xfId="0" applyFont="false" applyBorder="true" applyAlignment="false" applyProtection="false">
      <alignment horizontal="general" vertical="bottom" textRotation="0" wrapText="false" indent="0" shrinkToFit="false"/>
      <protection locked="true" hidden="false"/>
    </xf>
    <xf numFmtId="164" fontId="26" fillId="7" borderId="24" xfId="0" applyFont="true" applyBorder="true" applyAlignment="true" applyProtection="false">
      <alignment horizontal="center" vertical="bottom" textRotation="0" wrapText="false" indent="0" shrinkToFit="false"/>
      <protection locked="true" hidden="false"/>
    </xf>
    <xf numFmtId="164" fontId="0" fillId="7" borderId="24"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7" borderId="26" xfId="0" applyFont="true" applyBorder="true" applyAlignment="false" applyProtection="false">
      <alignment horizontal="general" vertical="bottom" textRotation="0" wrapText="false" indent="0" shrinkToFit="false"/>
      <protection locked="true" hidden="false"/>
    </xf>
    <xf numFmtId="168" fontId="0" fillId="7" borderId="26" xfId="0" applyFont="true" applyBorder="true" applyAlignment="true" applyProtection="false">
      <alignment horizontal="center" vertical="bottom" textRotation="0" wrapText="false" indent="0" shrinkToFit="false"/>
      <protection locked="true" hidden="false"/>
    </xf>
    <xf numFmtId="164" fontId="26" fillId="7" borderId="27"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true" applyProtection="false">
      <alignment horizontal="center" vertical="bottom" textRotation="0" wrapText="false" indent="0" shrinkToFit="false"/>
      <protection locked="true" hidden="false"/>
    </xf>
    <xf numFmtId="164" fontId="0" fillId="7" borderId="28" xfId="0" applyFont="true" applyBorder="true" applyAlignment="true" applyProtection="false">
      <alignment horizontal="center" vertical="bottom" textRotation="0" wrapText="false" indent="0" shrinkToFit="false"/>
      <protection locked="true" hidden="false"/>
    </xf>
    <xf numFmtId="164" fontId="0" fillId="7" borderId="25" xfId="0" applyFont="false" applyBorder="true" applyAlignment="true" applyProtection="false">
      <alignment horizontal="center" vertical="bottom" textRotation="0" wrapText="false" indent="0" shrinkToFit="false"/>
      <protection locked="true" hidden="false"/>
    </xf>
    <xf numFmtId="164" fontId="0" fillId="7" borderId="26" xfId="0" applyFont="false" applyBorder="true" applyAlignment="true" applyProtection="false">
      <alignment horizontal="center" vertical="bottom" textRotation="0" wrapText="false" indent="0" shrinkToFit="false"/>
      <protection locked="true" hidden="false"/>
    </xf>
    <xf numFmtId="164" fontId="0" fillId="7" borderId="28" xfId="0" applyFont="false" applyBorder="true" applyAlignment="true" applyProtection="false">
      <alignment horizontal="center" vertical="bottom" textRotation="0" wrapText="false" indent="0" shrinkToFit="false"/>
      <protection locked="true" hidden="false"/>
    </xf>
    <xf numFmtId="164" fontId="0" fillId="7" borderId="26" xfId="0" applyFont="true" applyBorder="true" applyAlignment="true" applyProtection="false">
      <alignment horizontal="center" vertical="bottom" textRotation="0" wrapText="false" indent="0" shrinkToFit="false"/>
      <protection locked="true" hidden="false"/>
    </xf>
    <xf numFmtId="164" fontId="0" fillId="7" borderId="27" xfId="0" applyFont="true" applyBorder="true" applyAlignment="true" applyProtection="false">
      <alignment horizontal="center" vertical="bottom" textRotation="0" wrapText="false" indent="0" shrinkToFit="false"/>
      <protection locked="true" hidden="false"/>
    </xf>
    <xf numFmtId="164" fontId="26" fillId="0" borderId="29" xfId="0" applyFont="true" applyBorder="true" applyAlignment="false" applyProtection="true">
      <alignment horizontal="general" vertical="bottom" textRotation="0" wrapText="false" indent="0" shrinkToFit="false"/>
      <protection locked="false" hidden="false"/>
    </xf>
    <xf numFmtId="164" fontId="0" fillId="0" borderId="30" xfId="0" applyFont="false" applyBorder="true" applyAlignment="false" applyProtection="true">
      <alignment horizontal="general" vertical="bottom" textRotation="0" wrapText="false" indent="0" shrinkToFit="false"/>
      <protection locked="false" hidden="false"/>
    </xf>
    <xf numFmtId="168" fontId="0" fillId="0" borderId="30" xfId="0" applyFont="false" applyBorder="true" applyAlignment="false" applyProtection="true">
      <alignment horizontal="general" vertical="bottom" textRotation="0" wrapText="false" indent="0" shrinkToFit="false"/>
      <protection locked="false" hidden="false"/>
    </xf>
    <xf numFmtId="169" fontId="26" fillId="0" borderId="31" xfId="0" applyFont="tru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70" fontId="0" fillId="0" borderId="30" xfId="0" applyFont="false" applyBorder="true" applyAlignment="true" applyProtection="true">
      <alignment horizontal="right" vertical="bottom" textRotation="0" wrapText="false" indent="0" shrinkToFit="false"/>
      <protection locked="false" hidden="false"/>
    </xf>
    <xf numFmtId="169" fontId="0" fillId="0" borderId="29" xfId="0" applyFont="false" applyBorder="true" applyAlignment="false" applyProtection="true">
      <alignment horizontal="general" vertical="bottom" textRotation="0" wrapText="false" indent="0" shrinkToFit="false"/>
      <protection locked="false" hidden="false"/>
    </xf>
    <xf numFmtId="169" fontId="0" fillId="0" borderId="30" xfId="0" applyFont="false" applyBorder="true" applyAlignment="false" applyProtection="true">
      <alignment horizontal="general" vertical="bottom" textRotation="0" wrapText="false" indent="0" shrinkToFit="false"/>
      <protection locked="false" hidden="false"/>
    </xf>
    <xf numFmtId="170" fontId="0" fillId="0" borderId="30"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1" fontId="0" fillId="0" borderId="29" xfId="0" applyFont="false" applyBorder="true" applyAlignment="false" applyProtection="true">
      <alignment horizontal="general"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false" applyProtection="true">
      <alignment horizontal="general" vertical="bottom" textRotation="0" wrapText="false" indent="0" shrinkToFit="false"/>
      <protection locked="false" hidden="false"/>
    </xf>
    <xf numFmtId="164" fontId="26" fillId="0" borderId="33" xfId="0" applyFont="true" applyBorder="true" applyAlignment="false" applyProtection="true">
      <alignment horizontal="general" vertical="bottom" textRotation="0" wrapText="false" indent="0" shrinkToFit="false"/>
      <protection locked="false" hidden="false"/>
    </xf>
    <xf numFmtId="164" fontId="0" fillId="0" borderId="34" xfId="0" applyFont="false" applyBorder="true" applyAlignment="false" applyProtection="true">
      <alignment horizontal="general" vertical="bottom" textRotation="0" wrapText="false" indent="0" shrinkToFit="false"/>
      <protection locked="false" hidden="false"/>
    </xf>
    <xf numFmtId="168" fontId="0" fillId="0" borderId="34" xfId="0" applyFont="false" applyBorder="true" applyAlignment="false" applyProtection="true">
      <alignment horizontal="general" vertical="bottom" textRotation="0" wrapText="false" indent="0" shrinkToFit="false"/>
      <protection locked="false" hidden="false"/>
    </xf>
    <xf numFmtId="169" fontId="26" fillId="0" borderId="35" xfId="0" applyFont="tru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69" fontId="0" fillId="0" borderId="34"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1" fontId="0" fillId="0" borderId="33" xfId="0" applyFont="false" applyBorder="true" applyAlignment="false" applyProtection="true">
      <alignment horizontal="general"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8" borderId="9" xfId="0" applyFont="fals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2" shrinkToFit="false"/>
      <protection locked="true" hidden="false"/>
    </xf>
    <xf numFmtId="164" fontId="68" fillId="8" borderId="0" xfId="0" applyFont="true" applyBorder="true" applyAlignment="false" applyProtection="false">
      <alignment horizontal="general" vertical="bottom" textRotation="0" wrapText="false" indent="0" shrinkToFit="false"/>
      <protection locked="true" hidden="false"/>
    </xf>
    <xf numFmtId="164" fontId="69" fillId="8" borderId="0" xfId="0" applyFont="true" applyBorder="true" applyAlignment="false" applyProtection="false">
      <alignment horizontal="general" vertical="bottom" textRotation="0" wrapText="false" indent="0" shrinkToFit="false"/>
      <protection locked="true" hidden="false"/>
    </xf>
    <xf numFmtId="164" fontId="68" fillId="8"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0" shrinkToFit="false"/>
      <protection locked="true" hidden="false"/>
    </xf>
    <xf numFmtId="164" fontId="70" fillId="8" borderId="0" xfId="0" applyFont="true" applyBorder="true" applyAlignment="true" applyProtection="false">
      <alignment horizontal="center" vertical="bottom" textRotation="0" wrapText="false" indent="0" shrinkToFit="false"/>
      <protection locked="true" hidden="false"/>
    </xf>
    <xf numFmtId="164" fontId="70" fillId="8"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general" vertical="bottom" textRotation="0" wrapText="false" indent="0" shrinkToFit="false"/>
      <protection locked="true" hidden="false"/>
    </xf>
    <xf numFmtId="164" fontId="70" fillId="8"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8" borderId="19" xfId="0" applyFont="true" applyBorder="true" applyAlignment="true" applyProtection="false">
      <alignment horizontal="general" vertical="bottom" textRotation="0" wrapText="false" indent="0" shrinkToFit="false"/>
      <protection locked="true" hidden="false"/>
    </xf>
    <xf numFmtId="164" fontId="72"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1" shrinkToFit="false"/>
      <protection locked="true" hidden="false"/>
    </xf>
    <xf numFmtId="164" fontId="68" fillId="8" borderId="0" xfId="0" applyFont="true" applyBorder="true" applyAlignment="true" applyProtection="false">
      <alignment horizontal="center" vertical="bottom" textRotation="0" wrapText="false" indent="0" shrinkToFit="false"/>
      <protection locked="true" hidden="false"/>
    </xf>
    <xf numFmtId="164" fontId="68" fillId="8"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8" borderId="0" xfId="0" applyFont="false" applyBorder="true" applyAlignment="false" applyProtection="false">
      <alignment horizontal="general" vertical="bottom" textRotation="0" wrapText="false" indent="0" shrinkToFit="false"/>
      <protection locked="true" hidden="false"/>
    </xf>
    <xf numFmtId="164" fontId="0" fillId="0" borderId="37" xfId="0" applyFont="false" applyBorder="true" applyAlignment="false" applyProtection="false">
      <alignment horizontal="general" vertical="bottom" textRotation="0" wrapText="false" indent="0" shrinkToFit="false"/>
      <protection locked="true" hidden="false"/>
    </xf>
    <xf numFmtId="164" fontId="73" fillId="8" borderId="0" xfId="0" applyFont="true" applyBorder="true" applyAlignment="true" applyProtection="false">
      <alignment horizontal="left" vertical="bottom" textRotation="0" wrapText="false" indent="0" shrinkToFit="false"/>
      <protection locked="true" hidden="false"/>
    </xf>
    <xf numFmtId="164" fontId="73" fillId="8" borderId="0" xfId="0" applyFont="true" applyBorder="true" applyAlignment="false" applyProtection="false">
      <alignment horizontal="general" vertical="bottom" textRotation="0" wrapText="false" indent="0" shrinkToFit="false"/>
      <protection locked="true" hidden="false"/>
    </xf>
    <xf numFmtId="164" fontId="72" fillId="8" borderId="0" xfId="0" applyFont="true" applyBorder="true" applyAlignment="false" applyProtection="false">
      <alignment horizontal="general" vertical="bottom" textRotation="0" wrapText="false" indent="0" shrinkToFit="false"/>
      <protection locked="true" hidden="false"/>
    </xf>
    <xf numFmtId="164" fontId="0" fillId="8" borderId="10" xfId="0" applyFont="false" applyBorder="true" applyAlignment="false" applyProtection="false">
      <alignment horizontal="general" vertical="bottom" textRotation="0" wrapText="false" indent="0" shrinkToFit="false"/>
      <protection locked="true" hidden="false"/>
    </xf>
    <xf numFmtId="164" fontId="68" fillId="8" borderId="11" xfId="0" applyFont="true" applyBorder="true" applyAlignment="false" applyProtection="false">
      <alignment horizontal="general" vertical="bottom" textRotation="0" wrapText="false" indent="0" shrinkToFit="false"/>
      <protection locked="true" hidden="false"/>
    </xf>
    <xf numFmtId="164" fontId="68" fillId="8" borderId="38"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9"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7" fillId="2" borderId="40" xfId="0" applyFont="true" applyBorder="true" applyAlignment="true" applyProtection="true">
      <alignment horizontal="right" vertical="bottom" textRotation="0" wrapText="false" indent="0" shrinkToFit="false"/>
      <protection locked="true" hidden="true"/>
    </xf>
    <xf numFmtId="164" fontId="87" fillId="8" borderId="9" xfId="0" applyFont="true" applyBorder="true" applyAlignment="true" applyProtection="true">
      <alignment horizontal="right" vertical="bottom" textRotation="0" wrapText="false" indent="0" shrinkToFit="false"/>
      <protection locked="true" hidden="true"/>
    </xf>
    <xf numFmtId="164" fontId="0" fillId="9"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8"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6" fillId="9"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6"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9" borderId="23"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3"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8"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7" borderId="26" xfId="0" applyFont="true" applyBorder="true" applyAlignment="true" applyProtection="true">
      <alignment horizontal="left" vertical="bottom" textRotation="0" wrapText="false" indent="0" shrinkToFit="false"/>
      <protection locked="true" hidden="true"/>
    </xf>
    <xf numFmtId="164" fontId="26" fillId="7" borderId="26" xfId="0" applyFont="true" applyBorder="true" applyAlignment="false" applyProtection="true">
      <alignment horizontal="general" vertical="bottom" textRotation="0" wrapText="false" indent="0" shrinkToFit="false"/>
      <protection locked="true" hidden="true"/>
    </xf>
    <xf numFmtId="164" fontId="26" fillId="9" borderId="26" xfId="0" applyFont="true" applyBorder="true" applyAlignment="false" applyProtection="true">
      <alignment horizontal="general" vertical="bottom" textRotation="0" wrapText="false" indent="0" shrinkToFit="false"/>
      <protection locked="true" hidden="true"/>
    </xf>
    <xf numFmtId="164" fontId="89" fillId="10" borderId="48" xfId="0" applyFont="true" applyBorder="true" applyAlignment="false" applyProtection="true">
      <alignment horizontal="general" vertical="bottom" textRotation="0" wrapText="false" indent="0" shrinkToFit="false"/>
      <protection locked="true" hidden="true"/>
    </xf>
    <xf numFmtId="164" fontId="0" fillId="10" borderId="49" xfId="0" applyFont="false" applyBorder="true" applyAlignment="false" applyProtection="true">
      <alignment horizontal="general" vertical="bottom" textRotation="0" wrapText="false" indent="0" shrinkToFit="false"/>
      <protection locked="true" hidden="true"/>
    </xf>
    <xf numFmtId="164" fontId="0" fillId="10" borderId="50" xfId="0" applyFont="false" applyBorder="true" applyAlignment="false" applyProtection="true">
      <alignment horizontal="general" vertical="bottom" textRotation="0" wrapText="false" indent="0" shrinkToFit="false"/>
      <protection locked="true" hidden="true"/>
    </xf>
    <xf numFmtId="164" fontId="58" fillId="10" borderId="50" xfId="0" applyFont="true" applyBorder="true" applyAlignment="false" applyProtection="true">
      <alignment horizontal="general" vertical="bottom" textRotation="0" wrapText="false" indent="0" shrinkToFit="false"/>
      <protection locked="true" hidden="true"/>
    </xf>
    <xf numFmtId="164" fontId="58" fillId="8" borderId="51" xfId="0" applyFont="true" applyBorder="true" applyAlignment="false" applyProtection="true">
      <alignment horizontal="general" vertical="bottom" textRotation="0" wrapText="false" indent="0" shrinkToFit="false"/>
      <protection locked="true" hidden="true"/>
    </xf>
    <xf numFmtId="164" fontId="88" fillId="4" borderId="45" xfId="0" applyFont="true" applyBorder="true" applyAlignment="true" applyProtection="true">
      <alignment horizontal="center" vertical="bottom" textRotation="0" wrapText="false" indent="0" shrinkToFit="false"/>
      <protection locked="true" hidden="true"/>
    </xf>
    <xf numFmtId="164" fontId="20" fillId="6" borderId="52" xfId="0" applyFont="true" applyBorder="true" applyAlignment="false" applyProtection="true">
      <alignment horizontal="general" vertical="bottom" textRotation="0" wrapText="false" indent="0" shrinkToFit="false"/>
      <protection locked="true" hidden="true"/>
    </xf>
    <xf numFmtId="164" fontId="26" fillId="6" borderId="53" xfId="0" applyFont="true" applyBorder="true" applyAlignment="true" applyProtection="true">
      <alignment horizontal="center" vertical="bottom" textRotation="0" wrapText="false" indent="0" shrinkToFit="false"/>
      <protection locked="true" hidden="true"/>
    </xf>
    <xf numFmtId="164" fontId="26" fillId="6" borderId="27"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10" borderId="54" xfId="0" applyFont="true" applyBorder="true" applyAlignment="true" applyProtection="true">
      <alignment horizontal="left" vertical="bottom" textRotation="0" wrapText="false" indent="0" shrinkToFit="false"/>
      <protection locked="true" hidden="true"/>
    </xf>
    <xf numFmtId="164" fontId="26" fillId="10" borderId="55" xfId="0" applyFont="true" applyBorder="true" applyAlignment="true" applyProtection="true">
      <alignment horizontal="center" vertical="bottom" textRotation="0" wrapText="false" indent="0" shrinkToFit="false"/>
      <protection locked="true" hidden="true"/>
    </xf>
    <xf numFmtId="164" fontId="90" fillId="10" borderId="55" xfId="0" applyFont="true" applyBorder="true" applyAlignment="true" applyProtection="true">
      <alignment horizontal="center" vertical="bottom" textRotation="0" wrapText="false" indent="0" shrinkToFit="false"/>
      <protection locked="true" hidden="true"/>
    </xf>
    <xf numFmtId="172" fontId="27" fillId="11" borderId="56" xfId="0" applyFont="true" applyBorder="true" applyAlignment="true" applyProtection="true">
      <alignment horizontal="right" vertical="top" textRotation="0" wrapText="false" indent="0" shrinkToFit="false"/>
      <protection locked="true" hidden="true"/>
    </xf>
    <xf numFmtId="172" fontId="27" fillId="11" borderId="57" xfId="0" applyFont="true" applyBorder="true" applyAlignment="true" applyProtection="true">
      <alignment horizontal="left" vertical="top" textRotation="0" wrapText="false" indent="0" shrinkToFit="false"/>
      <protection locked="true" hidden="true"/>
    </xf>
    <xf numFmtId="172" fontId="59" fillId="11" borderId="49" xfId="0" applyFont="true" applyBorder="true" applyAlignment="true" applyProtection="true">
      <alignment horizontal="left" vertical="top" textRotation="0" wrapText="false" indent="0" shrinkToFit="false"/>
      <protection locked="true" hidden="true"/>
    </xf>
    <xf numFmtId="172" fontId="20" fillId="11" borderId="49" xfId="0" applyFont="true" applyBorder="true" applyAlignment="true" applyProtection="true">
      <alignment horizontal="center" vertical="top" textRotation="0" wrapText="false" indent="0" shrinkToFit="false"/>
      <protection locked="true" hidden="true"/>
    </xf>
    <xf numFmtId="172" fontId="59" fillId="8" borderId="51" xfId="0" applyFont="true" applyBorder="true" applyAlignment="true" applyProtection="true">
      <alignment horizontal="left" vertical="top" textRotation="0" wrapText="false" indent="0" shrinkToFit="false"/>
      <protection locked="true" hidden="true"/>
    </xf>
    <xf numFmtId="164" fontId="26" fillId="5" borderId="28" xfId="0" applyFont="true" applyBorder="true" applyAlignment="true" applyProtection="true">
      <alignment horizontal="center" vertical="bottom" textRotation="0" wrapText="false" indent="0" shrinkToFit="false"/>
      <protection locked="false" hidden="false"/>
    </xf>
    <xf numFmtId="164" fontId="58" fillId="10" borderId="58" xfId="0" applyFont="true" applyBorder="true" applyAlignment="true" applyProtection="true">
      <alignment horizontal="left" vertical="bottom" textRotation="0" wrapText="false" indent="0" shrinkToFit="false"/>
      <protection locked="true" hidden="true"/>
    </xf>
    <xf numFmtId="164" fontId="26" fillId="10" borderId="59" xfId="0" applyFont="true" applyBorder="true" applyAlignment="true" applyProtection="true">
      <alignment horizontal="center" vertical="bottom" textRotation="0" wrapText="false" indent="0" shrinkToFit="false"/>
      <protection locked="true" hidden="true"/>
    </xf>
    <xf numFmtId="164" fontId="0" fillId="10" borderId="59" xfId="0" applyFont="false" applyBorder="true" applyAlignment="false" applyProtection="true">
      <alignment horizontal="general" vertical="bottom" textRotation="0" wrapText="false" indent="0" shrinkToFit="false"/>
      <protection locked="true" hidden="true"/>
    </xf>
    <xf numFmtId="164" fontId="91" fillId="11" borderId="60" xfId="0" applyFont="true" applyBorder="true" applyAlignment="true" applyProtection="true">
      <alignment horizontal="left" vertical="bottom" textRotation="0" wrapText="false" indent="0" shrinkToFit="false"/>
      <protection locked="true" hidden="true"/>
    </xf>
    <xf numFmtId="164" fontId="26" fillId="11" borderId="61" xfId="0" applyFont="true" applyBorder="true" applyAlignment="true" applyProtection="true">
      <alignment horizontal="right" vertical="top" textRotation="0" wrapText="false" indent="0" shrinkToFit="false"/>
      <protection locked="true" hidden="true"/>
    </xf>
    <xf numFmtId="164" fontId="92" fillId="11" borderId="62" xfId="0" applyFont="true" applyBorder="true" applyAlignment="true" applyProtection="true">
      <alignment horizontal="center" vertical="top" textRotation="0" wrapText="false" indent="0" shrinkToFit="false"/>
      <protection locked="true" hidden="true"/>
    </xf>
    <xf numFmtId="164" fontId="93" fillId="8" borderId="51" xfId="0" applyFont="true" applyBorder="true" applyAlignment="true" applyProtection="true">
      <alignment horizontal="center" vertical="top" textRotation="0" wrapText="false" indent="0" shrinkToFit="false"/>
      <protection locked="true" hidden="true"/>
    </xf>
    <xf numFmtId="164" fontId="94" fillId="6"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9" borderId="0" xfId="0" applyFont="true" applyBorder="true" applyAlignment="true" applyProtection="true">
      <alignment horizontal="center" vertical="bottom" textRotation="0" wrapText="false" indent="0" shrinkToFit="false"/>
      <protection locked="true" hidden="true"/>
    </xf>
    <xf numFmtId="174" fontId="26" fillId="7" borderId="0" xfId="0" applyFont="true" applyBorder="false" applyAlignment="true" applyProtection="true">
      <alignment horizontal="left" vertical="bottom" textRotation="0" wrapText="false" indent="0" shrinkToFit="false"/>
      <protection locked="true" hidden="true"/>
    </xf>
    <xf numFmtId="164" fontId="26" fillId="7" borderId="0" xfId="0" applyFont="true" applyBorder="true" applyAlignment="true" applyProtection="true">
      <alignment horizontal="left" vertical="bottom" textRotation="0" wrapText="false" indent="0" shrinkToFit="false"/>
      <protection locked="true" hidden="true"/>
    </xf>
    <xf numFmtId="164" fontId="20" fillId="10" borderId="51" xfId="0" applyFont="true" applyBorder="true" applyAlignment="true" applyProtection="true">
      <alignment horizontal="center" vertical="bottom" textRotation="0" wrapText="false" indent="0" shrinkToFit="false"/>
      <protection locked="true" hidden="true"/>
    </xf>
    <xf numFmtId="164" fontId="20" fillId="10" borderId="0" xfId="0" applyFont="true" applyBorder="true" applyAlignment="true" applyProtection="true">
      <alignment horizontal="center" vertical="bottom" textRotation="0" wrapText="false" indent="0" shrinkToFit="false"/>
      <protection locked="true" hidden="true"/>
    </xf>
    <xf numFmtId="164" fontId="95" fillId="10" borderId="0" xfId="0" applyFont="true" applyBorder="true" applyAlignment="true" applyProtection="true">
      <alignment horizontal="center" vertical="bottom" textRotation="90" wrapText="false" indent="0" shrinkToFit="false"/>
      <protection locked="true" hidden="true"/>
    </xf>
    <xf numFmtId="164" fontId="59" fillId="10" borderId="0" xfId="0" applyFont="true" applyBorder="true" applyAlignment="true" applyProtection="true">
      <alignment horizontal="right" vertical="bottom" textRotation="0" wrapText="false" indent="0" shrinkToFit="false"/>
      <protection locked="true" hidden="true"/>
    </xf>
    <xf numFmtId="164" fontId="96" fillId="10" borderId="25" xfId="0" applyFont="true" applyBorder="true" applyAlignment="true" applyProtection="true">
      <alignment horizontal="left" vertical="top" textRotation="0" wrapText="false" indent="0" shrinkToFit="false"/>
      <protection locked="true" hidden="true"/>
    </xf>
    <xf numFmtId="164" fontId="97" fillId="10" borderId="26" xfId="0" applyFont="true" applyBorder="true" applyAlignment="true" applyProtection="true">
      <alignment horizontal="left" vertical="top" textRotation="0" wrapText="false" indent="0" shrinkToFit="false"/>
      <protection locked="true" hidden="true"/>
    </xf>
    <xf numFmtId="164" fontId="97" fillId="8" borderId="51" xfId="0" applyFont="true" applyBorder="true" applyAlignment="true" applyProtection="true">
      <alignment horizontal="left" vertical="top" textRotation="0" wrapText="false" indent="0" shrinkToFit="false"/>
      <protection locked="true" hidden="true"/>
    </xf>
    <xf numFmtId="164" fontId="26" fillId="6" borderId="39" xfId="0" applyFont="true" applyBorder="true" applyAlignment="true" applyProtection="true">
      <alignment horizontal="center" vertical="bottom" textRotation="0" wrapText="false" indent="0" shrinkToFit="false"/>
      <protection locked="true" hidden="true"/>
    </xf>
    <xf numFmtId="164" fontId="59" fillId="7" borderId="0" xfId="0" applyFont="true" applyBorder="false" applyAlignment="true" applyProtection="true">
      <alignment horizontal="left" vertical="bottom" textRotation="0" wrapText="false" indent="0" shrinkToFit="false"/>
      <protection locked="true" hidden="true"/>
    </xf>
    <xf numFmtId="164" fontId="59" fillId="7" borderId="0" xfId="0" applyFont="true" applyBorder="false" applyAlignment="true" applyProtection="true">
      <alignment horizontal="right" vertical="bottom" textRotation="0" wrapText="false" indent="0" shrinkToFit="false"/>
      <protection locked="true" hidden="true"/>
    </xf>
    <xf numFmtId="164" fontId="20" fillId="9" borderId="0" xfId="0" applyFont="true" applyBorder="false" applyAlignment="true" applyProtection="true">
      <alignment horizontal="center" vertical="bottom" textRotation="0" wrapText="false" indent="0" shrinkToFit="false"/>
      <protection locked="true" hidden="true"/>
    </xf>
    <xf numFmtId="164" fontId="57" fillId="10" borderId="63" xfId="0" applyFont="true" applyBorder="true" applyAlignment="true" applyProtection="true">
      <alignment horizontal="right" vertical="top" textRotation="0" wrapText="false" indent="0" shrinkToFit="false"/>
      <protection locked="true" hidden="true"/>
    </xf>
    <xf numFmtId="171" fontId="20" fillId="10" borderId="0" xfId="0" applyFont="true" applyBorder="true" applyAlignment="true" applyProtection="true">
      <alignment horizontal="left" vertical="top" textRotation="0" wrapText="false" indent="0" shrinkToFit="false"/>
      <protection locked="true" hidden="true"/>
    </xf>
    <xf numFmtId="171" fontId="20" fillId="8"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9" borderId="40" xfId="0" applyFont="true" applyBorder="true" applyAlignment="true" applyProtection="true">
      <alignment horizontal="center" vertical="bottom" textRotation="0" wrapText="false" indent="0" shrinkToFit="false"/>
      <protection locked="true" hidden="true"/>
    </xf>
    <xf numFmtId="172" fontId="22" fillId="7" borderId="40" xfId="0" applyFont="true" applyBorder="true" applyAlignment="true" applyProtection="true">
      <alignment horizontal="right" vertical="bottom" textRotation="0" wrapText="false" indent="0" shrinkToFit="false"/>
      <protection locked="true" hidden="true"/>
    </xf>
    <xf numFmtId="175" fontId="22" fillId="7" borderId="0" xfId="0" applyFont="true" applyBorder="true" applyAlignment="true" applyProtection="true">
      <alignment horizontal="right" vertical="bottom" textRotation="0" wrapText="false" indent="0" shrinkToFit="false"/>
      <protection locked="true" hidden="true"/>
    </xf>
    <xf numFmtId="164" fontId="26" fillId="9" borderId="40" xfId="0" applyFont="true" applyBorder="true" applyAlignment="true" applyProtection="true">
      <alignment horizontal="center" vertical="bottom" textRotation="0" wrapText="false" indent="0" shrinkToFit="false"/>
      <protection locked="true" hidden="true"/>
    </xf>
    <xf numFmtId="164" fontId="26" fillId="10" borderId="51"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72" fontId="20" fillId="10"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8" fillId="6" borderId="52" xfId="0" applyFont="true" applyBorder="true" applyAlignment="false" applyProtection="true">
      <alignment horizontal="general" vertical="bottom" textRotation="0" wrapText="false" indent="0" shrinkToFit="false"/>
      <protection locked="true" hidden="true"/>
    </xf>
    <xf numFmtId="172" fontId="20" fillId="12" borderId="43" xfId="0" applyFont="true" applyBorder="true" applyAlignment="true" applyProtection="true">
      <alignment horizontal="center" vertical="bottom" textRotation="0" wrapText="false" indent="0" shrinkToFit="false"/>
      <protection locked="false" hidden="false"/>
    </xf>
    <xf numFmtId="172" fontId="20" fillId="12" borderId="17" xfId="0" applyFont="true" applyBorder="true" applyAlignment="true" applyProtection="true">
      <alignment horizontal="center" vertical="bottom" textRotation="0" wrapText="false" indent="0" shrinkToFit="false"/>
      <protection locked="false" hidden="false"/>
    </xf>
    <xf numFmtId="175" fontId="20" fillId="9" borderId="40" xfId="0" applyFont="true" applyBorder="true" applyAlignment="true" applyProtection="true">
      <alignment horizontal="center" vertical="bottom" textRotation="0" wrapText="false" indent="0" shrinkToFit="false"/>
      <protection locked="true" hidden="true"/>
    </xf>
    <xf numFmtId="164" fontId="20" fillId="9" borderId="40" xfId="0" applyFont="true" applyBorder="true" applyAlignment="true" applyProtection="true">
      <alignment horizontal="center" vertical="bottom" textRotation="0" wrapText="false" indent="0" shrinkToFit="false"/>
      <protection locked="true" hidden="true"/>
    </xf>
    <xf numFmtId="164" fontId="20" fillId="10" borderId="66" xfId="0" applyFont="true" applyBorder="true" applyAlignment="true" applyProtection="true">
      <alignment horizontal="center" vertical="bottom" textRotation="0" wrapText="false" indent="0" shrinkToFit="false"/>
      <protection locked="true" hidden="true"/>
    </xf>
    <xf numFmtId="172" fontId="58" fillId="10" borderId="40" xfId="0" applyFont="true" applyBorder="true" applyAlignment="true" applyProtection="true">
      <alignment horizontal="lef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64" fontId="57" fillId="10" borderId="0"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left" vertical="top" textRotation="0" wrapText="false" indent="0" shrinkToFit="false"/>
      <protection locked="true" hidden="true"/>
    </xf>
    <xf numFmtId="164" fontId="59" fillId="6" borderId="67" xfId="0" applyFont="true" applyBorder="true" applyAlignment="false" applyProtection="true">
      <alignment horizontal="general" vertical="bottom" textRotation="0" wrapText="false" indent="0" shrinkToFit="false"/>
      <protection locked="true" hidden="true"/>
    </xf>
    <xf numFmtId="172" fontId="20" fillId="12" borderId="68" xfId="0" applyFont="true" applyBorder="true" applyAlignment="true" applyProtection="true">
      <alignment horizontal="center" vertical="bottom" textRotation="0" wrapText="false" indent="0" shrinkToFit="false"/>
      <protection locked="false" hidden="false"/>
    </xf>
    <xf numFmtId="172" fontId="20" fillId="12" borderId="69" xfId="0" applyFont="true" applyBorder="true" applyAlignment="true" applyProtection="true">
      <alignment horizontal="center" vertical="bottom" textRotation="0" wrapText="false" indent="0" shrinkToFit="false"/>
      <protection locked="false" hidden="false"/>
    </xf>
    <xf numFmtId="175" fontId="20" fillId="9" borderId="0"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75" fontId="47" fillId="7" borderId="0" xfId="0" applyFont="true" applyBorder="true" applyAlignment="false" applyProtection="true">
      <alignment horizontal="general" vertical="bottom" textRotation="0" wrapText="false" indent="0" shrinkToFit="false"/>
      <protection locked="true" hidden="true"/>
    </xf>
    <xf numFmtId="165" fontId="20" fillId="10" borderId="70" xfId="0" applyFont="true" applyBorder="true" applyAlignment="true" applyProtection="true">
      <alignment horizontal="center" vertical="bottom" textRotation="0" wrapText="false" indent="0" shrinkToFit="false"/>
      <protection locked="true" hidden="true"/>
    </xf>
    <xf numFmtId="176" fontId="20" fillId="10" borderId="0" xfId="0" applyFont="true" applyBorder="true" applyAlignment="true" applyProtection="true">
      <alignment horizontal="center" vertical="bottom" textRotation="0" wrapText="false" indent="0" shrinkToFit="false"/>
      <protection locked="true" hidden="true"/>
    </xf>
    <xf numFmtId="165" fontId="20" fillId="10" borderId="21" xfId="0" applyFont="true" applyBorder="true" applyAlignment="true" applyProtection="true">
      <alignment horizontal="left" vertical="bottom" textRotation="0" wrapText="false" indent="0" shrinkToFit="false"/>
      <protection locked="true" hidden="true"/>
    </xf>
    <xf numFmtId="164" fontId="59" fillId="6" borderId="71" xfId="0" applyFont="true" applyBorder="true" applyAlignment="false" applyProtection="true">
      <alignment horizontal="general" vertical="bottom" textRotation="0" wrapText="false" indent="0" shrinkToFit="false"/>
      <protection locked="true" hidden="true"/>
    </xf>
    <xf numFmtId="172" fontId="20" fillId="12" borderId="72" xfId="0" applyFont="true" applyBorder="true" applyAlignment="true" applyProtection="true">
      <alignment horizontal="center" vertical="bottom" textRotation="0" wrapText="false" indent="0" shrinkToFit="false"/>
      <protection locked="false" hidden="false"/>
    </xf>
    <xf numFmtId="172" fontId="20" fillId="12" borderId="31" xfId="0" applyFont="true" applyBorder="true" applyAlignment="true" applyProtection="true">
      <alignment horizontal="center" vertical="bottom" textRotation="0" wrapText="false" indent="0" shrinkToFit="false"/>
      <protection locked="false" hidden="false"/>
    </xf>
    <xf numFmtId="175" fontId="47" fillId="7" borderId="0" xfId="0" applyFont="true" applyBorder="false" applyAlignment="false" applyProtection="true">
      <alignment horizontal="general" vertical="bottom" textRotation="0" wrapText="false" indent="0" shrinkToFit="false"/>
      <protection locked="true" hidden="true"/>
    </xf>
    <xf numFmtId="165" fontId="20" fillId="10" borderId="51" xfId="0" applyFont="true" applyBorder="true" applyAlignment="true" applyProtection="true">
      <alignment horizontal="center" vertical="bottom" textRotation="0" wrapText="false" indent="0" shrinkToFit="false"/>
      <protection locked="true" hidden="true"/>
    </xf>
    <xf numFmtId="165" fontId="20" fillId="10" borderId="0" xfId="0" applyFont="true" applyBorder="true" applyAlignment="true" applyProtection="true">
      <alignment horizontal="left" vertical="bottom" textRotation="0" wrapText="false" indent="0" shrinkToFit="false"/>
      <protection locked="true" hidden="true"/>
    </xf>
    <xf numFmtId="164" fontId="96" fillId="10" borderId="39" xfId="0" applyFont="true" applyBorder="true" applyAlignment="true" applyProtection="true">
      <alignment horizontal="left" vertical="top" textRotation="0" wrapText="false" indent="0" shrinkToFit="false"/>
      <protection locked="true" hidden="true"/>
    </xf>
    <xf numFmtId="164" fontId="58" fillId="10" borderId="40" xfId="0" applyFont="true" applyBorder="true" applyAlignment="true" applyProtection="true">
      <alignment horizontal="left" vertical="top" textRotation="0" wrapText="false" indent="0" shrinkToFit="false"/>
      <protection locked="true" hidden="true"/>
    </xf>
    <xf numFmtId="164" fontId="97" fillId="10" borderId="40" xfId="0" applyFont="true" applyBorder="true" applyAlignment="true" applyProtection="true">
      <alignment horizontal="left" vertical="top" textRotation="0" wrapText="false" indent="0" shrinkToFit="false"/>
      <protection locked="true" hidden="true"/>
    </xf>
    <xf numFmtId="164" fontId="58" fillId="8" borderId="51" xfId="0" applyFont="true" applyBorder="true" applyAlignment="true" applyProtection="true">
      <alignment horizontal="left" vertical="top" textRotation="0" wrapText="false" indent="0" shrinkToFit="false"/>
      <protection locked="true" hidden="true"/>
    </xf>
    <xf numFmtId="164" fontId="59" fillId="10" borderId="22" xfId="0" applyFont="true" applyBorder="true" applyAlignment="true" applyProtection="true">
      <alignment horizontal="right" vertical="top" textRotation="0" wrapText="false" indent="0" shrinkToFit="false"/>
      <protection locked="true" hidden="true"/>
    </xf>
    <xf numFmtId="176" fontId="20" fillId="10" borderId="23" xfId="0" applyFont="true" applyBorder="true" applyAlignment="true" applyProtection="true">
      <alignment horizontal="right" vertical="top" textRotation="0" wrapText="false" indent="0" shrinkToFit="false"/>
      <protection locked="true" hidden="true"/>
    </xf>
    <xf numFmtId="164" fontId="20" fillId="10" borderId="23"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right" vertical="top" textRotation="0" wrapText="false" indent="0" shrinkToFit="false"/>
      <protection locked="true" hidden="true"/>
    </xf>
    <xf numFmtId="164" fontId="59" fillId="10" borderId="73" xfId="0" applyFont="true" applyBorder="true" applyAlignment="true" applyProtection="true">
      <alignment horizontal="right" vertical="top" textRotation="0" wrapText="false" indent="0" shrinkToFit="false"/>
      <protection locked="true" hidden="true"/>
    </xf>
    <xf numFmtId="176" fontId="20" fillId="10" borderId="74" xfId="0" applyFont="true" applyBorder="true" applyAlignment="true" applyProtection="true">
      <alignment horizontal="right" vertical="top" textRotation="0" wrapText="false" indent="0" shrinkToFit="false"/>
      <protection locked="true" hidden="true"/>
    </xf>
    <xf numFmtId="164" fontId="20" fillId="10" borderId="74" xfId="0" applyFont="true" applyBorder="true" applyAlignment="true" applyProtection="true">
      <alignment horizontal="left" vertical="top" textRotation="0" wrapText="false" indent="0" shrinkToFit="false"/>
      <protection locked="true" hidden="true"/>
    </xf>
    <xf numFmtId="164" fontId="59" fillId="6" borderId="75" xfId="0" applyFont="true" applyBorder="true" applyAlignment="false" applyProtection="true">
      <alignment horizontal="general" vertical="bottom" textRotation="0" wrapText="false" indent="0" shrinkToFit="false"/>
      <protection locked="true" hidden="true"/>
    </xf>
    <xf numFmtId="172" fontId="20" fillId="12" borderId="76" xfId="0" applyFont="true" applyBorder="true" applyAlignment="true" applyProtection="true">
      <alignment horizontal="center" vertical="bottom" textRotation="0" wrapText="false" indent="0" shrinkToFit="false"/>
      <protection locked="false" hidden="false"/>
    </xf>
    <xf numFmtId="172" fontId="20" fillId="12" borderId="77" xfId="0" applyFont="true" applyBorder="true" applyAlignment="true" applyProtection="true">
      <alignment horizontal="center" vertical="bottom" textRotation="0" wrapText="false" indent="0" shrinkToFit="false"/>
      <protection locked="false" hidden="false"/>
    </xf>
    <xf numFmtId="164" fontId="59" fillId="10" borderId="63"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right" vertical="top" textRotation="0" wrapText="false" indent="0" shrinkToFit="false"/>
      <protection locked="true" hidden="true"/>
    </xf>
    <xf numFmtId="164" fontId="20" fillId="10" borderId="0" xfId="0" applyFont="true" applyBorder="true" applyAlignment="true" applyProtection="true">
      <alignment horizontal="left" vertical="top" textRotation="0" wrapText="false" indent="0" shrinkToFit="false"/>
      <protection locked="true" hidden="true"/>
    </xf>
    <xf numFmtId="175" fontId="20" fillId="9" borderId="23" xfId="0" applyFont="true" applyBorder="true" applyAlignment="true" applyProtection="true">
      <alignment horizontal="center" vertical="bottom" textRotation="0" wrapText="false" indent="0" shrinkToFit="false"/>
      <protection locked="true" hidden="true"/>
    </xf>
    <xf numFmtId="172" fontId="47" fillId="7" borderId="23" xfId="0" applyFont="true" applyBorder="true" applyAlignment="false" applyProtection="true">
      <alignment horizontal="general" vertical="bottom" textRotation="0" wrapText="false" indent="0" shrinkToFit="false"/>
      <protection locked="true" hidden="true"/>
    </xf>
    <xf numFmtId="165" fontId="20" fillId="10"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59" fillId="6" borderId="78" xfId="0" applyFont="true" applyBorder="true" applyAlignment="false" applyProtection="true">
      <alignment horizontal="general" vertical="bottom" textRotation="0" wrapText="false" indent="0" shrinkToFit="false"/>
      <protection locked="true" hidden="true"/>
    </xf>
    <xf numFmtId="172" fontId="20" fillId="12" borderId="79" xfId="0" applyFont="true" applyBorder="true" applyAlignment="true" applyProtection="true">
      <alignment horizontal="center" vertical="bottom" textRotation="0" wrapText="false" indent="0" shrinkToFit="false"/>
      <protection locked="false" hidden="false"/>
    </xf>
    <xf numFmtId="172" fontId="20" fillId="12" borderId="35" xfId="0" applyFont="true" applyBorder="true" applyAlignment="true" applyProtection="true">
      <alignment horizontal="center" vertical="bottom" textRotation="0" wrapText="false" indent="0" shrinkToFit="false"/>
      <protection locked="false" hidden="false"/>
    </xf>
    <xf numFmtId="175" fontId="58" fillId="9"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0" fillId="8" borderId="51"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7" borderId="39" xfId="0" applyFont="true" applyBorder="true" applyAlignment="false" applyProtection="true">
      <alignment horizontal="general" vertical="bottom" textRotation="0" wrapText="false" indent="0" shrinkToFit="false"/>
      <protection locked="true" hidden="true"/>
    </xf>
    <xf numFmtId="164" fontId="99" fillId="7" borderId="40" xfId="0" applyFont="true" applyBorder="true" applyAlignment="true" applyProtection="true">
      <alignment horizontal="center" vertical="bottom" textRotation="0" wrapText="false" indent="0" shrinkToFit="false"/>
      <protection locked="true" hidden="true"/>
    </xf>
    <xf numFmtId="164" fontId="59" fillId="7" borderId="43" xfId="0" applyFont="true" applyBorder="true" applyAlignment="false" applyProtection="true">
      <alignment horizontal="general" vertical="bottom" textRotation="0" wrapText="false" indent="0" shrinkToFit="false"/>
      <protection locked="true" hidden="true"/>
    </xf>
    <xf numFmtId="174" fontId="100" fillId="9" borderId="58" xfId="0" applyFont="true" applyBorder="true" applyAlignment="false" applyProtection="true">
      <alignment horizontal="general" vertical="bottom" textRotation="0" wrapText="false" indent="0" shrinkToFit="false"/>
      <protection locked="true" hidden="true"/>
    </xf>
    <xf numFmtId="174" fontId="94" fillId="9" borderId="58" xfId="0" applyFont="true" applyBorder="true" applyAlignment="false" applyProtection="true">
      <alignment horizontal="general" vertical="bottom" textRotation="0" wrapText="false" indent="0" shrinkToFit="false"/>
      <protection locked="true" hidden="true"/>
    </xf>
    <xf numFmtId="172" fontId="29" fillId="6" borderId="40" xfId="0" applyFont="true" applyBorder="true" applyAlignment="true" applyProtection="true">
      <alignment horizontal="right" vertical="bottom" textRotation="0" wrapText="false" indent="0" shrinkToFit="false"/>
      <protection locked="true" hidden="true"/>
    </xf>
    <xf numFmtId="164" fontId="59" fillId="9" borderId="0" xfId="0" applyFont="true" applyBorder="true" applyAlignment="false" applyProtection="true">
      <alignment horizontal="general" vertical="bottom" textRotation="0" wrapText="false" indent="0" shrinkToFit="false"/>
      <protection locked="true" hidden="true"/>
    </xf>
    <xf numFmtId="164" fontId="0" fillId="10" borderId="58" xfId="0" applyFont="false" applyBorder="true" applyAlignment="false" applyProtection="true">
      <alignment horizontal="general" vertical="bottom" textRotation="0" wrapText="false" indent="0" shrinkToFit="false"/>
      <protection locked="true" hidden="true"/>
    </xf>
    <xf numFmtId="164" fontId="59" fillId="10" borderId="59" xfId="0" applyFont="true" applyBorder="true" applyAlignment="false" applyProtection="true">
      <alignment horizontal="general" vertical="bottom" textRotation="0" wrapText="false" indent="0" shrinkToFit="false"/>
      <protection locked="true" hidden="true"/>
    </xf>
    <xf numFmtId="172" fontId="26" fillId="10" borderId="59" xfId="0" applyFont="true" applyBorder="true" applyAlignment="true" applyProtection="true">
      <alignment horizontal="left" vertical="bottom" textRotation="0" wrapText="false" indent="0" shrinkToFit="false"/>
      <protection locked="true" hidden="true"/>
    </xf>
    <xf numFmtId="172" fontId="26" fillId="10" borderId="80" xfId="0" applyFont="true" applyBorder="true" applyAlignment="true" applyProtection="true">
      <alignment horizontal="left" vertical="bottom" textRotation="0" wrapText="false" indent="0" shrinkToFit="false"/>
      <protection locked="true" hidden="true"/>
    </xf>
    <xf numFmtId="164" fontId="0" fillId="10" borderId="81" xfId="0" applyFont="false" applyBorder="true" applyAlignment="false" applyProtection="true">
      <alignment horizontal="general" vertical="bottom" textRotation="0" wrapText="false" indent="0" shrinkToFit="false"/>
      <protection locked="true" hidden="true"/>
    </xf>
    <xf numFmtId="164" fontId="20" fillId="10" borderId="59" xfId="0" applyFont="true" applyBorder="true" applyAlignment="true" applyProtection="true">
      <alignment horizontal="left" vertical="top" textRotation="0" wrapText="false" indent="0" shrinkToFit="false"/>
      <protection locked="true" hidden="true"/>
    </xf>
    <xf numFmtId="164" fontId="26" fillId="6" borderId="52" xfId="0" applyFont="true" applyBorder="true" applyAlignment="false" applyProtection="true">
      <alignment horizontal="general" vertical="bottom" textRotation="0" wrapText="false" indent="0" shrinkToFit="false"/>
      <protection locked="true" hidden="true"/>
    </xf>
    <xf numFmtId="174" fontId="20" fillId="6" borderId="43" xfId="0" applyFont="true" applyBorder="true" applyAlignment="true" applyProtection="true">
      <alignment horizontal="center" vertical="bottom" textRotation="0" wrapText="false" indent="0" shrinkToFit="false"/>
      <protection locked="true" hidden="true"/>
    </xf>
    <xf numFmtId="172" fontId="20" fillId="6" borderId="17" xfId="0" applyFont="true" applyBorder="true" applyAlignment="true" applyProtection="true">
      <alignment horizontal="center" vertical="bottom" textRotation="0" wrapText="false" indent="0" shrinkToFit="false"/>
      <protection locked="true" hidden="true"/>
    </xf>
    <xf numFmtId="164" fontId="20" fillId="9" borderId="22" xfId="0" applyFont="true" applyBorder="true" applyAlignment="true" applyProtection="true">
      <alignment horizontal="center" vertical="bottom" textRotation="0" wrapText="false" indent="0" shrinkToFit="false"/>
      <protection locked="true" hidden="true"/>
    </xf>
    <xf numFmtId="164" fontId="58" fillId="9" borderId="22" xfId="0" applyFont="true" applyBorder="true" applyAlignment="true" applyProtection="true">
      <alignment horizontal="center" vertical="bottom" textRotation="0" wrapText="false" indent="0" shrinkToFit="false"/>
      <protection locked="true" hidden="true"/>
    </xf>
    <xf numFmtId="172" fontId="47" fillId="6" borderId="0" xfId="0" applyFont="true" applyBorder="false" applyAlignment="false" applyProtection="true">
      <alignment horizontal="general" vertical="bottom" textRotation="0" wrapText="false" indent="0" shrinkToFit="false"/>
      <protection locked="true" hidden="true"/>
    </xf>
    <xf numFmtId="165" fontId="26" fillId="6" borderId="22" xfId="0" applyFont="true" applyBorder="true" applyAlignment="true" applyProtection="true">
      <alignment horizontal="center" vertical="bottom" textRotation="0" wrapText="false" indent="0" shrinkToFit="false"/>
      <protection locked="true" hidden="true"/>
    </xf>
    <xf numFmtId="165" fontId="26" fillId="9" borderId="23" xfId="0" applyFont="true" applyBorder="true" applyAlignment="true" applyProtection="true">
      <alignment horizontal="center" vertical="bottom" textRotation="0" wrapText="false" indent="0" shrinkToFit="false"/>
      <protection locked="true" hidden="true"/>
    </xf>
    <xf numFmtId="165" fontId="26" fillId="6" borderId="0" xfId="0" applyFont="true" applyBorder="true" applyAlignment="true" applyProtection="true">
      <alignment horizontal="center" vertical="bottom" textRotation="0" wrapText="false" indent="0" shrinkToFit="false"/>
      <protection locked="true" hidden="true"/>
    </xf>
    <xf numFmtId="164" fontId="26" fillId="6" borderId="23" xfId="0" applyFont="true" applyBorder="true" applyAlignment="true" applyProtection="true">
      <alignment horizontal="center" vertical="bottom" textRotation="0" wrapText="false" indent="0" shrinkToFit="false"/>
      <protection locked="true" hidden="true"/>
    </xf>
    <xf numFmtId="164" fontId="59" fillId="6" borderId="0" xfId="0" applyFont="true" applyBorder="true" applyAlignment="true" applyProtection="true">
      <alignment horizontal="left" vertical="bottom" textRotation="0" wrapText="false" indent="0" shrinkToFit="false"/>
      <protection locked="true" hidden="true"/>
    </xf>
    <xf numFmtId="164" fontId="59" fillId="6" borderId="50" xfId="0" applyFont="true" applyBorder="true" applyAlignment="true" applyProtection="true">
      <alignment horizontal="left" vertical="bottom" textRotation="0" wrapText="false" indent="0" shrinkToFit="false"/>
      <protection locked="true" hidden="true"/>
    </xf>
    <xf numFmtId="164" fontId="59" fillId="8" borderId="63" xfId="0" applyFont="true" applyBorder="true" applyAlignment="true" applyProtection="true">
      <alignment horizontal="left" vertical="bottom" textRotation="0" wrapText="false" indent="0" shrinkToFit="false"/>
      <protection locked="true" hidden="true"/>
    </xf>
    <xf numFmtId="164" fontId="58" fillId="9" borderId="0" xfId="0" applyFont="true" applyBorder="false" applyAlignment="true" applyProtection="true">
      <alignment horizontal="left" vertical="bottom" textRotation="0" wrapText="false" indent="0" shrinkToFit="false"/>
      <protection locked="true" hidden="true"/>
    </xf>
    <xf numFmtId="164" fontId="59" fillId="6" borderId="52" xfId="0" applyFont="true" applyBorder="true" applyAlignment="true" applyProtection="true">
      <alignment horizontal="right" vertical="bottom" textRotation="0" wrapText="false" indent="0" shrinkToFit="false"/>
      <protection locked="true" hidden="true"/>
    </xf>
    <xf numFmtId="172" fontId="20" fillId="6" borderId="43" xfId="0" applyFont="true" applyBorder="true" applyAlignment="true" applyProtection="true">
      <alignment horizontal="center" vertical="bottom" textRotation="0" wrapText="false" indent="0" shrinkToFit="false"/>
      <protection locked="true" hidden="true"/>
    </xf>
    <xf numFmtId="175" fontId="94" fillId="9" borderId="0" xfId="0" applyFont="true" applyBorder="true" applyAlignment="true" applyProtection="true">
      <alignment horizontal="left" vertical="bottom" textRotation="0" wrapText="false" indent="0" shrinkToFit="false"/>
      <protection locked="true" hidden="true"/>
    </xf>
    <xf numFmtId="172" fontId="26" fillId="6" borderId="28" xfId="0" applyFont="true" applyBorder="true" applyAlignment="true" applyProtection="true">
      <alignment horizontal="center" vertical="bottom" textRotation="0" wrapText="false" indent="0" shrinkToFit="false"/>
      <protection locked="true" hidden="true"/>
    </xf>
    <xf numFmtId="175" fontId="99" fillId="6" borderId="0" xfId="0" applyFont="true" applyBorder="true" applyAlignment="true" applyProtection="true">
      <alignment horizontal="left" vertical="bottom" textRotation="0" wrapText="false" indent="0" shrinkToFit="false"/>
      <protection locked="true" hidden="true"/>
    </xf>
    <xf numFmtId="175" fontId="20" fillId="6" borderId="0" xfId="0" applyFont="true" applyBorder="true" applyAlignment="true" applyProtection="true">
      <alignment horizontal="center" vertical="bottom" textRotation="0" wrapText="false" indent="0" shrinkToFit="false"/>
      <protection locked="true" hidden="true"/>
    </xf>
    <xf numFmtId="175" fontId="26" fillId="6" borderId="0" xfId="0" applyFont="true" applyBorder="true" applyAlignment="true" applyProtection="true">
      <alignment horizontal="center" vertical="bottom" textRotation="0" wrapText="false" indent="0" shrinkToFit="false"/>
      <protection locked="true" hidden="true"/>
    </xf>
    <xf numFmtId="164" fontId="101" fillId="6" borderId="0" xfId="0" applyFont="true" applyBorder="true" applyAlignment="false" applyProtection="true">
      <alignment horizontal="general" vertical="bottom" textRotation="0" wrapText="false" indent="0" shrinkToFit="false"/>
      <protection locked="true" hidden="true"/>
    </xf>
    <xf numFmtId="164" fontId="101" fillId="6" borderId="26" xfId="0" applyFont="true" applyBorder="true" applyAlignment="false" applyProtection="true">
      <alignment horizontal="general" vertical="bottom" textRotation="0" wrapText="false" indent="0" shrinkToFit="false"/>
      <protection locked="true" hidden="true"/>
    </xf>
    <xf numFmtId="164" fontId="101" fillId="8" borderId="25" xfId="0" applyFont="true" applyBorder="true" applyAlignment="false" applyProtection="true">
      <alignment horizontal="general" vertical="bottom" textRotation="0" wrapText="false" indent="0" shrinkToFit="false"/>
      <protection locked="true" hidden="true"/>
    </xf>
    <xf numFmtId="164" fontId="58" fillId="9" borderId="0" xfId="0" applyFont="true" applyBorder="false" applyAlignment="false" applyProtection="true">
      <alignment horizontal="general" vertical="bottom" textRotation="0" wrapText="false" indent="0" shrinkToFit="false"/>
      <protection locked="true" hidden="true"/>
    </xf>
    <xf numFmtId="164" fontId="94" fillId="6" borderId="52" xfId="0" applyFont="true" applyBorder="true" applyAlignment="true" applyProtection="true">
      <alignment horizontal="center" vertical="bottom" textRotation="0" wrapText="false" indent="0" shrinkToFit="false"/>
      <protection locked="true" hidden="true"/>
    </xf>
    <xf numFmtId="175" fontId="94" fillId="6" borderId="82" xfId="0" applyFont="true" applyBorder="true" applyAlignment="true" applyProtection="true">
      <alignment horizontal="center" vertical="bottom" textRotation="0" wrapText="false" indent="0" shrinkToFit="false"/>
      <protection locked="true" hidden="true"/>
    </xf>
    <xf numFmtId="175" fontId="20" fillId="6" borderId="82" xfId="0" applyFont="true" applyBorder="true" applyAlignment="true" applyProtection="true">
      <alignment horizontal="center" vertical="bottom" textRotation="0" wrapText="false" indent="0" shrinkToFit="false"/>
      <protection locked="true" hidden="true"/>
    </xf>
    <xf numFmtId="175" fontId="20" fillId="6" borderId="23" xfId="0" applyFont="true" applyBorder="true" applyAlignment="true" applyProtection="true">
      <alignment horizontal="center" vertical="bottom" textRotation="0" wrapText="false" indent="0" shrinkToFit="false"/>
      <protection locked="true" hidden="true"/>
    </xf>
    <xf numFmtId="175" fontId="20" fillId="6" borderId="22" xfId="0" applyFont="true" applyBorder="true" applyAlignment="true" applyProtection="true">
      <alignment horizontal="center" vertical="bottom" textRotation="0" wrapText="false" indent="0" shrinkToFit="false"/>
      <protection locked="true" hidden="true"/>
    </xf>
    <xf numFmtId="175" fontId="96" fillId="6" borderId="40" xfId="0" applyFont="true" applyBorder="true" applyAlignment="true" applyProtection="true">
      <alignment horizontal="center" vertical="bottom" textRotation="0" wrapText="false" indent="0" shrinkToFit="false"/>
      <protection locked="true" hidden="true"/>
    </xf>
    <xf numFmtId="164" fontId="20" fillId="6" borderId="43" xfId="0" applyFont="true" applyBorder="true" applyAlignment="true" applyProtection="true">
      <alignment horizontal="center" vertical="bottom" textRotation="0" wrapText="false" indent="0" shrinkToFit="false"/>
      <protection locked="true" hidden="true"/>
    </xf>
    <xf numFmtId="164" fontId="20" fillId="6" borderId="28" xfId="0" applyFont="true" applyBorder="true" applyAlignment="true" applyProtection="true">
      <alignment horizontal="center" vertical="bottom" textRotation="0" wrapText="false" indent="0" shrinkToFit="false"/>
      <protection locked="true" hidden="true"/>
    </xf>
    <xf numFmtId="164" fontId="29" fillId="9" borderId="22" xfId="0" applyFont="true" applyBorder="true" applyAlignment="false" applyProtection="true">
      <alignment horizontal="general" vertical="bottom" textRotation="0" wrapText="false" indent="0" shrinkToFit="false"/>
      <protection locked="true" hidden="true"/>
    </xf>
    <xf numFmtId="164" fontId="29" fillId="9" borderId="23" xfId="0" applyFont="true" applyBorder="true" applyAlignment="false" applyProtection="true">
      <alignment horizontal="general" vertical="bottom" textRotation="0" wrapText="false" indent="0" shrinkToFit="false"/>
      <protection locked="true" hidden="true"/>
    </xf>
    <xf numFmtId="164" fontId="29" fillId="9" borderId="0" xfId="0" applyFont="true" applyBorder="true" applyAlignment="true" applyProtection="true">
      <alignment horizontal="center" vertical="bottom" textRotation="0" wrapText="false" indent="0" shrinkToFit="false"/>
      <protection locked="true" hidden="true"/>
    </xf>
    <xf numFmtId="164" fontId="29" fillId="9" borderId="23" xfId="0" applyFont="true" applyBorder="true" applyAlignment="true" applyProtection="true">
      <alignment horizontal="center" vertical="bottom" textRotation="0" wrapText="false" indent="0" shrinkToFit="false"/>
      <protection locked="true" hidden="true"/>
    </xf>
    <xf numFmtId="164" fontId="29" fillId="9" borderId="83" xfId="0" applyFont="true" applyBorder="true" applyAlignment="true" applyProtection="true">
      <alignment horizontal="center" vertical="bottom" textRotation="0" wrapText="false" indent="0" shrinkToFit="false"/>
      <protection locked="true" hidden="true"/>
    </xf>
    <xf numFmtId="164" fontId="0" fillId="6" borderId="17" xfId="0" applyFont="true" applyBorder="true" applyAlignment="true" applyProtection="true">
      <alignment horizontal="center" vertical="bottom" textRotation="0" wrapText="false" indent="0" shrinkToFit="false"/>
      <protection locked="true" hidden="true"/>
    </xf>
    <xf numFmtId="164" fontId="20" fillId="6"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9" borderId="69" xfId="0" applyFont="true" applyBorder="true" applyAlignment="true" applyProtection="true">
      <alignment horizontal="general" vertical="bottom" textRotation="0" wrapText="false" indent="0" shrinkToFit="false"/>
      <protection locked="true" hidden="true"/>
    </xf>
    <xf numFmtId="174" fontId="20" fillId="6" borderId="85" xfId="0" applyFont="true" applyBorder="true" applyAlignment="true" applyProtection="true">
      <alignment horizontal="general" vertical="bottom" textRotation="0" wrapText="false" indent="0" shrinkToFit="false"/>
      <protection locked="true" hidden="true"/>
    </xf>
    <xf numFmtId="174" fontId="47" fillId="7" borderId="85" xfId="0" applyFont="true" applyBorder="true" applyAlignment="true" applyProtection="true">
      <alignment horizontal="general" vertical="bottom" textRotation="0" wrapText="false" indent="0" shrinkToFit="false"/>
      <protection locked="true" hidden="true"/>
    </xf>
    <xf numFmtId="165" fontId="36" fillId="9" borderId="86" xfId="0" applyFont="true" applyBorder="true" applyAlignment="true" applyProtection="true">
      <alignment horizontal="center" vertical="bottom" textRotation="0" wrapText="false" indent="0" shrinkToFit="false"/>
      <protection locked="true" hidden="true"/>
    </xf>
    <xf numFmtId="165" fontId="29" fillId="6" borderId="86" xfId="0" applyFont="true" applyBorder="true" applyAlignment="true" applyProtection="true">
      <alignment horizontal="center" vertical="bottom" textRotation="0" wrapText="false" indent="0" shrinkToFit="false"/>
      <protection locked="true" hidden="true"/>
    </xf>
    <xf numFmtId="165" fontId="29" fillId="6" borderId="74" xfId="0" applyFont="true" applyBorder="true" applyAlignment="true" applyProtection="true">
      <alignment horizontal="center" vertical="bottom" textRotation="0" wrapText="false" indent="0" shrinkToFit="false"/>
      <protection locked="true" hidden="true"/>
    </xf>
    <xf numFmtId="174" fontId="0" fillId="7" borderId="30" xfId="0" applyFont="false" applyBorder="true" applyAlignment="true" applyProtection="false">
      <alignment horizontal="general" vertical="bottom" textRotation="0" wrapText="false" indent="0" shrinkToFit="false"/>
      <protection locked="true" hidden="false"/>
    </xf>
    <xf numFmtId="164" fontId="20" fillId="7" borderId="86" xfId="0" applyFont="true" applyBorder="true" applyAlignment="true" applyProtection="true">
      <alignment horizontal="left" vertical="bottom" textRotation="0" wrapText="false" indent="0" shrinkToFit="false"/>
      <protection locked="true" hidden="true"/>
    </xf>
    <xf numFmtId="174" fontId="94" fillId="7" borderId="32" xfId="0" applyFont="true" applyBorder="true" applyAlignment="true" applyProtection="true">
      <alignment horizontal="right" vertical="bottom" textRotation="0" wrapText="false" indent="0" shrinkToFit="false"/>
      <protection locked="true" hidden="true"/>
    </xf>
    <xf numFmtId="174" fontId="0" fillId="9" borderId="63" xfId="0" applyFont="false" applyBorder="tru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94" fillId="9"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2" xfId="0" applyFont="true" applyBorder="true" applyAlignment="true" applyProtection="true">
      <alignment horizontal="general" vertical="bottom" textRotation="0" wrapText="false" indent="0" shrinkToFit="false"/>
      <protection locked="false" hidden="false"/>
    </xf>
    <xf numFmtId="172" fontId="20" fillId="5" borderId="31" xfId="0" applyFont="true" applyBorder="true" applyAlignment="true" applyProtection="true">
      <alignment horizontal="general" vertical="bottom" textRotation="0" wrapText="false" indent="0" shrinkToFit="false"/>
      <protection locked="false" hidden="false"/>
    </xf>
    <xf numFmtId="174" fontId="20" fillId="9" borderId="31" xfId="0" applyFont="true" applyBorder="true" applyAlignment="true" applyProtection="true">
      <alignment horizontal="general" vertical="bottom" textRotation="0" wrapText="false" indent="0" shrinkToFit="false"/>
      <protection locked="true" hidden="true"/>
    </xf>
    <xf numFmtId="174" fontId="20" fillId="6" borderId="73" xfId="0" applyFont="true" applyBorder="true" applyAlignment="true" applyProtection="true">
      <alignment horizontal="general" vertical="bottom" textRotation="0" wrapText="false" indent="0" shrinkToFit="false"/>
      <protection locked="true" hidden="true"/>
    </xf>
    <xf numFmtId="174" fontId="47" fillId="7" borderId="29" xfId="0" applyFont="true" applyBorder="true" applyAlignment="true" applyProtection="true">
      <alignment horizontal="general" vertical="bottom" textRotation="0" wrapText="false" indent="0" shrinkToFit="false"/>
      <protection locked="true" hidden="true"/>
    </xf>
    <xf numFmtId="165" fontId="29" fillId="6" borderId="30" xfId="0" applyFont="true" applyBorder="true" applyAlignment="true" applyProtection="true">
      <alignment horizontal="center" vertical="bottom" textRotation="0" wrapText="false" indent="0" shrinkToFit="false"/>
      <protection locked="true" hidden="true"/>
    </xf>
    <xf numFmtId="164" fontId="20" fillId="7" borderId="30" xfId="0" applyFont="true" applyBorder="true" applyAlignment="true" applyProtection="true">
      <alignment horizontal="left" vertical="bottom" textRotation="0" wrapText="false" indent="0" shrinkToFit="false"/>
      <protection locked="true" hidden="true"/>
    </xf>
    <xf numFmtId="174" fontId="0" fillId="9" borderId="21"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6" borderId="29" xfId="0" applyFont="true" applyBorder="true" applyAlignment="tru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7" borderId="30" xfId="0" applyFont="false" applyBorder="true" applyAlignment="true" applyProtection="false">
      <alignment horizontal="general" vertical="bottom" textRotation="0" wrapText="false" indent="0" shrinkToFit="false"/>
      <protection locked="true" hidden="false"/>
    </xf>
    <xf numFmtId="174" fontId="94" fillId="7" borderId="32"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6" xfId="0" applyFont="true" applyBorder="true" applyAlignment="true" applyProtection="true">
      <alignment horizontal="general" vertical="bottom" textRotation="0" wrapText="false" indent="0" shrinkToFit="false"/>
      <protection locked="false" hidden="false"/>
    </xf>
    <xf numFmtId="172" fontId="20" fillId="5" borderId="35" xfId="0" applyFont="true" applyBorder="true" applyAlignment="true" applyProtection="true">
      <alignment horizontal="general" vertical="bottom" textRotation="0" wrapText="false" indent="0" shrinkToFit="false"/>
      <protection locked="false" hidden="false"/>
    </xf>
    <xf numFmtId="174" fontId="20" fillId="9" borderId="35" xfId="0" applyFont="true" applyBorder="true" applyAlignment="true" applyProtection="true">
      <alignment horizontal="general" vertical="bottom" textRotation="0" wrapText="false" indent="0" shrinkToFit="false"/>
      <protection locked="true" hidden="true"/>
    </xf>
    <xf numFmtId="174" fontId="20" fillId="6" borderId="33" xfId="0" applyFont="true" applyBorder="true" applyAlignment="true" applyProtection="true">
      <alignment horizontal="general" vertical="bottom" textRotation="0" wrapText="false" indent="0" shrinkToFit="false"/>
      <protection locked="true" hidden="true"/>
    </xf>
    <xf numFmtId="174" fontId="47" fillId="7" borderId="33" xfId="0" applyFont="true" applyBorder="true" applyAlignment="true" applyProtection="true">
      <alignment horizontal="general" vertical="bottom" textRotation="0" wrapText="false" indent="0" shrinkToFit="false"/>
      <protection locked="true" hidden="true"/>
    </xf>
    <xf numFmtId="165" fontId="29" fillId="6" borderId="34" xfId="0" applyFont="true" applyBorder="true" applyAlignment="true" applyProtection="true">
      <alignment horizontal="center" vertical="bottom" textRotation="0" wrapText="false" indent="0" shrinkToFit="false"/>
      <protection locked="true" hidden="true"/>
    </xf>
    <xf numFmtId="164" fontId="0" fillId="7" borderId="34" xfId="0" applyFont="false" applyBorder="true" applyAlignment="true" applyProtection="false">
      <alignment horizontal="general" vertical="bottom" textRotation="0" wrapText="false" indent="0" shrinkToFit="false"/>
      <protection locked="true" hidden="false"/>
    </xf>
    <xf numFmtId="174" fontId="94" fillId="7" borderId="36"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9" borderId="63" xfId="0" applyFont="true" applyBorder="true" applyAlignment="false" applyProtection="true">
      <alignment horizontal="general" vertical="bottom" textRotation="0" wrapText="false" indent="0" shrinkToFit="false"/>
      <protection locked="true" hidden="true"/>
    </xf>
    <xf numFmtId="164" fontId="0" fillId="9" borderId="23"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9" borderId="25" xfId="0" applyFont="false" applyBorder="true" applyAlignment="false" applyProtection="true">
      <alignment horizontal="general" vertical="bottom" textRotation="0" wrapText="false" indent="0" shrinkToFit="false"/>
      <protection locked="true" hidden="true"/>
    </xf>
    <xf numFmtId="174" fontId="0" fillId="9" borderId="26" xfId="0" applyFont="false" applyBorder="true" applyAlignment="false" applyProtection="true">
      <alignment horizontal="general" vertical="bottom" textRotation="0" wrapText="false" indent="0" shrinkToFit="false"/>
      <protection locked="true" hidden="true"/>
    </xf>
    <xf numFmtId="173" fontId="0" fillId="9" borderId="26" xfId="0" applyFont="false" applyBorder="true" applyAlignment="false" applyProtection="true">
      <alignment horizontal="general" vertical="bottom" textRotation="0" wrapText="false" indent="0" shrinkToFit="false"/>
      <protection locked="true" hidden="true"/>
    </xf>
    <xf numFmtId="172" fontId="0" fillId="9" borderId="26" xfId="0" applyFont="false" applyBorder="true" applyAlignment="false" applyProtection="true">
      <alignment horizontal="general" vertical="bottom" textRotation="0" wrapText="false" indent="0" shrinkToFit="false"/>
      <protection locked="true" hidden="true"/>
    </xf>
    <xf numFmtId="165" fontId="0" fillId="9" borderId="26" xfId="0" applyFont="false" applyBorder="true" applyAlignment="false" applyProtection="true">
      <alignment horizontal="general" vertical="bottom" textRotation="0" wrapText="false" indent="0" shrinkToFit="false"/>
      <protection locked="true" hidden="true"/>
    </xf>
    <xf numFmtId="172" fontId="0" fillId="9" borderId="0" xfId="0" applyFont="false" applyBorder="false" applyAlignment="false" applyProtection="true">
      <alignment horizontal="general" vertical="bottom" textRotation="0" wrapText="false" indent="0" shrinkToFit="false"/>
      <protection locked="true" hidden="true"/>
    </xf>
    <xf numFmtId="165" fontId="0" fillId="9" borderId="28" xfId="0" applyFont="false" applyBorder="true" applyAlignment="false" applyProtection="true">
      <alignment horizontal="general" vertical="bottom" textRotation="0" wrapText="false" indent="0" shrinkToFit="false"/>
      <protection locked="true" hidden="true"/>
    </xf>
    <xf numFmtId="165" fontId="0" fillId="9"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9" borderId="0" xfId="0" applyFont="true" applyBorder="false" applyAlignment="false" applyProtection="true">
      <alignment horizontal="general" vertical="bottom" textRotation="0" wrapText="false" indent="0" shrinkToFit="false"/>
      <protection locked="true" hidden="true"/>
    </xf>
    <xf numFmtId="172" fontId="26" fillId="9" borderId="26" xfId="0" applyFont="true" applyBorder="true" applyAlignment="false" applyProtection="true">
      <alignment horizontal="general" vertical="bottom" textRotation="0" wrapText="false" indent="0" shrinkToFit="false"/>
      <protection locked="true" hidden="true"/>
    </xf>
    <xf numFmtId="172" fontId="27" fillId="10" borderId="56" xfId="0" applyFont="true" applyBorder="true" applyAlignment="true" applyProtection="true">
      <alignment horizontal="right" vertical="top" textRotation="0" wrapText="false" indent="0" shrinkToFit="false"/>
      <protection locked="true" hidden="true"/>
    </xf>
    <xf numFmtId="172" fontId="27" fillId="10" borderId="57" xfId="0" applyFont="true" applyBorder="true" applyAlignment="true" applyProtection="true">
      <alignment horizontal="left" vertical="top" textRotation="0" wrapText="false" indent="0" shrinkToFit="false"/>
      <protection locked="true" hidden="true"/>
    </xf>
    <xf numFmtId="172" fontId="59" fillId="10" borderId="49" xfId="0" applyFont="true" applyBorder="true" applyAlignment="true" applyProtection="true">
      <alignment horizontal="left" vertical="top" textRotation="0" wrapText="false" indent="0" shrinkToFit="false"/>
      <protection locked="true" hidden="true"/>
    </xf>
    <xf numFmtId="172" fontId="20" fillId="10" borderId="49" xfId="0" applyFont="true" applyBorder="true" applyAlignment="true" applyProtection="true">
      <alignment horizontal="center" vertical="top" textRotation="0" wrapText="false" indent="0" shrinkToFit="false"/>
      <protection locked="true" hidden="true"/>
    </xf>
    <xf numFmtId="164" fontId="18" fillId="10" borderId="60" xfId="0" applyFont="true" applyBorder="true" applyAlignment="true" applyProtection="true">
      <alignment horizontal="left" vertical="bottom" textRotation="0" wrapText="false" indent="0" shrinkToFit="false"/>
      <protection locked="true" hidden="true"/>
    </xf>
    <xf numFmtId="164" fontId="26" fillId="10" borderId="61" xfId="0" applyFont="true" applyBorder="true" applyAlignment="true" applyProtection="true">
      <alignment horizontal="right" vertical="top" textRotation="0" wrapText="false" indent="0" shrinkToFit="false"/>
      <protection locked="true" hidden="true"/>
    </xf>
    <xf numFmtId="164" fontId="93" fillId="10" borderId="62"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6" fillId="2" borderId="0" xfId="0" applyFont="true" applyBorder="false" applyAlignment="true" applyProtection="true">
      <alignment horizontal="right" vertical="bottom" textRotation="0" wrapText="false" indent="0" shrinkToFit="false"/>
      <protection locked="false" hidden="false"/>
    </xf>
    <xf numFmtId="164" fontId="30" fillId="6" borderId="20" xfId="0" applyFont="true" applyBorder="true" applyAlignment="true" applyProtection="false">
      <alignment horizontal="center" vertical="bottom" textRotation="0" wrapText="false" indent="0" shrinkToFit="false"/>
      <protection locked="true" hidden="false"/>
    </xf>
    <xf numFmtId="164" fontId="107" fillId="6"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6" borderId="88"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6" borderId="16" xfId="0" applyFont="true" applyBorder="true" applyAlignment="true" applyProtection="false">
      <alignment horizontal="center" vertical="bottom" textRotation="0" wrapText="false" indent="0" shrinkToFit="false"/>
      <protection locked="true" hidden="false"/>
    </xf>
    <xf numFmtId="164" fontId="25" fillId="6"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6" borderId="89" xfId="0" applyFont="true" applyBorder="true" applyAlignment="true" applyProtection="false">
      <alignment horizontal="left" vertical="bottom" textRotation="0" wrapText="false" indent="0" shrinkToFit="false"/>
      <protection locked="true" hidden="false"/>
    </xf>
    <xf numFmtId="164" fontId="25" fillId="6" borderId="89" xfId="0" applyFont="true" applyBorder="true" applyAlignment="true" applyProtection="false">
      <alignment horizontal="center" vertical="bottom" textRotation="0" wrapText="false" indent="0" shrinkToFit="false"/>
      <protection locked="true" hidden="false"/>
    </xf>
    <xf numFmtId="164" fontId="30" fillId="6" borderId="20" xfId="0" applyFont="true" applyBorder="true" applyAlignment="true" applyProtection="false">
      <alignment horizontal="left" vertical="bottom" textRotation="0" wrapText="false" indent="0" shrinkToFit="false"/>
      <protection locked="true" hidden="false"/>
    </xf>
    <xf numFmtId="164" fontId="40" fillId="6" borderId="20" xfId="0" applyFont="true" applyBorder="true" applyAlignment="true" applyProtection="false">
      <alignment horizontal="general" vertical="bottom" textRotation="0" wrapText="false" indent="0" shrinkToFit="false"/>
      <protection locked="true" hidden="false"/>
    </xf>
    <xf numFmtId="164" fontId="96" fillId="6" borderId="20"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3" borderId="22" xfId="0" applyFont="true" applyBorder="true" applyAlignment="false" applyProtection="false">
      <alignment horizontal="general" vertical="bottom" textRotation="0" wrapText="false" indent="0" shrinkToFit="false"/>
      <protection locked="true" hidden="false"/>
    </xf>
    <xf numFmtId="164" fontId="0" fillId="13" borderId="83" xfId="0" applyFont="false" applyBorder="true" applyAlignment="false" applyProtection="false">
      <alignment horizontal="general" vertical="bottom" textRotation="0" wrapText="false" indent="0" shrinkToFit="false"/>
      <protection locked="true" hidden="false"/>
    </xf>
    <xf numFmtId="164" fontId="0" fillId="13" borderId="23" xfId="0" applyFont="true" applyBorder="true" applyAlignment="false" applyProtection="false">
      <alignment horizontal="general" vertical="bottom" textRotation="0" wrapText="false" indent="0" shrinkToFit="false"/>
      <protection locked="true" hidden="false"/>
    </xf>
    <xf numFmtId="164" fontId="0" fillId="6" borderId="22" xfId="0" applyFont="true" applyBorder="true" applyAlignment="false" applyProtection="false">
      <alignment horizontal="general" vertical="bottom" textRotation="0" wrapText="false" indent="0" shrinkToFit="false"/>
      <protection locked="true" hidden="false"/>
    </xf>
    <xf numFmtId="164" fontId="0" fillId="6" borderId="23" xfId="0" applyFont="false" applyBorder="true" applyAlignment="false" applyProtection="false">
      <alignment horizontal="general" vertical="bottom" textRotation="0" wrapText="false" indent="0" shrinkToFit="false"/>
      <protection locked="true" hidden="false"/>
    </xf>
    <xf numFmtId="164" fontId="0" fillId="6" borderId="83" xfId="0" applyFont="false" applyBorder="true" applyAlignment="false" applyProtection="false">
      <alignment horizontal="general" vertical="bottom" textRotation="0" wrapText="false" indent="0" shrinkToFit="false"/>
      <protection locked="true" hidden="false"/>
    </xf>
    <xf numFmtId="164" fontId="0" fillId="6" borderId="63" xfId="0" applyFont="true" applyBorder="true" applyAlignment="false" applyProtection="false">
      <alignment horizontal="general"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6" borderId="21" xfId="0" applyFont="false" applyBorder="true" applyAlignment="false" applyProtection="false">
      <alignment horizontal="general" vertical="bottom" textRotation="0" wrapText="false" indent="0" shrinkToFit="false"/>
      <protection locked="true" hidden="false"/>
    </xf>
    <xf numFmtId="164" fontId="0" fillId="6" borderId="25" xfId="0" applyFont="true" applyBorder="true" applyAlignment="false" applyProtection="false">
      <alignment horizontal="general" vertical="bottom" textRotation="0" wrapText="false" indent="0" shrinkToFit="false"/>
      <protection locked="true" hidden="false"/>
    </xf>
    <xf numFmtId="164" fontId="0" fillId="6" borderId="26" xfId="0" applyFont="false" applyBorder="true" applyAlignment="false" applyProtection="false">
      <alignment horizontal="general" vertical="bottom" textRotation="0" wrapText="false" indent="0" shrinkToFit="false"/>
      <protection locked="true" hidden="false"/>
    </xf>
    <xf numFmtId="164" fontId="0" fillId="6" borderId="28" xfId="0" applyFont="false" applyBorder="true" applyAlignment="false" applyProtection="false">
      <alignment horizontal="general" vertical="bottom" textRotation="0" wrapText="false" indent="0" shrinkToFit="false"/>
      <protection locked="true" hidden="false"/>
    </xf>
    <xf numFmtId="164" fontId="0" fillId="13" borderId="17" xfId="0" applyFont="true" applyBorder="true" applyAlignment="false" applyProtection="false">
      <alignment horizontal="general" vertical="bottom" textRotation="0" wrapText="false" indent="0" shrinkToFit="false"/>
      <protection locked="true" hidden="false"/>
    </xf>
    <xf numFmtId="164" fontId="0" fillId="6" borderId="24" xfId="0" applyFont="true" applyBorder="true" applyAlignment="false" applyProtection="false">
      <alignment horizontal="general" vertical="bottom" textRotation="0" wrapText="false" indent="0" shrinkToFit="false"/>
      <protection locked="true" hidden="false"/>
    </xf>
    <xf numFmtId="164" fontId="0" fillId="6" borderId="27" xfId="0" applyFont="false" applyBorder="true" applyAlignment="false" applyProtection="false">
      <alignment horizontal="general" vertical="bottom" textRotation="0" wrapText="false" indent="0" shrinkToFit="false"/>
      <protection locked="true" hidden="false"/>
    </xf>
    <xf numFmtId="164" fontId="40"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general" vertical="bottom" textRotation="0" wrapText="false" indent="0" shrinkToFit="false"/>
      <protection locked="true" hidden="false"/>
    </xf>
    <xf numFmtId="164" fontId="30" fillId="6" borderId="0" xfId="0" applyFont="true" applyBorder="false" applyAlignment="true" applyProtection="false">
      <alignment horizontal="left" vertical="bottom" textRotation="0" wrapText="false" indent="0" shrinkToFit="false"/>
      <protection locked="true" hidden="false"/>
    </xf>
    <xf numFmtId="164" fontId="30" fillId="6" borderId="20" xfId="0" applyFont="true" applyBorder="true" applyAlignment="true" applyProtection="false">
      <alignment horizontal="left" vertical="top" textRotation="0" wrapText="false" indent="0" shrinkToFit="false"/>
      <protection locked="true" hidden="false"/>
    </xf>
    <xf numFmtId="167" fontId="30" fillId="6" borderId="20" xfId="0" applyFont="true" applyBorder="true" applyAlignment="true" applyProtection="false">
      <alignment horizontal="left" vertical="bottom" textRotation="0" wrapText="false" indent="0" shrinkToFit="false"/>
      <protection locked="true" hidden="false"/>
    </xf>
    <xf numFmtId="164" fontId="96" fillId="6" borderId="88" xfId="0" applyFont="true" applyBorder="true" applyAlignment="true" applyProtection="false">
      <alignment horizontal="left" vertical="bottom" textRotation="0" wrapText="false" indent="0" shrinkToFit="false"/>
      <protection locked="true" hidden="false"/>
    </xf>
    <xf numFmtId="164" fontId="40" fillId="6" borderId="8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41076</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12</v>
      </c>
      <c r="M5" s="293"/>
      <c r="N5" s="294"/>
      <c r="O5" s="295" t="n">
        <v>11.5555555555556</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82</v>
      </c>
      <c r="C7" s="307" t="n">
        <v>18</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7.86666666666667</v>
      </c>
      <c r="O8" s="323" t="n">
        <f aca="false">AVERAGE(J23:J82)</f>
        <v>1.26666666666667</v>
      </c>
      <c r="P8" s="324"/>
      <c r="Q8" s="250"/>
      <c r="R8" s="250"/>
      <c r="S8" s="250"/>
      <c r="T8" s="250"/>
      <c r="U8" s="250"/>
      <c r="V8" s="250"/>
      <c r="W8" s="262"/>
      <c r="X8" s="263"/>
    </row>
    <row r="9" customFormat="false" ht="13.5" hidden="false" customHeight="false" outlineLevel="0" collapsed="false">
      <c r="A9" s="283" t="s">
        <v>2636</v>
      </c>
      <c r="B9" s="325" t="n">
        <v>29.2</v>
      </c>
      <c r="C9" s="326" t="n">
        <v>50.4</v>
      </c>
      <c r="D9" s="327"/>
      <c r="E9" s="327"/>
      <c r="F9" s="328" t="n">
        <f aca="false">($B9*$B$7+$C9*$C$7)/100</f>
        <v>33.016</v>
      </c>
      <c r="G9" s="329"/>
      <c r="H9" s="330"/>
      <c r="I9" s="331"/>
      <c r="J9" s="332"/>
      <c r="K9" s="313"/>
      <c r="L9" s="333"/>
      <c r="M9" s="322" t="s">
        <v>2637</v>
      </c>
      <c r="N9" s="323" t="n">
        <f aca="false">STDEV(I23:I82)</f>
        <v>6.34560215162176</v>
      </c>
      <c r="O9" s="323" t="n">
        <f aca="false">STDEV(J23:J82)</f>
        <v>1.09978352848359</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16</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6</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1</v>
      </c>
      <c r="L13" s="355"/>
      <c r="M13" s="366" t="s">
        <v>2648</v>
      </c>
      <c r="N13" s="367" t="n">
        <f aca="false">COUNTIF(F23:F82,"&gt;0")</f>
        <v>18</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15</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6</v>
      </c>
      <c r="L15" s="355"/>
      <c r="M15" s="376" t="s">
        <v>2654</v>
      </c>
      <c r="N15" s="377" t="n">
        <f aca="false">COUNTIF(J23:J82,"=1")</f>
        <v>3</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5</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29.19</v>
      </c>
      <c r="C20" s="405" t="n">
        <f aca="false">SUM(C23:C82)</f>
        <v>50.405</v>
      </c>
      <c r="D20" s="406"/>
      <c r="E20" s="407" t="s">
        <v>2660</v>
      </c>
      <c r="F20" s="408" t="n">
        <f aca="false">($B20*$B$7+$C20*$C$7)/100</f>
        <v>33.0087</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23.9358</v>
      </c>
      <c r="C21" s="418" t="n">
        <f aca="false">C20*C7/100</f>
        <v>9.0729</v>
      </c>
      <c r="D21" s="350" t="str">
        <f aca="false">IF(F21=0,"",IF((ABS(F21-F19))&gt;(0.2*F21),CONCATENATE(" rec. par taxa (",F21," %) supérieur à 20 % !"),""))</f>
        <v> rec. par taxa (33,0087 %) supérieur à 20 % !</v>
      </c>
      <c r="E21" s="419" t="str">
        <f aca="false">IF(F21=0,"",IF((ABS(F21-F19))&gt;(0.2*F21),CONCATENATE("ATTENTION : écart entre rec. par grp (",F19," %) ","et",""),""))</f>
        <v>ATTENTION : écart entre rec. par grp (0 %) et</v>
      </c>
      <c r="F21" s="420" t="n">
        <f aca="false">B21+C21</f>
        <v>33.0087</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0.005</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0.0041</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0.0041</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1263</v>
      </c>
      <c r="B24" s="463" t="n">
        <v>0.05</v>
      </c>
      <c r="C24" s="464"/>
      <c r="D24" s="465" t="str">
        <f aca="false">IF(ISERROR(VLOOKUP($A24,'liste reference'!$A$7:$D$892,2,0)),IF(ISERROR(VLOOKUP($A24,'liste reference'!$B$7:$D$892,1,0)),"",VLOOKUP($A24,'liste reference'!$B$7:$D$892,1,0)),VLOOKUP($A24,'liste reference'!$A$7:$D$892,2,0))</f>
        <v>Lemanea sp.</v>
      </c>
      <c r="E24" s="465" t="e">
        <f aca="false">IF(D24="",0,VLOOKUP(D24,D$22:D23,1,0))</f>
        <v>#N/A</v>
      </c>
      <c r="F24" s="466" t="n">
        <f aca="false">($B24*$B$7+$C24*$C$7)/100</f>
        <v>0.041</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Lemanea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1159</v>
      </c>
      <c r="Q24" s="455" t="n">
        <f aca="false">IF(ISTEXT(H24),"",(B24*$B$7/100)+(C24*$C$7/100))</f>
        <v>0.041</v>
      </c>
      <c r="R24" s="456" t="n">
        <f aca="false">IF(OR(ISTEXT(H24),Q24=0),"",IF(Q24&lt;0.1,1,IF(Q24&lt;1,2,IF(Q24&lt;10,3,IF(Q24&lt;50,4,IF(Q24&gt;=50,5,""))))))</f>
        <v>1</v>
      </c>
      <c r="S24" s="456" t="n">
        <f aca="false">IF(ISERROR(R24*I24),0,R24*I24)</f>
        <v>15</v>
      </c>
      <c r="T24" s="456" t="n">
        <f aca="false">IF(ISERROR(R24*I24*J24),0,R24*I24*J24)</f>
        <v>30</v>
      </c>
      <c r="U24" s="470" t="n">
        <f aca="false">IF(ISERROR(R24*J24),0,R24*J24)</f>
        <v>2</v>
      </c>
      <c r="V24" s="457" t="n">
        <v>2</v>
      </c>
      <c r="W24" s="458"/>
      <c r="Y24" s="459" t="str">
        <f aca="false">IF(A24="new.cod","NEWCOD",IF(AND((Z24=""),ISTEXT(A24)),A24,IF(Z24="","",INDEX('liste reference'!$A$7:$A$892,Z24))))</f>
        <v>LEASPX</v>
      </c>
      <c r="Z24" s="250" t="n">
        <f aca="false">IF(ISERROR(MATCH(A24,'liste reference'!$A$7:$A$892,0)),IF(ISERROR(MATCH(A24,'liste reference'!$B$7:$B$892,0)),"",(MATCH(A24,'liste reference'!$B$7:$B$892,0))),(MATCH(A24,'liste reference'!$A$7:$A$892,0)))</f>
        <v>407</v>
      </c>
      <c r="AA24" s="460"/>
      <c r="AB24" s="461"/>
      <c r="AC24" s="461"/>
      <c r="BC24" s="250" t="n">
        <f aca="false">IF(A24="","",1)</f>
        <v>1</v>
      </c>
    </row>
    <row r="25" customFormat="false" ht="12.75" hidden="false" customHeight="false" outlineLevel="0" collapsed="false">
      <c r="A25" s="462" t="s">
        <v>1710</v>
      </c>
      <c r="B25" s="463"/>
      <c r="C25" s="464" t="n">
        <v>0.005</v>
      </c>
      <c r="D25" s="465" t="str">
        <f aca="false">IF(ISERROR(VLOOKUP($A25,'liste reference'!$A$7:$D$892,2,0)),IF(ISERROR(VLOOKUP($A25,'liste reference'!$B$7:$D$892,1,0)),"",VLOOKUP($A25,'liste reference'!$B$7:$D$892,1,0)),VLOOKUP($A25,'liste reference'!$A$7:$D$892,2,0))</f>
        <v>Phormidium sp.</v>
      </c>
      <c r="E25" s="465" t="e">
        <f aca="false">IF(D25="",0,VLOOKUP(D25,D$22:D24,1,0))</f>
        <v>#N/A</v>
      </c>
      <c r="F25" s="466" t="n">
        <f aca="false">($B25*$B$7+$C25*$C$7)/100</f>
        <v>0.0009</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13</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Phormidium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6414</v>
      </c>
      <c r="Q25" s="455" t="n">
        <f aca="false">IF(ISTEXT(H25),"",(B25*$B$7/100)+(C25*$C$7/100))</f>
        <v>0.0009</v>
      </c>
      <c r="R25" s="456" t="n">
        <f aca="false">IF(OR(ISTEXT(H25),Q25=0),"",IF(Q25&lt;0.1,1,IF(Q25&lt;1,2,IF(Q25&lt;10,3,IF(Q25&lt;50,4,IF(Q25&gt;=50,5,""))))))</f>
        <v>1</v>
      </c>
      <c r="S25" s="456" t="n">
        <f aca="false">IF(ISERROR(R25*I25),0,R25*I25)</f>
        <v>13</v>
      </c>
      <c r="T25" s="456" t="n">
        <f aca="false">IF(ISERROR(R25*I25*J25),0,R25*I25*J25)</f>
        <v>26</v>
      </c>
      <c r="U25" s="470" t="n">
        <f aca="false">IF(ISERROR(R25*J25),0,R25*J25)</f>
        <v>2</v>
      </c>
      <c r="V25" s="457" t="n">
        <v>2</v>
      </c>
      <c r="W25" s="458"/>
      <c r="Y25" s="459" t="str">
        <f aca="false">IF(A25="new.cod","NEWCOD",IF(AND((Z25=""),ISTEXT(A25)),A25,IF(Z25="","",INDEX('liste reference'!$A$7:$A$892,Z25))))</f>
        <v>PHOSPX</v>
      </c>
      <c r="Z25" s="250" t="n">
        <f aca="false">IF(ISERROR(MATCH(A25,'liste reference'!$A$7:$A$892,0)),IF(ISERROR(MATCH(A25,'liste reference'!$B$7:$B$892,0)),"",(MATCH(A25,'liste reference'!$B$7:$B$892,0))),(MATCH(A25,'liste reference'!$A$7:$A$892,0)))</f>
        <v>570</v>
      </c>
      <c r="AA25" s="460"/>
      <c r="AB25" s="461"/>
      <c r="AC25" s="461"/>
      <c r="BC25" s="250" t="n">
        <f aca="false">IF(A25="","",1)</f>
        <v>1</v>
      </c>
    </row>
    <row r="26" customFormat="false" ht="12.75" hidden="false" customHeight="false" outlineLevel="0" collapsed="false">
      <c r="A26" s="462" t="s">
        <v>2304</v>
      </c>
      <c r="B26" s="463" t="n">
        <v>11</v>
      </c>
      <c r="C26" s="464" t="n">
        <v>8.5</v>
      </c>
      <c r="D26" s="465" t="str">
        <f aca="false">IF(ISERROR(VLOOKUP($A26,'liste reference'!$A$7:$D$892,2,0)),IF(ISERROR(VLOOKUP($A26,'liste reference'!$B$7:$D$892,1,0)),"",VLOOKUP($A26,'liste reference'!$B$7:$D$892,1,0)),VLOOKUP($A26,'liste reference'!$A$7:$D$892,2,0))</f>
        <v>Schizothrix sp.</v>
      </c>
      <c r="E26" s="465" t="e">
        <f aca="false">IF(D26="",0,VLOOKUP(D26,D$22:D25,1,0))</f>
        <v>#N/A</v>
      </c>
      <c r="F26" s="466" t="n">
        <f aca="false">($B26*$B$7+$C26*$C$7)/100</f>
        <v>10.55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0</v>
      </c>
      <c r="J26" s="451" t="n">
        <f aca="false">IF(ISNUMBER(H26),IF(ISERROR(VLOOKUP($A26,'liste reference'!$A$7:$P$892,4,0)),IF(ISERROR(VLOOKUP($A26,'liste reference'!$B$7:$P$892,3,0)),"",VLOOKUP($A26,'liste reference'!$B$7:$P$892,3,0)),VLOOKUP($A26,'liste reference'!$A$7:$P$892,4,0)),"")</f>
        <v>0</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Schizothrix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6436</v>
      </c>
      <c r="Q26" s="455" t="n">
        <f aca="false">IF(ISTEXT(H26),"",(B26*$B$7/100)+(C26*$C$7/100))</f>
        <v>10.55</v>
      </c>
      <c r="R26" s="456" t="n">
        <f aca="false">IF(OR(ISTEXT(H26),Q26=0),"",IF(Q26&lt;0.1,1,IF(Q26&lt;1,2,IF(Q26&lt;10,3,IF(Q26&lt;50,4,IF(Q26&gt;=50,5,""))))))</f>
        <v>4</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SCZSPX</v>
      </c>
      <c r="Z26" s="250" t="n">
        <f aca="false">IF(ISERROR(MATCH(A26,'liste reference'!$A$7:$A$892,0)),IF(ISERROR(MATCH(A26,'liste reference'!$B$7:$B$892,0)),"",(MATCH(A26,'liste reference'!$B$7:$B$892,0))),(MATCH(A26,'liste reference'!$A$7:$A$892,0)))</f>
        <v>780</v>
      </c>
      <c r="AA26" s="460"/>
      <c r="AB26" s="461"/>
      <c r="AC26" s="461"/>
      <c r="BC26" s="250" t="n">
        <f aca="false">IF(A26="","",1)</f>
        <v>1</v>
      </c>
    </row>
    <row r="27" customFormat="false" ht="12.75" hidden="false" customHeight="false" outlineLevel="0" collapsed="false">
      <c r="A27" s="462" t="s">
        <v>2401</v>
      </c>
      <c r="B27" s="463" t="n">
        <v>1</v>
      </c>
      <c r="C27" s="464" t="n">
        <v>0.05</v>
      </c>
      <c r="D27" s="465" t="str">
        <f aca="false">IF(ISERROR(VLOOKUP($A27,'liste reference'!$A$7:$D$892,2,0)),IF(ISERROR(VLOOKUP($A27,'liste reference'!$B$7:$D$892,1,0)),"",VLOOKUP($A27,'liste reference'!$B$7:$D$892,1,0)),VLOOKUP($A27,'liste reference'!$A$7:$D$892,2,0))</f>
        <v>Spirogyra sp.</v>
      </c>
      <c r="E27" s="465" t="e">
        <f aca="false">IF(D27="",0,VLOOKUP(D27,D$22:D26,1,0))</f>
        <v>#N/A</v>
      </c>
      <c r="F27" s="466" t="n">
        <f aca="false">($B27*$B$7+$C27*$C$7)/100</f>
        <v>0.829</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10</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Spirogyra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1147</v>
      </c>
      <c r="Q27" s="455" t="n">
        <f aca="false">IF(ISTEXT(H27),"",(B27*$B$7/100)+(C27*$C$7/100))</f>
        <v>0.829</v>
      </c>
      <c r="R27" s="456" t="n">
        <f aca="false">IF(OR(ISTEXT(H27),Q27=0),"",IF(Q27&lt;0.1,1,IF(Q27&lt;1,2,IF(Q27&lt;10,3,IF(Q27&lt;50,4,IF(Q27&gt;=50,5,""))))))</f>
        <v>2</v>
      </c>
      <c r="S27" s="456" t="n">
        <f aca="false">IF(ISERROR(R27*I27),0,R27*I27)</f>
        <v>20</v>
      </c>
      <c r="T27" s="456" t="n">
        <f aca="false">IF(ISERROR(R27*I27*J27),0,R27*I27*J27)</f>
        <v>20</v>
      </c>
      <c r="U27" s="470" t="n">
        <f aca="false">IF(ISERROR(R27*J27),0,R27*J27)</f>
        <v>2</v>
      </c>
      <c r="V27" s="457" t="n">
        <v>2</v>
      </c>
      <c r="W27" s="471"/>
      <c r="Y27" s="459" t="str">
        <f aca="false">IF(A27="new.cod","NEWCOD",IF(AND((Z27=""),ISTEXT(A27)),A27,IF(Z27="","",INDEX('liste reference'!$A$7:$A$892,Z27))))</f>
        <v>SPISPX</v>
      </c>
      <c r="Z27" s="250" t="n">
        <f aca="false">IF(ISERROR(MATCH(A27,'liste reference'!$A$7:$A$892,0)),IF(ISERROR(MATCH(A27,'liste reference'!$B$7:$B$892,0)),"",(MATCH(A27,'liste reference'!$B$7:$B$892,0))),(MATCH(A27,'liste reference'!$A$7:$A$892,0)))</f>
        <v>815</v>
      </c>
      <c r="AA27" s="460"/>
      <c r="AB27" s="461"/>
      <c r="AC27" s="461"/>
      <c r="BC27" s="250" t="n">
        <f aca="false">IF(A27="","",1)</f>
        <v>1</v>
      </c>
    </row>
    <row r="28" customFormat="false" ht="12.75" hidden="false" customHeight="false" outlineLevel="0" collapsed="false">
      <c r="A28" s="462" t="s">
        <v>2419</v>
      </c>
      <c r="B28" s="463" t="n">
        <v>17</v>
      </c>
      <c r="C28" s="464" t="n">
        <v>41</v>
      </c>
      <c r="D28" s="465" t="str">
        <f aca="false">IF(ISERROR(VLOOKUP($A28,'liste reference'!$A$7:$D$892,2,0)),IF(ISERROR(VLOOKUP($A28,'liste reference'!$B$7:$D$892,1,0)),"",VLOOKUP($A28,'liste reference'!$B$7:$D$892,1,0)),VLOOKUP($A28,'liste reference'!$A$7:$D$892,2,0))</f>
        <v>Stigeoclonium sp.</v>
      </c>
      <c r="E28" s="465" t="e">
        <f aca="false">IF(D28="",0,VLOOKUP(D28,D$22:D27,1,0))</f>
        <v>#N/A</v>
      </c>
      <c r="F28" s="466" t="n">
        <f aca="false">($B28*$B$7+$C28*$C$7)/100</f>
        <v>21.32</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13</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Stigeoclonium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1119</v>
      </c>
      <c r="Q28" s="455" t="n">
        <f aca="false">IF(ISTEXT(H28),"",(B28*$B$7/100)+(C28*$C$7/100))</f>
        <v>21.32</v>
      </c>
      <c r="R28" s="456" t="n">
        <f aca="false">IF(OR(ISTEXT(H28),Q28=0),"",IF(Q28&lt;0.1,1,IF(Q28&lt;1,2,IF(Q28&lt;10,3,IF(Q28&lt;50,4,IF(Q28&gt;=50,5,""))))))</f>
        <v>4</v>
      </c>
      <c r="S28" s="456" t="n">
        <f aca="false">IF(ISERROR(R28*I28),0,R28*I28)</f>
        <v>52</v>
      </c>
      <c r="T28" s="456" t="n">
        <f aca="false">IF(ISERROR(R28*I28*J28),0,R28*I28*J28)</f>
        <v>104</v>
      </c>
      <c r="U28" s="470" t="n">
        <f aca="false">IF(ISERROR(R28*J28),0,R28*J28)</f>
        <v>8</v>
      </c>
      <c r="V28" s="457" t="n">
        <v>8</v>
      </c>
      <c r="W28" s="458"/>
      <c r="X28" s="458"/>
      <c r="Y28" s="459" t="str">
        <f aca="false">IF(A28="new.cod","NEWCOD",IF(AND((Z28=""),ISTEXT(A28)),A28,IF(Z28="","",INDEX('liste reference'!$A$7:$A$892,Z28))))</f>
        <v>STISPX</v>
      </c>
      <c r="Z28" s="250" t="n">
        <f aca="false">IF(ISERROR(MATCH(A28,'liste reference'!$A$7:$A$892,0)),IF(ISERROR(MATCH(A28,'liste reference'!$B$7:$B$892,0)),"",(MATCH(A28,'liste reference'!$B$7:$B$892,0))),(MATCH(A28,'liste reference'!$A$7:$A$892,0)))</f>
        <v>823</v>
      </c>
      <c r="AA28" s="460"/>
      <c r="AB28" s="461"/>
      <c r="AC28" s="461"/>
      <c r="BC28" s="250" t="n">
        <f aca="false">IF(A28="","",1)</f>
        <v>1</v>
      </c>
    </row>
    <row r="29" customFormat="false" ht="12.75" hidden="false" customHeight="false" outlineLevel="0" collapsed="false">
      <c r="A29" s="462" t="s">
        <v>979</v>
      </c>
      <c r="B29" s="463" t="n">
        <v>0.02</v>
      </c>
      <c r="C29" s="464" t="n">
        <v>0.1</v>
      </c>
      <c r="D29" s="465" t="str">
        <f aca="false">IF(ISERROR(VLOOKUP($A29,'liste reference'!$A$7:$D$892,2,0)),IF(ISERROR(VLOOKUP($A29,'liste reference'!$B$7:$D$892,1,0)),"",VLOOKUP($A29,'liste reference'!$B$7:$D$892,1,0)),VLOOKUP($A29,'liste reference'!$A$7:$D$892,2,0))</f>
        <v>Fontinalis squamosa</v>
      </c>
      <c r="E29" s="465" t="e">
        <f aca="false">IF(D29="",0,VLOOKUP(D29,D$22:D28,1,0))</f>
        <v>#N/A</v>
      </c>
      <c r="F29" s="466" t="n">
        <f aca="false">($B29*$B$7+$C29*$C$7)/100</f>
        <v>0.0344</v>
      </c>
      <c r="G29" s="467" t="str">
        <f aca="false">IF(A29="","",IF(ISERROR(VLOOKUP($A29,'liste reference'!$A$7:$P$892,13,0)),IF(ISERROR(VLOOKUP($A29,'liste reference'!$B$7:$P$892,12,0)),"    -",VLOOKUP($A29,'liste reference'!$B$7:$P$892,12,0)),VLOOKUP($A29,'liste reference'!$A$7:$P$892,13,0)))</f>
        <v>BRm</v>
      </c>
      <c r="H29" s="449" t="n">
        <f aca="false">IF(A29="","x",IF(ISERROR(VLOOKUP($A29,'liste reference'!$A$7:$P$892,14,0)),IF(ISERROR(VLOOKUP($A29,'liste reference'!$B$7:$P$892,13,0)),"x",VLOOKUP($A29,'liste reference'!$B$7:$P$892,13,0)),VLOOKUP($A29,'liste reference'!$A$7:$P$892,14,0)))</f>
        <v>5</v>
      </c>
      <c r="I29" s="468" t="n">
        <f aca="false">IF(ISNUMBER(H29),IF(ISERROR(VLOOKUP($A29,'liste reference'!$A$7:$P$892,3,0)),IF(ISERROR(VLOOKUP($A29,'liste reference'!$B$7:$P$892,2,0)),"",VLOOKUP($A29,'liste reference'!$B$7:$P$892,2,0)),VLOOKUP($A29,'liste reference'!$A$7:$P$892,3,0)),"")</f>
        <v>16</v>
      </c>
      <c r="J29" s="451" t="n">
        <f aca="false">IF(ISNUMBER(H29),IF(ISERROR(VLOOKUP($A29,'liste reference'!$A$7:$P$892,4,0)),IF(ISERROR(VLOOKUP($A29,'liste reference'!$B$7:$P$892,3,0)),"",VLOOKUP($A29,'liste reference'!$B$7:$P$892,3,0)),VLOOKUP($A29,'liste reference'!$A$7:$P$892,4,0)),"")</f>
        <v>3</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Fontinalis squamosa</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1312</v>
      </c>
      <c r="Q29" s="455" t="n">
        <f aca="false">IF(ISTEXT(H29),"",(B29*$B$7/100)+(C29*$C$7/100))</f>
        <v>0.0344</v>
      </c>
      <c r="R29" s="456" t="n">
        <f aca="false">IF(OR(ISTEXT(H29),Q29=0),"",IF(Q29&lt;0.1,1,IF(Q29&lt;1,2,IF(Q29&lt;10,3,IF(Q29&lt;50,4,IF(Q29&gt;=50,5,""))))))</f>
        <v>1</v>
      </c>
      <c r="S29" s="456" t="n">
        <f aca="false">IF(ISERROR(R29*I29),0,R29*I29)</f>
        <v>16</v>
      </c>
      <c r="T29" s="456" t="n">
        <f aca="false">IF(ISERROR(R29*I29*J29),0,R29*I29*J29)</f>
        <v>48</v>
      </c>
      <c r="U29" s="470" t="n">
        <f aca="false">IF(ISERROR(R29*J29),0,R29*J29)</f>
        <v>3</v>
      </c>
      <c r="V29" s="457" t="n">
        <v>3</v>
      </c>
      <c r="W29" s="458"/>
      <c r="Y29" s="459" t="str">
        <f aca="false">IF(A29="new.cod","NEWCOD",IF(AND((Z29=""),ISTEXT(A29)),A29,IF(Z29="","",INDEX('liste reference'!$A$7:$A$892,Z29))))</f>
        <v>FONSQU</v>
      </c>
      <c r="Z29" s="250" t="n">
        <f aca="false">IF(ISERROR(MATCH(A29,'liste reference'!$A$7:$A$892,0)),IF(ISERROR(MATCH(A29,'liste reference'!$B$7:$B$892,0)),"",(MATCH(A29,'liste reference'!$B$7:$B$892,0))),(MATCH(A29,'liste reference'!$A$7:$A$892,0)))</f>
        <v>308</v>
      </c>
      <c r="AA29" s="460"/>
      <c r="AB29" s="461"/>
      <c r="AC29" s="461"/>
      <c r="BC29" s="250" t="n">
        <f aca="false">IF(A29="","",1)</f>
        <v>1</v>
      </c>
    </row>
    <row r="30" customFormat="false" ht="12.75" hidden="false" customHeight="false" outlineLevel="0" collapsed="false">
      <c r="A30" s="462" t="s">
        <v>854</v>
      </c>
      <c r="B30" s="463" t="n">
        <v>0.005</v>
      </c>
      <c r="C30" s="464" t="n">
        <v>0.005</v>
      </c>
      <c r="D30" s="465" t="str">
        <f aca="false">IF(ISERROR(VLOOKUP($A30,'liste reference'!$A$7:$D$892,2,0)),IF(ISERROR(VLOOKUP($A30,'liste reference'!$B$7:$D$892,1,0)),"",VLOOKUP($A30,'liste reference'!$B$7:$D$892,1,0)),VLOOKUP($A30,'liste reference'!$A$7:$D$892,2,0))</f>
        <v>Equisetum sp.</v>
      </c>
      <c r="E30" s="465" t="e">
        <f aca="false">IF(D30="",0,VLOOKUP(D30,D$22:D29,1,0))</f>
        <v>#N/A</v>
      </c>
      <c r="F30" s="466" t="n">
        <f aca="false">($B30*$B$7+$C30*$C$7)/100</f>
        <v>0.005</v>
      </c>
      <c r="G30" s="467" t="str">
        <f aca="false">IF(A30="","",IF(ISERROR(VLOOKUP($A30,'liste reference'!$A$7:$P$892,13,0)),IF(ISERROR(VLOOKUP($A30,'liste reference'!$B$7:$P$892,12,0)),"    -",VLOOKUP($A30,'liste reference'!$B$7:$P$892,12,0)),VLOOKUP($A30,'liste reference'!$A$7:$P$892,13,0)))</f>
        <v>PTE</v>
      </c>
      <c r="H30" s="449" t="n">
        <f aca="false">IF(A30="","x",IF(ISERROR(VLOOKUP($A30,'liste reference'!$A$7:$P$892,14,0)),IF(ISERROR(VLOOKUP($A30,'liste reference'!$B$7:$P$892,13,0)),"x",VLOOKUP($A30,'liste reference'!$B$7:$P$892,13,0)),VLOOKUP($A30,'liste reference'!$A$7:$P$892,14,0)))</f>
        <v>6</v>
      </c>
      <c r="I30" s="468" t="n">
        <f aca="false">IF(ISNUMBER(H30),IF(ISERROR(VLOOKUP($A30,'liste reference'!$A$7:$P$892,3,0)),IF(ISERROR(VLOOKUP($A30,'liste reference'!$B$7:$P$892,2,0)),"",VLOOKUP($A30,'liste reference'!$B$7:$P$892,2,0)),VLOOKUP($A30,'liste reference'!$A$7:$P$892,3,0)),"")</f>
        <v>0</v>
      </c>
      <c r="J30" s="451" t="n">
        <f aca="false">IF(ISNUMBER(H30),IF(ISERROR(VLOOKUP($A30,'liste reference'!$A$7:$P$892,4,0)),IF(ISERROR(VLOOKUP($A30,'liste reference'!$B$7:$P$892,3,0)),"",VLOOKUP($A30,'liste reference'!$B$7:$P$892,3,0)),VLOOKUP($A30,'liste reference'!$A$7:$P$892,4,0)),"")</f>
        <v>0</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Equisetum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1383</v>
      </c>
      <c r="Q30" s="455" t="n">
        <f aca="false">IF(ISTEXT(H30),"",(B30*$B$7/100)+(C30*$C$7/100))</f>
        <v>0.005</v>
      </c>
      <c r="R30" s="456" t="n">
        <f aca="false">IF(OR(ISTEXT(H30),Q30=0),"",IF(Q30&lt;0.1,1,IF(Q30&lt;1,2,IF(Q30&lt;10,3,IF(Q30&lt;50,4,IF(Q30&gt;=50,5,""))))))</f>
        <v>1</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EQUSPX</v>
      </c>
      <c r="Z30" s="250" t="n">
        <f aca="false">IF(ISERROR(MATCH(A30,'liste reference'!$A$7:$A$892,0)),IF(ISERROR(MATCH(A30,'liste reference'!$B$7:$B$892,0)),"",(MATCH(A30,'liste reference'!$B$7:$B$892,0))),(MATCH(A30,'liste reference'!$A$7:$A$892,0)))</f>
        <v>272</v>
      </c>
      <c r="AA30" s="460"/>
      <c r="AB30" s="461"/>
      <c r="AC30" s="461"/>
      <c r="BC30" s="250" t="n">
        <f aca="false">IF(A30="","",1)</f>
        <v>1</v>
      </c>
    </row>
    <row r="31" customFormat="false" ht="12.75" hidden="false" customHeight="false" outlineLevel="0" collapsed="false">
      <c r="A31" s="462" t="s">
        <v>1657</v>
      </c>
      <c r="B31" s="463" t="n">
        <v>0.005</v>
      </c>
      <c r="C31" s="464" t="n">
        <v>0.01</v>
      </c>
      <c r="D31" s="465" t="str">
        <f aca="false">IF(ISERROR(VLOOKUP($A31,'liste reference'!$A$7:$D$892,2,0)),IF(ISERROR(VLOOKUP($A31,'liste reference'!$B$7:$D$892,1,0)),"",VLOOKUP($A31,'liste reference'!$B$7:$D$892,1,0)),VLOOKUP($A31,'liste reference'!$A$7:$D$892,2,0))</f>
        <v>Osmunda regalis</v>
      </c>
      <c r="E31" s="465" t="e">
        <f aca="false">IF(D31="",0,VLOOKUP(D31,D$22:D30,1,0))</f>
        <v>#N/A</v>
      </c>
      <c r="F31" s="466" t="n">
        <f aca="false">($B31*$B$7+$C31*$C$7)/100</f>
        <v>0.0059</v>
      </c>
      <c r="G31" s="467" t="str">
        <f aca="false">IF(A31="","",IF(ISERROR(VLOOKUP($A31,'liste reference'!$A$7:$P$892,13,0)),IF(ISERROR(VLOOKUP($A31,'liste reference'!$B$7:$P$892,12,0)),"    -",VLOOKUP($A31,'liste reference'!$B$7:$P$892,12,0)),VLOOKUP($A31,'liste reference'!$A$7:$P$892,13,0)))</f>
        <v>PTE</v>
      </c>
      <c r="H31" s="449" t="n">
        <f aca="false">IF(A31="","x",IF(ISERROR(VLOOKUP($A31,'liste reference'!$A$7:$P$892,14,0)),IF(ISERROR(VLOOKUP($A31,'liste reference'!$B$7:$P$892,13,0)),"x",VLOOKUP($A31,'liste reference'!$B$7:$P$892,13,0)),VLOOKUP($A31,'liste reference'!$A$7:$P$892,14,0)))</f>
        <v>6</v>
      </c>
      <c r="I31" s="468" t="n">
        <f aca="false">IF(ISNUMBER(H31),IF(ISERROR(VLOOKUP($A31,'liste reference'!$A$7:$P$892,3,0)),IF(ISERROR(VLOOKUP($A31,'liste reference'!$B$7:$P$892,2,0)),"",VLOOKUP($A31,'liste reference'!$B$7:$P$892,2,0)),VLOOKUP($A31,'liste reference'!$A$7:$P$892,3,0)),"")</f>
        <v>0</v>
      </c>
      <c r="J31" s="451" t="n">
        <f aca="false">IF(ISNUMBER(H31),IF(ISERROR(VLOOKUP($A31,'liste reference'!$A$7:$P$892,4,0)),IF(ISERROR(VLOOKUP($A31,'liste reference'!$B$7:$P$892,3,0)),"",VLOOKUP($A31,'liste reference'!$B$7:$P$892,3,0)),VLOOKUP($A31,'liste reference'!$A$7:$P$892,4,0)),"")</f>
        <v>0</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Osmunda regalis</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143</v>
      </c>
      <c r="Q31" s="455" t="n">
        <f aca="false">IF(ISTEXT(H31),"",(B31*$B$7/100)+(C31*$C$7/100))</f>
        <v>0.0059</v>
      </c>
      <c r="R31" s="456" t="n">
        <f aca="false">IF(OR(ISTEXT(H31),Q31=0),"",IF(Q31&lt;0.1,1,IF(Q31&lt;1,2,IF(Q31&lt;10,3,IF(Q31&lt;50,4,IF(Q31&gt;=50,5,""))))))</f>
        <v>1</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OSMREG</v>
      </c>
      <c r="Z31" s="250" t="n">
        <f aca="false">IF(ISERROR(MATCH(A31,'liste reference'!$A$7:$A$892,0)),IF(ISERROR(MATCH(A31,'liste reference'!$B$7:$B$892,0)),"",(MATCH(A31,'liste reference'!$B$7:$B$892,0))),(MATCH(A31,'liste reference'!$A$7:$A$892,0)))</f>
        <v>552</v>
      </c>
      <c r="AA31" s="460"/>
      <c r="AB31" s="461"/>
      <c r="AC31" s="461"/>
      <c r="BC31" s="250" t="n">
        <f aca="false">IF(A31="","",1)</f>
        <v>1</v>
      </c>
    </row>
    <row r="32" customFormat="false" ht="12.75" hidden="false" customHeight="false" outlineLevel="0" collapsed="false">
      <c r="A32" s="462" t="s">
        <v>1889</v>
      </c>
      <c r="B32" s="463"/>
      <c r="C32" s="464" t="n">
        <v>0.55</v>
      </c>
      <c r="D32" s="465" t="str">
        <f aca="false">IF(ISERROR(VLOOKUP($A32,'liste reference'!$A$7:$D$892,2,0)),IF(ISERROR(VLOOKUP($A32,'liste reference'!$B$7:$D$892,1,0)),"",VLOOKUP($A32,'liste reference'!$B$7:$D$892,1,0)),VLOOKUP($A32,'liste reference'!$A$7:$D$892,2,0))</f>
        <v>Potamogeton nodosus</v>
      </c>
      <c r="E32" s="465" t="e">
        <f aca="false">IF(D32="",0,VLOOKUP(D32,D$22:D31,1,0))</f>
        <v>#N/A</v>
      </c>
      <c r="F32" s="466" t="n">
        <f aca="false">($B32*$B$7+$C32*$C$7)/100</f>
        <v>0.099</v>
      </c>
      <c r="G32" s="467" t="str">
        <f aca="false">IF(A32="","",IF(ISERROR(VLOOKUP($A32,'liste reference'!$A$7:$P$892,13,0)),IF(ISERROR(VLOOKUP($A32,'liste reference'!$B$7:$P$892,12,0)),"    -",VLOOKUP($A32,'liste reference'!$B$7:$P$892,12,0)),VLOOKUP($A32,'liste reference'!$A$7:$P$892,13,0)))</f>
        <v>PHy</v>
      </c>
      <c r="H32" s="449" t="n">
        <f aca="false">IF(A32="","x",IF(ISERROR(VLOOKUP($A32,'liste reference'!$A$7:$P$892,14,0)),IF(ISERROR(VLOOKUP($A32,'liste reference'!$B$7:$P$892,13,0)),"x",VLOOKUP($A32,'liste reference'!$B$7:$P$892,13,0)),VLOOKUP($A32,'liste reference'!$A$7:$P$892,14,0)))</f>
        <v>7</v>
      </c>
      <c r="I32" s="468" t="n">
        <f aca="false">IF(ISNUMBER(H32),IF(ISERROR(VLOOKUP($A32,'liste reference'!$A$7:$P$892,3,0)),IF(ISERROR(VLOOKUP($A32,'liste reference'!$B$7:$P$892,2,0)),"",VLOOKUP($A32,'liste reference'!$B$7:$P$892,2,0)),VLOOKUP($A32,'liste reference'!$A$7:$P$892,3,0)),"")</f>
        <v>4</v>
      </c>
      <c r="J32" s="451" t="n">
        <f aca="false">IF(ISNUMBER(H32),IF(ISERROR(VLOOKUP($A32,'liste reference'!$A$7:$P$892,4,0)),IF(ISERROR(VLOOKUP($A32,'liste reference'!$B$7:$P$892,3,0)),"",VLOOKUP($A32,'liste reference'!$B$7:$P$892,3,0)),VLOOKUP($A32,'liste reference'!$A$7:$P$892,4,0)),"")</f>
        <v>3</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Potamogeton nodosus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1652</v>
      </c>
      <c r="Q32" s="455" t="n">
        <f aca="false">IF(ISTEXT(H32),"",(B32*$B$7/100)+(C32*$C$7/100))</f>
        <v>0.099</v>
      </c>
      <c r="R32" s="456" t="n">
        <f aca="false">IF(OR(ISTEXT(H32),Q32=0),"",IF(Q32&lt;0.1,1,IF(Q32&lt;1,2,IF(Q32&lt;10,3,IF(Q32&lt;50,4,IF(Q32&gt;=50,5,""))))))</f>
        <v>1</v>
      </c>
      <c r="S32" s="456" t="n">
        <f aca="false">IF(ISERROR(R32*I32),0,R32*I32)</f>
        <v>4</v>
      </c>
      <c r="T32" s="456" t="n">
        <f aca="false">IF(ISERROR(R32*I32*J32),0,R32*I32*J32)</f>
        <v>12</v>
      </c>
      <c r="U32" s="470" t="n">
        <f aca="false">IF(ISERROR(R32*J32),0,R32*J32)</f>
        <v>3</v>
      </c>
      <c r="V32" s="457" t="n">
        <v>3</v>
      </c>
      <c r="W32" s="458"/>
      <c r="Y32" s="459" t="str">
        <f aca="false">IF(A32="new.cod","NEWCOD",IF(AND((Z32=""),ISTEXT(A32)),A32,IF(Z32="","",INDEX('liste reference'!$A$7:$A$892,Z32))))</f>
        <v>POTNOD</v>
      </c>
      <c r="Z32" s="250" t="n">
        <f aca="false">IF(ISERROR(MATCH(A32,'liste reference'!$A$7:$A$892,0)),IF(ISERROR(MATCH(A32,'liste reference'!$B$7:$B$892,0)),"",(MATCH(A32,'liste reference'!$B$7:$B$892,0))),(MATCH(A32,'liste reference'!$A$7:$A$892,0)))</f>
        <v>634</v>
      </c>
      <c r="AA32" s="460"/>
      <c r="AB32" s="461"/>
      <c r="AC32" s="461"/>
      <c r="BC32" s="250" t="n">
        <f aca="false">IF(A32="","",1)</f>
        <v>1</v>
      </c>
    </row>
    <row r="33" customFormat="false" ht="12.75" hidden="false" customHeight="false" outlineLevel="0" collapsed="false">
      <c r="A33" s="462" t="s">
        <v>72</v>
      </c>
      <c r="B33" s="463"/>
      <c r="C33" s="464" t="n">
        <v>0.02</v>
      </c>
      <c r="D33" s="465" t="str">
        <f aca="false">IF(ISERROR(VLOOKUP($A33,'liste reference'!$A$7:$D$892,2,0)),IF(ISERROR(VLOOKUP($A33,'liste reference'!$B$7:$D$892,1,0)),"",VLOOKUP($A33,'liste reference'!$B$7:$D$892,1,0)),VLOOKUP($A33,'liste reference'!$A$7:$D$892,2,0))</f>
        <v>Agrostis stolonifera</v>
      </c>
      <c r="E33" s="465" t="e">
        <f aca="false">IF(D33="",0,VLOOKUP(D33,D$22:D32,1,0))</f>
        <v>#N/A</v>
      </c>
      <c r="F33" s="466" t="n">
        <f aca="false">($B33*$B$7+$C33*$C$7)/100</f>
        <v>0.0036</v>
      </c>
      <c r="G33" s="467" t="str">
        <f aca="false">IF(A33="","",IF(ISERROR(VLOOKUP($A33,'liste reference'!$A$7:$P$892,13,0)),IF(ISERROR(VLOOKUP($A33,'liste reference'!$B$7:$P$892,12,0)),"    -",VLOOKUP($A33,'liste reference'!$B$7:$P$892,12,0)),VLOOKUP($A33,'liste reference'!$A$7:$P$892,13,0)))</f>
        <v>PHe</v>
      </c>
      <c r="H33" s="449" t="n">
        <f aca="false">IF(A33="","x",IF(ISERROR(VLOOKUP($A33,'liste reference'!$A$7:$P$892,14,0)),IF(ISERROR(VLOOKUP($A33,'liste reference'!$B$7:$P$892,13,0)),"x",VLOOKUP($A33,'liste reference'!$B$7:$P$892,13,0)),VLOOKUP($A33,'liste reference'!$A$7:$P$892,14,0)))</f>
        <v>8</v>
      </c>
      <c r="I33" s="468" t="n">
        <f aca="false">IF(ISNUMBER(H33),IF(ISERROR(VLOOKUP($A33,'liste reference'!$A$7:$P$892,3,0)),IF(ISERROR(VLOOKUP($A33,'liste reference'!$B$7:$P$892,2,0)),"",VLOOKUP($A33,'liste reference'!$B$7:$P$892,2,0)),VLOOKUP($A33,'liste reference'!$A$7:$P$892,3,0)),"")</f>
        <v>10</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Agrostis stolonifera</v>
      </c>
      <c r="L33" s="469"/>
      <c r="M33" s="469"/>
      <c r="N33" s="469"/>
      <c r="O33" s="454" t="str">
        <f aca="false">IF(AA33="Cf.","Cf.","")</f>
        <v>Cf.</v>
      </c>
      <c r="P33" s="454" t="n">
        <f aca="false">IF($A33="NEWCOD",IF($AC33="","No",$AC33),IF(ISTEXT($E33),"DEJA SAISI !",IF($A33="","",IF(ISERROR(VLOOKUP($A33,'liste reference'!A:S,19,FALSE())),IF(ISERROR(VLOOKUP($A33,'liste reference'!B:S,19,FALSE())),"",VLOOKUP($A33,'liste reference'!B:S,19,FALSE())),VLOOKUP($A33,'liste reference'!A:S,19,FALSE())))))</f>
        <v>1543</v>
      </c>
      <c r="Q33" s="455" t="n">
        <f aca="false">IF(ISTEXT(H33),"",(B33*$B$7/100)+(C33*$C$7/100))</f>
        <v>0.0036</v>
      </c>
      <c r="R33" s="456" t="n">
        <f aca="false">IF(OR(ISTEXT(H33),Q33=0),"",IF(Q33&lt;0.1,1,IF(Q33&lt;1,2,IF(Q33&lt;10,3,IF(Q33&lt;50,4,IF(Q33&gt;=50,5,""))))))</f>
        <v>1</v>
      </c>
      <c r="S33" s="456" t="n">
        <f aca="false">IF(ISERROR(R33*I33),0,R33*I33)</f>
        <v>10</v>
      </c>
      <c r="T33" s="456" t="n">
        <f aca="false">IF(ISERROR(R33*I33*J33),0,R33*I33*J33)</f>
        <v>10</v>
      </c>
      <c r="U33" s="470" t="n">
        <f aca="false">IF(ISERROR(R33*J33),0,R33*J33)</f>
        <v>1</v>
      </c>
      <c r="V33" s="457" t="n">
        <v>1</v>
      </c>
      <c r="W33" s="458"/>
      <c r="Y33" s="459" t="str">
        <f aca="false">IF(A33="new.cod","NEWCOD",IF(AND((Z33=""),ISTEXT(A33)),A33,IF(Z33="","",INDEX('liste reference'!$A$7:$A$892,Z33))))</f>
        <v>AGRSTO</v>
      </c>
      <c r="Z33" s="250" t="n">
        <f aca="false">IF(ISERROR(MATCH(A33,'liste reference'!$A$7:$A$892,0)),IF(ISERROR(MATCH(A33,'liste reference'!$B$7:$B$892,0)),"",(MATCH(A33,'liste reference'!$B$7:$B$892,0))),(MATCH(A33,'liste reference'!$A$7:$A$892,0)))</f>
        <v>8</v>
      </c>
      <c r="AA33" s="460" t="s">
        <v>2684</v>
      </c>
      <c r="AB33" s="461"/>
      <c r="AC33" s="461"/>
      <c r="BC33" s="250" t="n">
        <f aca="false">IF(A33="","",1)</f>
        <v>1</v>
      </c>
    </row>
    <row r="34" customFormat="false" ht="12.75" hidden="false" customHeight="false" outlineLevel="0" collapsed="false">
      <c r="A34" s="462" t="s">
        <v>1410</v>
      </c>
      <c r="B34" s="463"/>
      <c r="C34" s="464" t="n">
        <v>0.005</v>
      </c>
      <c r="D34" s="465" t="str">
        <f aca="false">IF(ISERROR(VLOOKUP($A34,'liste reference'!$A$7:$D$892,2,0)),IF(ISERROR(VLOOKUP($A34,'liste reference'!$B$7:$D$892,1,0)),"",VLOOKUP($A34,'liste reference'!$B$7:$D$892,1,0)),VLOOKUP($A34,'liste reference'!$A$7:$D$892,2,0))</f>
        <v>Mentha aquatica</v>
      </c>
      <c r="E34" s="465" t="e">
        <f aca="false">IF(D34="",0,VLOOKUP(D34,D$22:D33,1,0))</f>
        <v>#N/A</v>
      </c>
      <c r="F34" s="472" t="n">
        <f aca="false">($B34*$B$7+$C34*$C$7)/100</f>
        <v>0.0009</v>
      </c>
      <c r="G34" s="467" t="str">
        <f aca="false">IF(A34="","",IF(ISERROR(VLOOKUP($A34,'liste reference'!$A$7:$P$892,13,0)),IF(ISERROR(VLOOKUP($A34,'liste reference'!$B$7:$P$892,12,0)),"    -",VLOOKUP($A34,'liste reference'!$B$7:$P$892,12,0)),VLOOKUP($A34,'liste reference'!$A$7:$P$892,13,0)))</f>
        <v>PHe</v>
      </c>
      <c r="H34" s="449" t="n">
        <f aca="false">IF(A34="","x",IF(ISERROR(VLOOKUP($A34,'liste reference'!$A$7:$P$892,14,0)),IF(ISERROR(VLOOKUP($A34,'liste reference'!$B$7:$P$892,13,0)),"x",VLOOKUP($A34,'liste reference'!$B$7:$P$892,13,0)),VLOOKUP($A34,'liste reference'!$A$7:$P$892,14,0)))</f>
        <v>8</v>
      </c>
      <c r="I34" s="468" t="n">
        <f aca="false">IF(ISNUMBER(H34),IF(ISERROR(VLOOKUP($A34,'liste reference'!$A$7:$P$892,3,0)),IF(ISERROR(VLOOKUP($A34,'liste reference'!$B$7:$P$892,2,0)),"",VLOOKUP($A34,'liste reference'!$B$7:$P$892,2,0)),VLOOKUP($A34,'liste reference'!$A$7:$P$892,3,0)),"")</f>
        <v>12</v>
      </c>
      <c r="J34" s="451" t="n">
        <f aca="false">IF(ISNUMBER(H34),IF(ISERROR(VLOOKUP($A34,'liste reference'!$A$7:$P$892,4,0)),IF(ISERROR(VLOOKUP($A34,'liste reference'!$B$7:$P$892,3,0)),"",VLOOKUP($A34,'liste reference'!$B$7:$P$892,3,0)),VLOOKUP($A34,'liste reference'!$A$7:$P$892,4,0)),"")</f>
        <v>1</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Mentha aquatica</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1791</v>
      </c>
      <c r="Q34" s="455" t="n">
        <f aca="false">IF(ISTEXT(H34),"",(B34*$B$7/100)+(C34*$C$7/100))</f>
        <v>0.0009</v>
      </c>
      <c r="R34" s="456" t="n">
        <f aca="false">IF(OR(ISTEXT(H34),Q34=0),"",IF(Q34&lt;0.1,1,IF(Q34&lt;1,2,IF(Q34&lt;10,3,IF(Q34&lt;50,4,IF(Q34&gt;=50,5,""))))))</f>
        <v>1</v>
      </c>
      <c r="S34" s="456" t="n">
        <f aca="false">IF(ISERROR(R34*I34),0,R34*I34)</f>
        <v>12</v>
      </c>
      <c r="T34" s="456" t="n">
        <f aca="false">IF(ISERROR(R34*I34*J34),0,R34*I34*J34)</f>
        <v>12</v>
      </c>
      <c r="U34" s="470" t="n">
        <f aca="false">IF(ISERROR(R34*J34),0,R34*J34)</f>
        <v>1</v>
      </c>
      <c r="V34" s="457" t="n">
        <v>1</v>
      </c>
      <c r="W34" s="458"/>
      <c r="Y34" s="459" t="str">
        <f aca="false">IF(A34="new.cod","NEWCOD",IF(AND((Z34=""),ISTEXT(A34)),A34,IF(Z34="","",INDEX('liste reference'!$A$7:$A$892,Z34))))</f>
        <v>MENAQU</v>
      </c>
      <c r="Z34" s="250" t="n">
        <f aca="false">IF(ISERROR(MATCH(A34,'liste reference'!$A$7:$A$892,0)),IF(ISERROR(MATCH(A34,'liste reference'!$B$7:$B$892,0)),"",(MATCH(A34,'liste reference'!$B$7:$B$892,0))),(MATCH(A34,'liste reference'!$A$7:$A$892,0)))</f>
        <v>458</v>
      </c>
      <c r="AA34" s="460"/>
      <c r="AB34" s="461"/>
      <c r="AC34" s="461"/>
      <c r="BC34" s="250" t="n">
        <f aca="false">IF(A34="","",1)</f>
        <v>1</v>
      </c>
    </row>
    <row r="35" customFormat="false" ht="12.75" hidden="false" customHeight="false" outlineLevel="0" collapsed="false">
      <c r="A35" s="462" t="s">
        <v>1640</v>
      </c>
      <c r="B35" s="463"/>
      <c r="C35" s="464" t="n">
        <v>0.005</v>
      </c>
      <c r="D35" s="465" t="str">
        <f aca="false">IF(ISERROR(VLOOKUP($A35,'liste reference'!$A$7:$D$892,2,0)),IF(ISERROR(VLOOKUP($A35,'liste reference'!$B$7:$D$892,1,0)),"",VLOOKUP($A35,'liste reference'!$B$7:$D$892,1,0)),VLOOKUP($A35,'liste reference'!$A$7:$D$892,2,0))</f>
        <v>Oenanthe crocata</v>
      </c>
      <c r="E35" s="465" t="e">
        <f aca="false">IF(D35="",0,VLOOKUP(D35,D$22:D34,1,0))</f>
        <v>#N/A</v>
      </c>
      <c r="F35" s="472" t="n">
        <f aca="false">($B35*$B$7+$C35*$C$7)/100</f>
        <v>0.0009</v>
      </c>
      <c r="G35" s="467" t="str">
        <f aca="false">IF(A35="","",IF(ISERROR(VLOOKUP($A35,'liste reference'!$A$7:$P$892,13,0)),IF(ISERROR(VLOOKUP($A35,'liste reference'!$B$7:$P$892,12,0)),"    -",VLOOKUP($A35,'liste reference'!$B$7:$P$892,12,0)),VLOOKUP($A35,'liste reference'!$A$7:$P$892,13,0)))</f>
        <v>PHe</v>
      </c>
      <c r="H35" s="449" t="n">
        <f aca="false">IF(A35="","x",IF(ISERROR(VLOOKUP($A35,'liste reference'!$A$7:$P$892,14,0)),IF(ISERROR(VLOOKUP($A35,'liste reference'!$B$7:$P$892,13,0)),"x",VLOOKUP($A35,'liste reference'!$B$7:$P$892,13,0)),VLOOKUP($A35,'liste reference'!$A$7:$P$892,14,0)))</f>
        <v>8</v>
      </c>
      <c r="I35" s="468" t="n">
        <f aca="false">IF(ISNUMBER(H35),IF(ISERROR(VLOOKUP($A35,'liste reference'!$A$7:$P$892,3,0)),IF(ISERROR(VLOOKUP($A35,'liste reference'!$B$7:$P$892,2,0)),"",VLOOKUP($A35,'liste reference'!$B$7:$P$892,2,0)),VLOOKUP($A35,'liste reference'!$A$7:$P$892,3,0)),"")</f>
        <v>12</v>
      </c>
      <c r="J35" s="451" t="n">
        <f aca="false">IF(ISNUMBER(H35),IF(ISERROR(VLOOKUP($A35,'liste reference'!$A$7:$P$892,4,0)),IF(ISERROR(VLOOKUP($A35,'liste reference'!$B$7:$P$892,3,0)),"",VLOOKUP($A35,'liste reference'!$B$7:$P$892,3,0)),VLOOKUP($A35,'liste reference'!$A$7:$P$892,4,0)),"")</f>
        <v>2</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Oenanthe crocata</v>
      </c>
      <c r="L35" s="469"/>
      <c r="M35" s="469"/>
      <c r="N35" s="469"/>
      <c r="O35" s="454" t="str">
        <f aca="false">IF(AA35="Cf.","Cf.","")</f>
        <v>Cf.</v>
      </c>
      <c r="P35" s="454" t="n">
        <f aca="false">IF($A35="NEWCOD",IF($AC35="","No",$AC35),IF(ISTEXT($E35),"DEJA SAISI !",IF($A35="","",IF(ISERROR(VLOOKUP($A35,'liste reference'!A:S,19,FALSE())),IF(ISERROR(VLOOKUP($A35,'liste reference'!B:S,19,FALSE())),"",VLOOKUP($A35,'liste reference'!B:S,19,FALSE())),VLOOKUP($A35,'liste reference'!A:S,19,FALSE())))))</f>
        <v>1986</v>
      </c>
      <c r="Q35" s="455" t="n">
        <f aca="false">IF(ISTEXT(H35),"",(B35*$B$7/100)+(C35*$C$7/100))</f>
        <v>0.0009</v>
      </c>
      <c r="R35" s="456" t="n">
        <f aca="false">IF(OR(ISTEXT(H35),Q35=0),"",IF(Q35&lt;0.1,1,IF(Q35&lt;1,2,IF(Q35&lt;10,3,IF(Q35&lt;50,4,IF(Q35&gt;=50,5,""))))))</f>
        <v>1</v>
      </c>
      <c r="S35" s="456" t="n">
        <f aca="false">IF(ISERROR(R35*I35),0,R35*I35)</f>
        <v>12</v>
      </c>
      <c r="T35" s="456" t="n">
        <f aca="false">IF(ISERROR(R35*I35*J35),0,R35*I35*J35)</f>
        <v>24</v>
      </c>
      <c r="U35" s="470" t="n">
        <f aca="false">IF(ISERROR(R35*J35),0,R35*J35)</f>
        <v>2</v>
      </c>
      <c r="V35" s="457" t="n">
        <v>2</v>
      </c>
      <c r="W35" s="458"/>
      <c r="Y35" s="459" t="str">
        <f aca="false">IF(A35="new.cod","NEWCOD",IF(AND((Z35=""),ISTEXT(A35)),A35,IF(Z35="","",INDEX('liste reference'!$A$7:$A$892,Z35))))</f>
        <v>OENCRO</v>
      </c>
      <c r="Z35" s="250" t="n">
        <f aca="false">IF(ISERROR(MATCH(A35,'liste reference'!$A$7:$A$892,0)),IF(ISERROR(MATCH(A35,'liste reference'!$B$7:$B$892,0)),"",(MATCH(A35,'liste reference'!$B$7:$B$892,0))),(MATCH(A35,'liste reference'!$A$7:$A$892,0)))</f>
        <v>544</v>
      </c>
      <c r="AA35" s="460" t="s">
        <v>2684</v>
      </c>
      <c r="AB35" s="461"/>
      <c r="AC35" s="461"/>
      <c r="BC35" s="250" t="n">
        <f aca="false">IF(A35="","",1)</f>
        <v>1</v>
      </c>
    </row>
    <row r="36" customFormat="false" ht="12.75" hidden="false" customHeight="false" outlineLevel="0" collapsed="false">
      <c r="A36" s="462" t="s">
        <v>653</v>
      </c>
      <c r="B36" s="463" t="n">
        <v>0.1</v>
      </c>
      <c r="C36" s="464" t="n">
        <v>0.12</v>
      </c>
      <c r="D36" s="465" t="str">
        <f aca="false">IF(ISERROR(VLOOKUP($A36,'liste reference'!$A$7:$D$892,2,0)),IF(ISERROR(VLOOKUP($A36,'liste reference'!$B$7:$D$892,1,0)),"",VLOOKUP($A36,'liste reference'!$B$7:$D$892,1,0)),VLOOKUP($A36,'liste reference'!$A$7:$D$892,2,0))</f>
        <v>Cyperus longus</v>
      </c>
      <c r="E36" s="465" t="e">
        <f aca="false">IF(D36="",0,VLOOKUP(D36,D$22:D35,1,0))</f>
        <v>#N/A</v>
      </c>
      <c r="F36" s="472" t="n">
        <f aca="false">($B36*$B$7+$C36*$C$7)/100</f>
        <v>0.1036</v>
      </c>
      <c r="G36" s="467" t="str">
        <f aca="false">IF(A36="","",IF(ISERROR(VLOOKUP($A36,'liste reference'!$A$7:$P$892,13,0)),IF(ISERROR(VLOOKUP($A36,'liste reference'!$B$7:$P$892,12,0)),"    -",VLOOKUP($A36,'liste reference'!$B$7:$P$892,12,0)),VLOOKUP($A36,'liste reference'!$A$7:$P$892,13,0)))</f>
        <v>PHg</v>
      </c>
      <c r="H36" s="449" t="n">
        <f aca="false">IF(A36="","x",IF(ISERROR(VLOOKUP($A36,'liste reference'!$A$7:$P$892,14,0)),IF(ISERROR(VLOOKUP($A36,'liste reference'!$B$7:$P$892,13,0)),"x",VLOOKUP($A36,'liste reference'!$B$7:$P$892,13,0)),VLOOKUP($A36,'liste reference'!$A$7:$P$892,14,0)))</f>
        <v>9</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Cyperus longus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15</v>
      </c>
      <c r="Q36" s="455" t="n">
        <f aca="false">IF(ISTEXT(H36),"",(B36*$B$7/100)+(C36*$C$7/100))</f>
        <v>0.1036</v>
      </c>
      <c r="R36" s="456" t="n">
        <f aca="false">IF(OR(ISTEXT(H36),Q36=0),"",IF(Q36&lt;0.1,1,IF(Q36&lt;1,2,IF(Q36&lt;10,3,IF(Q36&lt;50,4,IF(Q36&gt;=50,5,""))))))</f>
        <v>2</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CYPLON</v>
      </c>
      <c r="Z36" s="250" t="n">
        <f aca="false">IF(ISERROR(MATCH(A36,'liste reference'!$A$7:$A$892,0)),IF(ISERROR(MATCH(A36,'liste reference'!$B$7:$B$892,0)),"",(MATCH(A36,'liste reference'!$B$7:$B$892,0))),(MATCH(A36,'liste reference'!$A$7:$A$892,0)))</f>
        <v>201</v>
      </c>
      <c r="AA36" s="460"/>
      <c r="AB36" s="461"/>
      <c r="AC36" s="461"/>
      <c r="BC36" s="250" t="n">
        <f aca="false">IF(A36="","",1)</f>
        <v>1</v>
      </c>
    </row>
    <row r="37" customFormat="false" ht="12.75" hidden="false" customHeight="false" outlineLevel="0" collapsed="false">
      <c r="A37" s="462" t="s">
        <v>1229</v>
      </c>
      <c r="B37" s="463" t="n">
        <v>0.005</v>
      </c>
      <c r="C37" s="464" t="n">
        <v>0.02</v>
      </c>
      <c r="D37" s="465" t="str">
        <f aca="false">IF(ISERROR(VLOOKUP($A37,'liste reference'!$A$7:$D$892,2,0)),IF(ISERROR(VLOOKUP($A37,'liste reference'!$B$7:$D$892,1,0)),"",VLOOKUP($A37,'liste reference'!$B$7:$D$892,1,0)),VLOOKUP($A37,'liste reference'!$A$7:$D$892,2,0))</f>
        <v>Juncus articulatus</v>
      </c>
      <c r="E37" s="465" t="e">
        <f aca="false">IF(D37="",0,VLOOKUP(D37,D$22:D36,1,0))</f>
        <v>#N/A</v>
      </c>
      <c r="F37" s="472" t="n">
        <f aca="false">($B37*$B$7+$C37*$C$7)/100</f>
        <v>0.0077</v>
      </c>
      <c r="G37" s="467" t="str">
        <f aca="false">IF(A37="","",IF(ISERROR(VLOOKUP($A37,'liste reference'!$A$7:$P$892,13,0)),IF(ISERROR(VLOOKUP($A37,'liste reference'!$B$7:$P$892,12,0)),"    -",VLOOKUP($A37,'liste reference'!$B$7:$P$892,12,0)),VLOOKUP($A37,'liste reference'!$A$7:$P$892,13,0)))</f>
        <v>PHg</v>
      </c>
      <c r="H37" s="449" t="n">
        <f aca="false">IF(A37="","x",IF(ISERROR(VLOOKUP($A37,'liste reference'!$A$7:$P$892,14,0)),IF(ISERROR(VLOOKUP($A37,'liste reference'!$B$7:$P$892,13,0)),"x",VLOOKUP($A37,'liste reference'!$B$7:$P$892,13,0)),VLOOKUP($A37,'liste reference'!$A$7:$P$892,14,0)))</f>
        <v>9</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Juncus articulatus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169</v>
      </c>
      <c r="Q37" s="455" t="n">
        <f aca="false">IF(ISTEXT(H37),"",(B37*$B$7/100)+(C37*$C$7/100))</f>
        <v>0.0077</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JUNART</v>
      </c>
      <c r="Z37" s="250" t="n">
        <f aca="false">IF(ISERROR(MATCH(A37,'liste reference'!$A$7:$A$892,0)),IF(ISERROR(MATCH(A37,'liste reference'!$B$7:$B$892,0)),"",(MATCH(A37,'liste reference'!$B$7:$B$892,0))),(MATCH(A37,'liste reference'!$A$7:$A$892,0)))</f>
        <v>392</v>
      </c>
      <c r="AA37" s="460"/>
      <c r="AB37" s="461"/>
      <c r="AC37" s="461"/>
      <c r="BC37" s="250" t="n">
        <f aca="false">IF(A37="","",1)</f>
        <v>1</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IF(D43="",0,VLOOKUP(D43,D$22:D36,1,0))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IF(D44="",0,VLOOKUP(D44,D$22:D36,1,0))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IF(D45="",0,VLOOKUP(D45,D$22:D37,1,0))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IF(D46="",0,VLOOKUP(D46,D$22:D45,1,0))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IF(D54="",0,VLOOKUP(D54,D$21:D53,1,0))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X54" s="473"/>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4"/>
      <c r="M56" s="474"/>
      <c r="N56" s="474"/>
      <c r="O56" s="454" t="str">
        <f aca="false">IF(AA56="Cf.","Cf.","")</f>
        <v/>
      </c>
      <c r="P56" s="475"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4"/>
      <c r="M57" s="474"/>
      <c r="N57" s="474"/>
      <c r="O57" s="454" t="str">
        <f aca="false">IF(AA57="Cf.","Cf.","")</f>
        <v/>
      </c>
      <c r="P57" s="475"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X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t="s">
        <v>2685</v>
      </c>
      <c r="B61" s="463"/>
      <c r="C61" s="464" t="n">
        <v>0.005</v>
      </c>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0.0009</v>
      </c>
      <c r="G61" s="467" t="str">
        <f aca="false">IF(A61="","",IF(ISERROR(VLOOKUP($A61,'liste reference'!$A$7:$P$892,13,0)),IF(ISERROR(VLOOKUP($A61,'liste reference'!$B$7:$P$892,12,0)),"    -",VLOOKUP($A61,'liste reference'!$B$7:$P$892,12,0)),VLOOKUP($A61,'liste reference'!$A$7:$P$892,13,0)))</f>
        <v>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Bellium bellidioides</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No</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NEWCOD</v>
      </c>
      <c r="Z61" s="250" t="str">
        <f aca="false">IF(ISERROR(MATCH(A61,'liste reference'!$A$7:$A$892,0)),IF(ISERROR(MATCH(A61,'liste reference'!$B$7:$B$892,0)),"",(MATCH(A61,'liste reference'!$B$7:$B$892,0))),(MATCH(A61,'liste reference'!$A$7:$A$892,0)))</f>
        <v/>
      </c>
      <c r="AA61" s="460"/>
      <c r="AB61" s="461" t="s">
        <v>2686</v>
      </c>
      <c r="AC61" s="461"/>
      <c r="BC61" s="250" t="n">
        <f aca="false">IF(A61="","",1)</f>
        <v>1</v>
      </c>
    </row>
    <row r="62" customFormat="false" ht="12.75" hidden="false" customHeight="false" outlineLevel="0" collapsed="false">
      <c r="A62" s="462" t="s">
        <v>2685</v>
      </c>
      <c r="B62" s="463"/>
      <c r="C62" s="464" t="n">
        <v>0.005</v>
      </c>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0.0009</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Spiranthes aestivalis</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2687</v>
      </c>
      <c r="AC62" s="461"/>
      <c r="BC62" s="250" t="n">
        <f aca="false">IF(A62="","",1)</f>
        <v>1</v>
      </c>
    </row>
    <row r="63" customFormat="false" ht="12.75" hidden="false" customHeight="false" outlineLevel="0" collapsed="false">
      <c r="A63" s="462" t="s">
        <v>2685</v>
      </c>
      <c r="B63" s="463"/>
      <c r="C63" s="464" t="n">
        <v>0.005</v>
      </c>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0.0009</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Scirpus cernuus</v>
      </c>
      <c r="L63" s="469"/>
      <c r="M63" s="469"/>
      <c r="N63" s="469"/>
      <c r="O63" s="454" t="str">
        <f aca="false">IF(AA63="Cf.","Cf.","")</f>
        <v>Cf.</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t="s">
        <v>2684</v>
      </c>
      <c r="AB63" s="461" t="s">
        <v>1127</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LIAMONE</v>
      </c>
      <c r="B84" s="493" t="str">
        <f aca="false">C3</f>
        <v>Arbori</v>
      </c>
      <c r="C84" s="494" t="n">
        <f aca="false">A4</f>
        <v>41076</v>
      </c>
      <c r="D84" s="495" t="n">
        <f aca="false">IF(ISERROR(SUM($T$23:$T$82)/SUM($U$23:$U$82)),"",SUM($T$23:$T$82)/SUM($U$23:$U$82))</f>
        <v>12</v>
      </c>
      <c r="E84" s="496" t="n">
        <f aca="false">N13</f>
        <v>18</v>
      </c>
      <c r="F84" s="493" t="n">
        <f aca="false">N14</f>
        <v>15</v>
      </c>
      <c r="G84" s="493" t="n">
        <f aca="false">N15</f>
        <v>3</v>
      </c>
      <c r="H84" s="493" t="n">
        <f aca="false">N16</f>
        <v>5</v>
      </c>
      <c r="I84" s="493" t="n">
        <f aca="false">N17</f>
        <v>2</v>
      </c>
      <c r="J84" s="497" t="n">
        <f aca="false">N8</f>
        <v>7.86666666666667</v>
      </c>
      <c r="K84" s="495" t="n">
        <f aca="false">N9</f>
        <v>6.34560215162176</v>
      </c>
      <c r="L84" s="496" t="n">
        <f aca="false">N10</f>
        <v>0</v>
      </c>
      <c r="M84" s="496" t="n">
        <f aca="false">N11</f>
        <v>16</v>
      </c>
      <c r="N84" s="495" t="n">
        <f aca="false">O8</f>
        <v>1.26666666666667</v>
      </c>
      <c r="O84" s="495" t="n">
        <f aca="false">O9</f>
        <v>1.09978352848359</v>
      </c>
      <c r="P84" s="496" t="n">
        <f aca="false">O10</f>
        <v>0</v>
      </c>
      <c r="Q84" s="496" t="n">
        <f aca="false">O11</f>
        <v>3</v>
      </c>
      <c r="R84" s="496" t="n">
        <f aca="false">F21</f>
        <v>33.0087</v>
      </c>
      <c r="S84" s="496" t="n">
        <f aca="false">K11</f>
        <v>0</v>
      </c>
      <c r="T84" s="496" t="n">
        <f aca="false">K12</f>
        <v>6</v>
      </c>
      <c r="U84" s="496" t="n">
        <f aca="false">K13</f>
        <v>1</v>
      </c>
      <c r="V84" s="498" t="n">
        <f aca="false">K14</f>
        <v>2</v>
      </c>
      <c r="W84" s="499" t="n">
        <f aca="false">K15</f>
        <v>6</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52</v>
      </c>
      <c r="T87" s="250"/>
      <c r="U87" s="250"/>
      <c r="V87" s="250"/>
    </row>
    <row r="88" customFormat="false" ht="12.75" hidden="true" customHeight="false" outlineLevel="0" collapsed="false">
      <c r="P88" s="250"/>
      <c r="Q88" s="250" t="s">
        <v>2691</v>
      </c>
      <c r="R88" s="250"/>
      <c r="S88" s="457" t="n">
        <f aca="false">VLOOKUP((S87),($S$23:$U$82),2,0)</f>
        <v>104</v>
      </c>
      <c r="T88" s="250"/>
      <c r="U88" s="250"/>
      <c r="V88" s="250"/>
    </row>
    <row r="89" customFormat="false" ht="12.75" hidden="false" customHeight="false" outlineLevel="0" collapsed="false">
      <c r="Q89" s="250" t="s">
        <v>2692</v>
      </c>
      <c r="R89" s="250"/>
      <c r="S89" s="457" t="n">
        <f aca="false">VLOOKUP((S87),($S$23:$U$82),3,0)</f>
        <v>8</v>
      </c>
      <c r="T89" s="250"/>
    </row>
    <row r="90" customFormat="false" ht="12.75" hidden="false" customHeight="false" outlineLevel="0" collapsed="false">
      <c r="Q90" s="250" t="s">
        <v>2693</v>
      </c>
      <c r="R90" s="250"/>
      <c r="S90" s="502" t="n">
        <f aca="false">IF(ISERROR(SUM($T$23:$T$82)/SUM($U$23:$U$82)),"",(SUM($T$23:$T$82)-S88)/(SUM($U$23:$U$82)-S89))</f>
        <v>11.5555555555556</v>
      </c>
      <c r="T90" s="250"/>
    </row>
    <row r="91" customFormat="false" ht="12.75" hidden="false" customHeight="false" outlineLevel="0" collapsed="false">
      <c r="Q91" s="456" t="s">
        <v>2694</v>
      </c>
      <c r="R91" s="456"/>
      <c r="S91" s="456" t="str">
        <f aca="false">INDEX('liste reference'!$A$7:$A$892,$T$91)</f>
        <v>STISPX</v>
      </c>
      <c r="T91" s="250" t="n">
        <f aca="false">IF(ISERROR(MATCH($S$93,'liste reference'!$A$7:$A$892,0)),MATCH($S$93,'liste reference'!$B$7:$B$892,0),(MATCH($S$93,'liste reference'!$A$7:$A$892,0)))</f>
        <v>823</v>
      </c>
      <c r="U91" s="491"/>
    </row>
    <row r="92" customFormat="false" ht="12.75" hidden="false" customHeight="false" outlineLevel="0" collapsed="false">
      <c r="Q92" s="250" t="s">
        <v>2695</v>
      </c>
      <c r="R92" s="250"/>
      <c r="S92" s="250" t="n">
        <f aca="false">MATCH(S87,$S$23:$S$82,0)</f>
        <v>6</v>
      </c>
      <c r="T92" s="250"/>
    </row>
    <row r="93" customFormat="false" ht="12.75" hidden="false" customHeight="false" outlineLevel="0" collapsed="false">
      <c r="Q93" s="456" t="s">
        <v>2696</v>
      </c>
      <c r="R93" s="250"/>
      <c r="S93" s="456" t="str">
        <f aca="false">INDEX($A$23:$A$82,$S$92)</f>
        <v>STISPX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7">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2697</v>
      </c>
      <c r="B2" s="254"/>
      <c r="C2" s="255" t="s">
        <v>2698</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2699</v>
      </c>
      <c r="B3" s="254"/>
      <c r="C3" s="253" t="s">
        <v>2700</v>
      </c>
      <c r="D3" s="264"/>
      <c r="E3" s="264"/>
      <c r="F3" s="265"/>
      <c r="G3" s="265"/>
      <c r="H3" s="266"/>
      <c r="I3" s="267"/>
      <c r="J3" s="266"/>
      <c r="K3" s="268" t="s">
        <v>2701</v>
      </c>
      <c r="L3" s="269"/>
      <c r="M3" s="270" t="s">
        <v>2702</v>
      </c>
      <c r="N3" s="271"/>
      <c r="O3" s="271"/>
      <c r="P3" s="272"/>
      <c r="Q3" s="250"/>
      <c r="R3" s="250"/>
      <c r="S3" s="250"/>
      <c r="T3" s="250"/>
      <c r="U3" s="250"/>
      <c r="V3" s="250"/>
      <c r="W3" s="262"/>
      <c r="X3" s="263"/>
    </row>
    <row r="4" customFormat="false" ht="13.5" hidden="false" customHeight="false" outlineLevel="0" collapsed="false">
      <c r="A4" s="273" t="s">
        <v>2703</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2704</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0</v>
      </c>
      <c r="T87" s="250"/>
      <c r="U87" s="250"/>
      <c r="V87" s="250"/>
    </row>
    <row r="88" customFormat="false" ht="12.75" hidden="true" customHeight="false" outlineLevel="0" collapsed="false">
      <c r="P88" s="250"/>
      <c r="Q88" s="250" t="s">
        <v>2691</v>
      </c>
      <c r="R88" s="250"/>
      <c r="S88" s="457" t="n">
        <f aca="false">VLOOKUP((S87),($S$23:$U$82),2,0)</f>
        <v>0</v>
      </c>
      <c r="T88" s="250"/>
      <c r="U88" s="250"/>
      <c r="V88" s="250"/>
    </row>
    <row r="89" customFormat="false" ht="12.75" hidden="false" customHeight="false" outlineLevel="0" collapsed="false">
      <c r="Q89" s="250" t="s">
        <v>2692</v>
      </c>
      <c r="R89" s="250"/>
      <c r="S89" s="457" t="n">
        <f aca="false">VLOOKUP((S87),($S$23:$U$82),3,0)</f>
        <v>0</v>
      </c>
      <c r="T89" s="250"/>
    </row>
    <row r="90" customFormat="false" ht="12.75" hidden="false" customHeight="false" outlineLevel="0" collapsed="false">
      <c r="Q90" s="250" t="s">
        <v>2693</v>
      </c>
      <c r="R90" s="250"/>
      <c r="S90" s="502" t="str">
        <f aca="false">IF(ISERROR(SUM($T$23:$T$82)/SUM($U$23:$U$82)),"",(SUM($T$23:$T$82)-S88)/(SUM($U$23:$U$82)-S89))</f>
        <v/>
      </c>
      <c r="T90" s="250"/>
    </row>
    <row r="91" customFormat="false" ht="12.75" hidden="false" customHeight="false" outlineLevel="0" collapsed="false">
      <c r="Q91" s="456" t="s">
        <v>2694</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2695</v>
      </c>
      <c r="R92" s="250"/>
      <c r="S92" s="250" t="n">
        <f aca="false">MATCH(S87,$S$23:$S$82,0)</f>
        <v>1</v>
      </c>
      <c r="T92" s="250"/>
    </row>
    <row r="93" customFormat="false" ht="12.75" hidden="false" customHeight="false" outlineLevel="0" collapsed="false">
      <c r="Q93" s="456" t="s">
        <v>2696</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7">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2705</v>
      </c>
      <c r="B1" s="513"/>
      <c r="C1" s="513"/>
      <c r="D1" s="513"/>
    </row>
    <row r="2" customFormat="false" ht="15" hidden="false" customHeight="false" outlineLevel="0" collapsed="false">
      <c r="A2" s="514" t="s">
        <v>2706</v>
      </c>
      <c r="B2" s="515"/>
      <c r="C2" s="516"/>
      <c r="D2" s="516"/>
    </row>
    <row r="3" customFormat="false" ht="15.75" hidden="false" customHeight="false" outlineLevel="0" collapsed="false">
      <c r="A3" s="514" t="s">
        <v>2707</v>
      </c>
      <c r="B3" s="515"/>
      <c r="C3" s="516"/>
      <c r="D3" s="517" t="s">
        <v>2708</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2709</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2710</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2711</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2712</v>
      </c>
      <c r="C15" s="532"/>
      <c r="D15" s="533"/>
      <c r="F15" s="534" t="s">
        <v>2713</v>
      </c>
      <c r="G15" s="535"/>
      <c r="H15" s="536" t="s">
        <v>2714</v>
      </c>
      <c r="I15" s="535"/>
    </row>
    <row r="16" customFormat="false" ht="12.75" hidden="false" customHeight="false" outlineLevel="0" collapsed="false">
      <c r="A16" s="531" t="s">
        <v>72</v>
      </c>
      <c r="B16" s="530" t="s">
        <v>73</v>
      </c>
      <c r="C16" s="532"/>
      <c r="D16" s="533"/>
      <c r="F16" s="537" t="s">
        <v>2715</v>
      </c>
      <c r="G16" s="538"/>
      <c r="H16" s="537" t="s">
        <v>2715</v>
      </c>
      <c r="I16" s="539"/>
    </row>
    <row r="17" customFormat="false" ht="12.75" hidden="false" customHeight="false" outlineLevel="0" collapsed="false">
      <c r="A17" s="529" t="s">
        <v>75</v>
      </c>
      <c r="B17" s="530" t="s">
        <v>76</v>
      </c>
      <c r="C17" s="532"/>
      <c r="D17" s="533"/>
      <c r="F17" s="540" t="s">
        <v>2716</v>
      </c>
      <c r="G17" s="541"/>
      <c r="H17" s="540" t="s">
        <v>2716</v>
      </c>
      <c r="I17" s="542"/>
    </row>
    <row r="18" customFormat="false" ht="12.75" hidden="false" customHeight="false" outlineLevel="0" collapsed="false">
      <c r="A18" s="529" t="s">
        <v>78</v>
      </c>
      <c r="B18" s="530" t="s">
        <v>2717</v>
      </c>
      <c r="C18" s="532"/>
      <c r="D18" s="533"/>
      <c r="F18" s="540" t="s">
        <v>2718</v>
      </c>
      <c r="G18" s="541"/>
      <c r="H18" s="540" t="s">
        <v>2718</v>
      </c>
      <c r="I18" s="542"/>
    </row>
    <row r="19" customFormat="false" ht="12.75" hidden="false" customHeight="false" outlineLevel="0" collapsed="false">
      <c r="A19" s="529" t="s">
        <v>82</v>
      </c>
      <c r="B19" s="530" t="s">
        <v>83</v>
      </c>
      <c r="C19" s="532"/>
      <c r="D19" s="533"/>
      <c r="F19" s="540" t="s">
        <v>2625</v>
      </c>
      <c r="G19" s="541"/>
      <c r="H19" s="540" t="s">
        <v>2625</v>
      </c>
      <c r="I19" s="542"/>
    </row>
    <row r="20" customFormat="false" ht="12.75" hidden="false" customHeight="false" outlineLevel="0" collapsed="false">
      <c r="A20" s="531" t="s">
        <v>85</v>
      </c>
      <c r="B20" s="530" t="s">
        <v>86</v>
      </c>
      <c r="C20" s="532"/>
      <c r="D20" s="533"/>
      <c r="F20" s="540" t="s">
        <v>2719</v>
      </c>
      <c r="G20" s="541"/>
      <c r="H20" s="540" t="s">
        <v>2719</v>
      </c>
      <c r="I20" s="542"/>
    </row>
    <row r="21" customFormat="false" ht="12.75" hidden="false" customHeight="false" outlineLevel="0" collapsed="false">
      <c r="A21" s="531" t="s">
        <v>91</v>
      </c>
      <c r="B21" s="530" t="s">
        <v>92</v>
      </c>
      <c r="C21" s="532"/>
      <c r="D21" s="533"/>
      <c r="F21" s="540" t="s">
        <v>2720</v>
      </c>
      <c r="G21" s="541"/>
      <c r="H21" s="540" t="s">
        <v>2720</v>
      </c>
      <c r="I21" s="542"/>
    </row>
    <row r="22" customFormat="false" ht="12.75" hidden="false" customHeight="false" outlineLevel="0" collapsed="false">
      <c r="A22" s="529" t="s">
        <v>97</v>
      </c>
      <c r="B22" s="530" t="s">
        <v>98</v>
      </c>
      <c r="C22" s="532"/>
      <c r="D22" s="533"/>
      <c r="F22" s="540" t="s">
        <v>2721</v>
      </c>
      <c r="G22" s="541"/>
      <c r="H22" s="540" t="s">
        <v>2721</v>
      </c>
      <c r="I22" s="542"/>
    </row>
    <row r="23" customFormat="false" ht="12.75" hidden="false" customHeight="false" outlineLevel="0" collapsed="false">
      <c r="A23" s="529" t="s">
        <v>99</v>
      </c>
      <c r="B23" s="530" t="s">
        <v>2722</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2723</v>
      </c>
      <c r="G24" s="541"/>
      <c r="H24" s="540" t="s">
        <v>2723</v>
      </c>
      <c r="I24" s="542"/>
    </row>
    <row r="25" customFormat="false" ht="12.75" hidden="false" customHeight="false" outlineLevel="0" collapsed="false">
      <c r="A25" s="529" t="s">
        <v>105</v>
      </c>
      <c r="B25" s="530" t="s">
        <v>106</v>
      </c>
      <c r="C25" s="532"/>
      <c r="D25" s="533"/>
      <c r="F25" s="543" t="s">
        <v>2724</v>
      </c>
      <c r="G25" s="544"/>
      <c r="H25" s="543" t="s">
        <v>2724</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2725</v>
      </c>
      <c r="C28" s="532"/>
      <c r="D28" s="533"/>
      <c r="F28" s="546" t="s">
        <v>2681</v>
      </c>
    </row>
    <row r="29" customFormat="false" ht="12.75" hidden="false" customHeight="false" outlineLevel="0" collapsed="false">
      <c r="A29" s="529" t="s">
        <v>114</v>
      </c>
      <c r="B29" s="530" t="s">
        <v>2726</v>
      </c>
      <c r="C29" s="532"/>
      <c r="D29" s="533"/>
      <c r="F29" s="547" t="s">
        <v>2684</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2014-09-22T11:42:34Z</dcterms:modified>
  <cp:revision>0</cp:revision>
  <dc:subject/>
  <dc:title>Feuille d'aide au calcul de l'IBMR</dc:title>
</cp:coreProperties>
</file>