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Travo a Ventiseri"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'Travo a Ventiseri'!$A$1:$O$82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'Travo a Ventiseri'!$A$23:$J$84</definedName>
    <definedName function="false" hidden="false" localSheetId="5" name="NOM" vbProcedure="false">'Travo a Ventiseri'!$H$1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<sst xmlns="http://schemas.openxmlformats.org/spreadsheetml/2006/main" count="7385" uniqueCount="3133">
  <si>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</si>
  <si>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</si>
  <si>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</si>
  <si>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</si>
  <si>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</si>
  <si>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</si>
  <si>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</si>
  <si>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</si>
  <si>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</si>
  <si>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</si>
  <si>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</si>
  <si>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</si>
  <si>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</si>
  <si>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</si>
  <si>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</si>
  <si>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</si>
  <si>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</si>
  <si>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</si>
  <si>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</si>
  <si>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</si>
  <si>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</si>
  <si>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</si>
  <si>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</si>
  <si>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</si>
  <si>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</si>
  <si>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</si>
  <si>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</si>
  <si>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</si>
  <si>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</si>
  <si>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</si>
  <si>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</si>
  <si>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</si>
  <si>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</si>
  <si>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</si>
  <si>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</si>
  <si>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</si>
  <si>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</si>
  <si>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</si>
  <si>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</si>
  <si>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</si>
  <si>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</si>
  <si>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</si>
  <si>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</si>
  <si>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</si>
  <si>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</si>
  <si>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</si>
  <si>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</si>
  <si>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</si>
  <si>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</si>
  <si>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</si>
  <si>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</si>
  <si>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</si>
  <si>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</si>
  <si>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</si>
  <si>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</si>
  <si>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</si>
  <si>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</si>
  <si>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</si>
  <si>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</si>
  <si>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</si>
  <si>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</si>
  <si>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</si>
  <si>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</si>
  <si>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</si>
  <si>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</si>
  <si>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</si>
  <si>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</si>
  <si>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</si>
  <si>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</si>
  <si>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</si>
  <si>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</si>
  <si>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</si>
  <si>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</si>
  <si>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</si>
  <si>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</si>
  <si>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</si>
  <si>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</si>
  <si>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</si>
  <si>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</si>
  <si>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</si>
  <si>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</si>
  <si>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</si>
  <si>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</si>
  <si>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</si>
  <si>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</si>
  <si>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</si>
  <si>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</si>
  <si>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</si>
  <si>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</si>
  <si>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</si>
  <si>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</si>
  <si>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</si>
  <si>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</si>
  <si>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</si>
  <si>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</si>
  <si>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</si>
  <si>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</si>
  <si>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</si>
  <si>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</si>
  <si>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</si>
  <si>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</si>
  <si>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</si>
  <si>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</si>
  <si>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</si>
  <si>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</si>
  <si>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</si>
  <si>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</si>
  <si>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</si>
  <si>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</si>
  <si>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</si>
  <si>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</si>
  <si>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</si>
  <si>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</si>
  <si>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</si>
  <si>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</si>
  <si>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</si>
  <si>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</si>
  <si>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</si>
  <si>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</si>
  <si>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</si>
  <si>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</si>
  <si>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</si>
  <si>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</si>
  <si>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</si>
  <si>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</si>
  <si>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</si>
  <si>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</si>
  <si>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</si>
  <si>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</si>
  <si>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</si>
  <si>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</si>
  <si>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</si>
  <si>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</si>
  <si>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</si>
  <si>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</si>
  <si>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</si>
  <si>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</si>
  <si>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</si>
  <si>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</si>
  <si>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</si>
  <si>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</si>
  <si>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</si>
  <si>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</si>
  <si>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</si>
  <si>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</si>
  <si>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</si>
  <si>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</si>
  <si>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</si>
  <si>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</si>
  <si>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</si>
  <si>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</si>
  <si>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</si>
  <si>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</si>
  <si>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</si>
  <si>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</si>
  <si>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</si>
  <si>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</si>
  <si>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</si>
  <si>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</si>
  <si>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</si>
  <si>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</si>
  <si>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</si>
  <si>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</si>
  <si>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</si>
  <si>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</si>
  <si>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</si>
  <si>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</si>
  <si>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</si>
  <si>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</si>
  <si>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</si>
  <si>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</si>
  <si>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</si>
  <si>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</si>
  <si>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</si>
  <si>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</si>
  <si>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</si>
  <si>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</si>
  <si>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</si>
  <si>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</si>
  <si>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</si>
  <si>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</si>
  <si>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</si>
  <si>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</si>
  <si>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</si>
  <si>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</si>
  <si>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</si>
  <si>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</si>
  <si>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</si>
  <si>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</si>
  <si>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</si>
  <si>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</si>
  <si>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</si>
  <si>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</si>
  <si>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</si>
  <si>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</si>
  <si>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</si>
  <si>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</si>
  <si>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</si>
  <si>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</si>
  <si>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</si>
  <si>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</si>
  <si>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</si>
  <si>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</si>
  <si>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</si>
  <si>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</si>
  <si>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</si>
  <si>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</si>
  <si>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</si>
  <si>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</si>
  <si>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</si>
  <si>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</si>
  <si>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</si>
  <si>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</si>
  <si>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</si>
  <si>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</si>
  <si>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</si>
  <si>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</si>
  <si>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</si>
  <si>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</si>
  <si>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</si>
  <si>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</si>
  <si>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</si>
  <si>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</si>
  <si>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</si>
  <si>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</si>
  <si>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</si>
  <si>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</si>
  <si>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</si>
  <si>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</si>
  <si>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</si>
  <si>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</si>
  <si>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</si>
  <si>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</si>
  <si>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</si>
  <si>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</si>
  <si>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</si>
  <si>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</si>
  <si>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</si>
  <si>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</si>
  <si>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</si>
  <si>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</si>
  <si>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</si>
  <si>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</si>
  <si>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</si>
  <si>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</si>
  <si>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</si>
  <si>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</si>
  <si>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</si>
  <si>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</si>
  <si>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</si>
  <si>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</si>
  <si>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</si>
  <si>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</si>
  <si>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</si>
  <si>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</si>
  <si>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</si>
  <si>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</si>
  <si>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</si>
  <si>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</si>
  <si>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</si>
  <si>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</si>
  <si>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</si>
  <si>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</si>
  <si>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</si>
  <si>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</si>
  <si>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</si>
  <si>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</si>
  <si>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</si>
  <si>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</si>
  <si>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</si>
  <si>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</si>
  <si>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</si>
  <si>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</si>
  <si>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</si>
  <si>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</si>
  <si>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</si>
  <si>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</si>
  <si>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</si>
  <si>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</si>
  <si>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</si>
  <si>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</si>
  <si>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</si>
  <si>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</si>
  <si>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</si>
  <si>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</si>
  <si>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</si>
  <si>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</si>
  <si>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</si>
  <si>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</si>
  <si>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</si>
  <si>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</si>
  <si>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</si>
  <si>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</si>
  <si>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</si>
  <si>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</si>
  <si>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</si>
  <si>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</si>
  <si>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</si>
  <si>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</si>
  <si>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</si>
  <si>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</si>
  <si>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</si>
  <si>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</si>
  <si>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</si>
  <si>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</si>
  <si>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</si>
  <si>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</si>
  <si>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</si>
  <si>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</si>
  <si>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</si>
  <si>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</si>
  <si>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</si>
  <si>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</si>
  <si>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</si>
  <si>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</si>
  <si>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</si>
  <si>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</si>
  <si>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</si>
  <si>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</si>
  <si>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</si>
  <si>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</si>
  <si>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</si>
  <si>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</si>
  <si>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</si>
  <si>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</si>
  <si>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</si>
  <si>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</si>
  <si>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</si>
  <si>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</si>
  <si>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</si>
  <si>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</si>
  <si>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</si>
  <si>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</si>
  <si>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</si>
  <si>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</si>
  <si>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</si>
  <si>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</si>
  <si>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</si>
  <si>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</si>
  <si>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</si>
  <si>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</si>
  <si>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</si>
  <si>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</si>
  <si>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</si>
  <si>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</si>
  <si>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</si>
  <si>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</si>
  <si>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</si>
  <si>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</si>
  <si>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</si>
  <si>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</si>
  <si>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</si>
  <si>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</si>
  <si>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</si>
  <si>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</si>
  <si>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</si>
  <si>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</si>
  <si>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</si>
  <si>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</si>
  <si>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</si>
  <si>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</si>
  <si>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</si>
  <si>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</si>
  <si>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</si>
  <si>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</si>
  <si>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</si>
  <si>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</si>
  <si>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</si>
  <si>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</si>
  <si>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</si>
  <si>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</si>
  <si>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</si>
  <si>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</si>
  <si>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</si>
  <si>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</si>
  <si>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</si>
  <si>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</si>
  <si>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</si>
  <si>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</si>
  <si>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</si>
  <si>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</si>
  <si>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</si>
  <si>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</si>
  <si>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</si>
  <si>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</si>
  <si>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</si>
  <si>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</si>
  <si>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</si>
  <si>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</si>
  <si>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</si>
  <si>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</si>
  <si>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</si>
  <si>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</si>
  <si>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</si>
  <si>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</si>
  <si>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</si>
  <si>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</si>
  <si>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</si>
  <si>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</si>
  <si>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</si>
  <si>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</si>
  <si>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</si>
  <si>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</si>
  <si>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</si>
  <si>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</si>
  <si>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</si>
  <si>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</si>
  <si>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</si>
  <si>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</si>
  <si>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</si>
  <si>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</si>
  <si>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</si>
  <si>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</si>
  <si>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</si>
  <si>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</si>
  <si>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</si>
  <si>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</si>
  <si>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</si>
  <si>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</si>
  <si>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</si>
  <si>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</si>
  <si>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</si>
  <si>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</si>
  <si>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</si>
  <si>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</si>
  <si>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</si>
  <si>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</si>
  <si>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</si>
  <si>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</si>
  <si>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</si>
  <si>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</si>
  <si>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</si>
  <si>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</si>
  <si>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</si>
  <si>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</si>
  <si>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</si>
  <si>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</si>
  <si>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</si>
  <si>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</si>
  <si>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</si>
  <si>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</si>
  <si>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</si>
  <si>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</si>
  <si>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</si>
  <si>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</si>
  <si>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</si>
  <si>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</si>
  <si>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</si>
  <si>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</si>
  <si>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</si>
  <si>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</si>
  <si>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</si>
  <si>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</si>
  <si>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</si>
  <si>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</si>
  <si>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</si>
  <si>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</si>
  <si>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</si>
  <si>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</si>
  <si>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</si>
  <si>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</si>
  <si>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</si>
  <si>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</si>
  <si>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</si>
  <si>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</si>
  <si>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</si>
  <si>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</si>
  <si>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</si>
  <si>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</si>
  <si>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</si>
  <si>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</si>
  <si>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</si>
  <si>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</si>
  <si>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</si>
  <si>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</si>
  <si>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</si>
  <si>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</si>
  <si>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</si>
  <si>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</si>
  <si>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</si>
  <si>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</si>
  <si>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</si>
  <si>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</si>
  <si>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</si>
  <si>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</si>
  <si>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</si>
  <si>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</si>
  <si>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</si>
  <si>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</si>
  <si>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</si>
  <si>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</si>
  <si>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</si>
  <si>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</si>
  <si>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</si>
  <si>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</si>
  <si>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</si>
  <si>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</si>
  <si>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</si>
  <si>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</si>
  <si>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</si>
  <si>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</si>
  <si>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</si>
  <si>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</si>
  <si>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</si>
  <si>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</si>
  <si>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</si>
  <si>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</si>
  <si>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</si>
  <si>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</si>
  <si>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</si>
  <si>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</si>
  <si>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</si>
  <si>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</si>
  <si>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</si>
  <si>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</si>
  <si>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</si>
  <si>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</si>
  <si>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</si>
  <si>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</si>
  <si>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</si>
  <si>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</si>
  <si>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</si>
  <si>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</si>
  <si>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</si>
  <si>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</si>
  <si>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</si>
  <si>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</si>
  <si>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</si>
  <si>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</si>
  <si>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</si>
  <si>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</si>
  <si>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</si>
  <si>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</si>
  <si>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</si>
  <si>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</si>
  <si>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</si>
  <si>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</si>
  <si>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</si>
  <si>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</si>
  <si>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</si>
  <si>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</si>
  <si>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</si>
  <si>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</si>
  <si>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</si>
  <si>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</si>
  <si>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</si>
  <si>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</si>
  <si>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</si>
  <si>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</si>
  <si>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</si>
  <si>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</si>
  <si>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</si>
  <si>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</si>
  <si>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</si>
  <si>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</si>
  <si>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</si>
  <si>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</si>
  <si>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</si>
  <si>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</si>
  <si>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</si>
  <si>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</si>
  <si>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</si>
  <si>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</si>
  <si>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</si>
  <si>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</si>
  <si>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</si>
  <si>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</si>
  <si>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</si>
  <si>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</si>
  <si>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</si>
  <si>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</si>
  <si>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</si>
  <si>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</si>
  <si>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</si>
  <si>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</si>
  <si>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</si>
  <si>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</si>
  <si>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</si>
  <si>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</si>
  <si>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</si>
  <si>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</si>
  <si>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</si>
  <si>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</si>
  <si>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</si>
  <si>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</si>
  <si>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</si>
  <si>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</si>
  <si>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</si>
  <si>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</si>
  <si>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</si>
  <si>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</si>
  <si>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</si>
  <si>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</si>
  <si>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</si>
  <si>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</si>
  <si>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</si>
  <si>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</si>
  <si>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</si>
  <si>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</si>
  <si>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</si>
  <si>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</si>
  <si>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</si>
  <si>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</si>
  <si>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</si>
  <si>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</si>
  <si>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</si>
  <si>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</si>
  <si>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</si>
  <si>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</si>
  <si>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</si>
  <si>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</si>
  <si>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</si>
  <si>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</si>
  <si>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</si>
  <si>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</si>
  <si>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</si>
  <si>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</si>
  <si>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</si>
  <si>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</si>
  <si>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</si>
  <si>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</si>
  <si>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</si>
  <si>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</si>
  <si>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</si>
  <si>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</si>
  <si>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</si>
  <si>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</si>
  <si>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</si>
  <si>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</si>
  <si>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</si>
  <si>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</si>
  <si>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</si>
  <si>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</si>
  <si>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</si>
  <si>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</si>
  <si>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</si>
  <si>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</si>
  <si>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</si>
  <si>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</si>
  <si>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</si>
  <si>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</si>
  <si>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</si>
  <si>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</si>
  <si>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</si>
  <si>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</si>
  <si>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</si>
  <si>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</si>
  <si>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</si>
  <si>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</si>
  <si>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</si>
  <si>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</si>
  <si>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</si>
  <si>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</si>
  <si>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</si>
  <si>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</si>
  <si>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</si>
  <si>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</si>
  <si>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</si>
  <si>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</si>
  <si>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</si>
  <si>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</si>
  <si>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</si>
  <si>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</si>
  <si>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</si>
  <si>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</si>
  <si>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</si>
  <si>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</si>
  <si>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</si>
  <si>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</si>
  <si>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</si>
  <si>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</si>
  <si>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</si>
  <si>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</si>
  <si>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</si>
  <si>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</si>
  <si>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</si>
  <si>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</si>
  <si>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</si>
  <si>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</si>
  <si>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</si>
  <si>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</si>
  <si>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</si>
  <si>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</si>
  <si>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</si>
  <si>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</si>
  <si>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</si>
  <si>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</si>
  <si>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</si>
  <si>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</si>
  <si>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</si>
  <si>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</si>
  <si>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</si>
  <si>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</si>
  <si>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</si>
  <si>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</si>
  <si>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</si>
  <si>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</si>
  <si>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</si>
  <si>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</si>
  <si>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</si>
  <si>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</si>
  <si>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</si>
  <si>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</si>
  <si>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</si>
  <si>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</si>
  <si>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</si>
  <si>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</si>
  <si>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</si>
  <si>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</si>
  <si>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</si>
  <si>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</si>
  <si>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</si>
  <si>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</si>
  <si>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</si>
  <si>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</si>
  <si>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</si>
  <si>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</si>
  <si>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</si>
  <si>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</si>
  <si>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</si>
  <si>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</si>
  <si>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</si>
  <si>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</si>
  <si>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</si>
  <si>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</si>
  <si>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</si>
  <si>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</si>
  <si>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</si>
  <si>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</si>
  <si>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</si>
  <si>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</si>
  <si>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</si>
  <si>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</si>
  <si>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</si>
  <si>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</si>
  <si>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</si>
  <si>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</si>
  <si>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</si>
  <si>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</si>
  <si>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</si>
  <si>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</si>
  <si>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</si>
  <si>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</si>
  <si>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</si>
  <si>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</si>
  <si>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</si>
  <si>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</si>
  <si>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</si>
  <si>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</si>
  <si>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</si>
  <si>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</si>
  <si>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</si>
  <si>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</si>
  <si>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</si>
  <si>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</si>
  <si>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</si>
  <si>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</si>
  <si>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</si>
  <si>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</si>
  <si>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</si>
  <si>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</si>
  <si>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</si>
  <si>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</si>
  <si>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</si>
  <si>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</si>
  <si>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</si>
  <si>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</si>
  <si>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</si>
  <si>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</si>
  <si>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</si>
  <si>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</si>
  <si>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</si>
  <si>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</si>
  <si>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</si>
  <si>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</si>
  <si>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</si>
  <si>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</si>
  <si>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</si>
  <si>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</si>
  <si>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</si>
  <si>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</si>
  <si>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</si>
  <si>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</si>
  <si>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</si>
  <si>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</si>
  <si>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</si>
  <si>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</si>
  <si>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</si>
  <si>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</si>
  <si>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</si>
  <si>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</si>
  <si>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</si>
  <si>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</si>
  <si>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</si>
  <si>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</si>
  <si>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</si>
  <si>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</si>
  <si>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</si>
  <si>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</si>
  <si>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</si>
  <si>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</si>
  <si>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</si>
  <si>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</si>
  <si>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</si>
  <si>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</si>
  <si>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</si>
  <si>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</si>
  <si>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</si>
  <si>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</si>
  <si>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</si>
  <si>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</si>
  <si>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</si>
  <si>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</si>
  <si>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</si>
  <si>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</si>
  <si>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</si>
  <si>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</si>
  <si>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</si>
  <si>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</si>
  <si>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</si>
  <si>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</si>
  <si>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</si>
  <si>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</si>
  <si>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</si>
  <si>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</si>
  <si>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</si>
  <si>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</si>
  <si>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</si>
  <si>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</si>
  <si>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</si>
  <si>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</si>
  <si>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</si>
  <si>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</si>
  <si>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</si>
  <si>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</si>
  <si>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</si>
  <si>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</si>
  <si>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</si>
  <si>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</si>
  <si>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</si>
  <si>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</si>
  <si>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</si>
  <si>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</si>
  <si>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</si>
  <si>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</si>
  <si>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</si>
  <si>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</si>
  <si>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</si>
  <si>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</si>
  <si>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</si>
  <si>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</si>
  <si>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</si>
  <si>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</si>
  <si>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</si>
  <si>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</si>
  <si>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</si>
  <si>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</si>
  <si>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</si>
  <si>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</si>
  <si>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</si>
  <si>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</si>
  <si>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</si>
  <si>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</si>
  <si>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</si>
  <si>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</si>
  <si>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</si>
  <si>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</si>
  <si>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</si>
  <si>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</si>
  <si>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</si>
  <si>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</si>
  <si>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</si>
  <si>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</si>
  <si>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</si>
  <si>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</si>
  <si>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</si>
  <si>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</si>
  <si>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</si>
  <si>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</si>
  <si>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</si>
  <si>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</si>
  <si>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</si>
  <si>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</si>
  <si>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</si>
  <si>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</si>
  <si>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</si>
  <si>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</si>
  <si>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</si>
  <si>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</si>
  <si>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</si>
  <si>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</si>
  <si>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</si>
  <si>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</si>
  <si>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</si>
  <si>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</si>
  <si>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</si>
  <si>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</si>
  <si>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</si>
  <si>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</si>
  <si>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</si>
  <si>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</si>
  <si>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</si>
  <si>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</si>
  <si>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</si>
  <si>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</si>
  <si>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</si>
  <si>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</si>
  <si>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</si>
  <si>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</si>
  <si>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</si>
  <si>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</si>
  <si>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</si>
  <si>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</si>
  <si>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</si>
  <si>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</si>
  <si>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</si>
  <si>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</si>
  <si>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</si>
  <si>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</si>
  <si>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</si>
  <si>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</si>
  <si>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</si>
  <si>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</si>
  <si>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</si>
  <si>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</si>
  <si>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</si>
  <si>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</si>
  <si>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</si>
  <si>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</si>
  <si>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</si>
  <si>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</si>
  <si>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</si>
  <si>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</si>
  <si>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</si>
  <si>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</si>
  <si>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</si>
  <si>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</si>
  <si>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</si>
  <si>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</si>
  <si>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</si>
  <si>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</si>
  <si>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</si>
  <si>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</si>
  <si>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</si>
  <si>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</si>
  <si>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</si>
  <si>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</si>
  <si>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</si>
  <si>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</si>
  <si>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</si>
  <si>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</si>
  <si>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</si>
  <si>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</si>
  <si>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</si>
  <si>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</si>
  <si>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</si>
  <si>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</si>
  <si>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</si>
  <si>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</si>
  <si>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</si>
  <si>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</si>
  <si>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</si>
  <si>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</si>
  <si>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</si>
  <si>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</si>
  <si>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</si>
  <si>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</si>
  <si>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</si>
  <si>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</si>
  <si>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</si>
  <si>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</si>
  <si>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</si>
  <si>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</si>
  <si>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</si>
  <si>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</si>
  <si>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</si>
  <si>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</si>
  <si>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</si>
  <si>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</si>
  <si>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</si>
  <si>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</si>
  <si>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</si>
  <si>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</si>
  <si>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</si>
  <si>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</si>
  <si>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</si>
  <si>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</si>
  <si>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</si>
  <si>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</si>
  <si>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</si>
  <si>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</si>
  <si>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</si>
  <si>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</si>
  <si>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</si>
  <si>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</si>
  <si>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</si>
  <si>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</si>
  <si>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</si>
  <si>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</si>
  <si>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</si>
  <si>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</si>
  <si>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</si>
  <si>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</si>
  <si>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</si>
  <si>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</si>
  <si>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</si>
  <si>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</si>
  <si>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</si>
  <si>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</si>
  <si>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</si>
  <si>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</si>
  <si>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</si>
  <si>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</si>
  <si>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</si>
  <si>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</si>
  <si>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</si>
  <si>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</si>
  <si>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</si>
  <si>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</si>
  <si>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</si>
  <si>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</si>
  <si>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</si>
  <si>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</si>
  <si>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</si>
  <si>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</si>
  <si>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</si>
  <si>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</si>
  <si>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</si>
  <si>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</si>
  <si>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</si>
  <si>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</si>
  <si>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</si>
  <si>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</si>
  <si>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</si>
  <si>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</si>
  <si>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</si>
  <si>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</si>
  <si>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</si>
  <si>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</si>
  <si>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</si>
  <si>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</si>
  <si>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</si>
  <si>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</si>
  <si>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</si>
  <si>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</si>
  <si>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</si>
  <si>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</si>
  <si>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</si>
  <si>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</si>
  <si>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</si>
  <si>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</si>
  <si>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</si>
  <si>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</si>
  <si>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</si>
  <si>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</si>
  <si>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</si>
  <si>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</si>
  <si>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</si>
  <si>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</si>
  <si>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</si>
  <si>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</si>
  <si>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</si>
  <si>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</si>
  <si>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</si>
  <si>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</si>
  <si>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</si>
  <si>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</si>
  <si>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</si>
  <si>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</si>
  <si>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</si>
  <si>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</si>
  <si>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</si>
  <si>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</si>
  <si>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</si>
  <si>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</si>
  <si>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</si>
  <si>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</si>
  <si>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</si>
  <si>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</si>
  <si>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</si>
  <si>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</si>
  <si>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</si>
  <si>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</si>
  <si>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</si>
  <si>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</si>
  <si>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</si>
  <si>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</si>
  <si>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</si>
  <si>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</si>
  <si>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</si>
  <si>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</si>
  <si>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</si>
  <si>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</si>
  <si>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</si>
  <si>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</si>
  <si>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</si>
  <si>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</si>
  <si>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</si>
  <si>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</si>
  <si>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</si>
  <si>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</si>
  <si>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</si>
  <si>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</si>
  <si>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</si>
  <si>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</si>
  <si>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</si>
  <si>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</si>
  <si>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</si>
  <si>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</si>
  <si>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</si>
  <si>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</si>
  <si>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</si>
  <si>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</si>
  <si>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</si>
  <si>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</si>
  <si>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</si>
  <si>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</si>
  <si>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</si>
  <si>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</si>
  <si>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</si>
  <si>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</si>
  <si>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</si>
  <si>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</si>
  <si>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</si>
  <si>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</si>
  <si>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</si>
  <si>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</si>
  <si>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</si>
  <si>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</si>
  <si>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</si>
  <si>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</si>
  <si>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</si>
  <si>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</si>
  <si>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</si>
  <si>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</si>
  <si>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</si>
  <si>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</si>
  <si>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</si>
  <si>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</si>
  <si>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</si>
  <si>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</si>
  <si>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</si>
  <si>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</si>
  <si>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</si>
  <si>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</si>
  <si>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</si>
  <si>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</si>
  <si>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</si>
  <si>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</si>
  <si>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</si>
  <si>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</si>
  <si>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</si>
  <si>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</si>
  <si>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</si>
  <si>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</si>
  <si>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</si>
  <si>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</si>
  <si>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</si>
  <si>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</si>
  <si>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</si>
  <si>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</si>
  <si>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</si>
  <si>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</si>
  <si>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</si>
  <si>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</si>
  <si>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</si>
  <si>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</si>
  <si>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</si>
  <si>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</si>
  <si>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</si>
  <si>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</si>
  <si>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</si>
  <si>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</si>
  <si>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</si>
  <si>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</si>
  <si>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</si>
  <si>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</si>
  <si>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</si>
  <si>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</si>
  <si>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</si>
  <si>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</si>
  <si>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</si>
  <si>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</si>
  <si>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</si>
  <si>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</si>
  <si>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</si>
  <si>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</si>
  <si>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</si>
  <si>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</si>
  <si>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</si>
  <si>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</si>
  <si>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</si>
  <si>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</si>
  <si>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</si>
  <si>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</si>
  <si>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</si>
  <si>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</si>
  <si>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</si>
  <si>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</si>
  <si>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</si>
  <si>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</si>
  <si>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</si>
  <si>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</si>
  <si>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</si>
  <si>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</si>
  <si>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</si>
  <si>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</si>
  <si>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</si>
  <si>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</si>
  <si>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</si>
  <si>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</si>
  <si>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</si>
  <si>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</si>
  <si>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</si>
  <si>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</si>
  <si>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</si>
  <si>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</si>
  <si>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</si>
  <si>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</si>
  <si>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</si>
  <si>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</si>
  <si>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</si>
  <si>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</si>
  <si>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</si>
  <si>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</si>
  <si>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</si>
  <si>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</si>
  <si>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</si>
  <si>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</si>
  <si>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</si>
  <si>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</si>
  <si>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</si>
  <si>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</si>
  <si>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</si>
  <si>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</si>
  <si>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</si>
  <si>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</si>
  <si>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</si>
  <si>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</si>
  <si>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</si>
  <si>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</si>
  <si>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</si>
  <si>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</si>
  <si>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</si>
  <si>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</si>
  <si>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</si>
  <si>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</si>
  <si>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</si>
  <si>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</si>
  <si>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</si>
  <si>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</si>
  <si>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</si>
  <si>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</si>
  <si>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</si>
  <si>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</si>
  <si>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</si>
  <si>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</si>
  <si>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</si>
  <si>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</si>
  <si>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</si>
  <si>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</si>
  <si>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</si>
  <si>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</si>
  <si>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</si>
  <si>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</si>
  <si>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</si>
  <si>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</si>
  <si>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</si>
  <si>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</si>
  <si>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</si>
  <si>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</si>
  <si>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</si>
  <si>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</si>
  <si>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</si>
  <si>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</si>
  <si>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</si>
  <si>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</si>
  <si>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</si>
  <si>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</si>
  <si>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</si>
  <si>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</si>
  <si>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</si>
  <si>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</si>
  <si>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</si>
  <si>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</si>
  <si>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</si>
  <si>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</si>
  <si>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</si>
  <si>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</si>
  <si>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</si>
  <si>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</si>
  <si>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</si>
  <si>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</si>
  <si>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</si>
  <si>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</si>
  <si>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</si>
  <si>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</si>
  <si>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</si>
  <si>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</si>
  <si>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</si>
  <si>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</si>
  <si>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</si>
  <si>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</si>
  <si>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</si>
  <si>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</si>
  <si>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</si>
  <si>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</si>
  <si>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</si>
  <si>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</si>
  <si>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</si>
  <si>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</si>
  <si>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</si>
  <si>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</si>
  <si>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</si>
  <si>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</si>
  <si>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</si>
  <si>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</si>
  <si>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</si>
  <si>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</si>
  <si>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</si>
  <si>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</si>
  <si>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</si>
  <si>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</si>
  <si>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</si>
  <si>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</si>
  <si>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</si>
  <si>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</si>
  <si>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</si>
  <si>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</si>
  <si>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</si>
  <si>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</si>
  <si>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</si>
  <si>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</si>
  <si>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</si>
  <si>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</si>
  <si>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</si>
  <si>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</si>
  <si>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</si>
  <si>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</si>
  <si>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</si>
  <si>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</si>
  <si>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</si>
  <si>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</si>
  <si>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</si>
  <si>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</si>
  <si>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</si>
  <si>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</si>
  <si>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</si>
  <si>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</si>
  <si>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</si>
  <si>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</si>
  <si>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</si>
  <si>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</si>
  <si>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</si>
  <si>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</si>
  <si>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</si>
  <si>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</si>
  <si>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</si>
  <si>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</si>
  <si>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</si>
  <si>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</si>
  <si>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</si>
  <si>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</si>
  <si>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</si>
  <si>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</si>
  <si>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</si>
  <si>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</si>
  <si>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</si>
  <si>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</si>
  <si>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</si>
  <si>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</si>
  <si>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</si>
  <si>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</si>
  <si>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</si>
  <si>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</si>
  <si>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</si>
  <si>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</si>
  <si>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</si>
  <si>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</si>
  <si>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</si>
  <si>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</si>
  <si>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</si>
  <si>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</si>
  <si>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</si>
  <si>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</si>
  <si>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</si>
  <si>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</si>
  <si>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</si>
  <si>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</si>
  <si>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</si>
  <si>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</si>
  <si>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</si>
  <si>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</si>
  <si>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</si>
  <si>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</si>
  <si>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</si>
  <si>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</si>
  <si>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</si>
  <si>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</si>
  <si>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</si>
  <si>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</si>
  <si>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</si>
  <si>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</si>
  <si>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</si>
  <si>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</si>
  <si>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</si>
  <si>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</si>
  <si>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</si>
  <si>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</si>
  <si>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</si>
  <si>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</si>
  <si>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</si>
  <si>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</si>
  <si>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</si>
  <si>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</si>
  <si>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</si>
  <si>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</si>
  <si>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</si>
  <si>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</si>
  <si>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</si>
  <si>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</si>
  <si>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</si>
  <si>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</si>
  <si>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</si>
  <si>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</si>
  <si>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</si>
  <si>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</si>
  <si>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</si>
  <si>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</si>
  <si>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</si>
  <si>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</si>
  <si>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</si>
  <si>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</si>
  <si>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</si>
  <si>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</si>
  <si>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</si>
  <si>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</si>
  <si>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</si>
  <si>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</si>
  <si>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</si>
  <si>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</si>
  <si>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</si>
  <si>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</si>
  <si>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</si>
  <si>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</si>
  <si>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</si>
  <si>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</si>
  <si>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</si>
  <si>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</si>
  <si>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</si>
  <si>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</si>
  <si>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</si>
  <si>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</si>
  <si>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</si>
  <si>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</si>
  <si>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</si>
  <si>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</si>
  <si>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</si>
  <si>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</si>
  <si>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</si>
  <si>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</si>
  <si>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</si>
  <si>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</si>
  <si>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</si>
  <si>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</si>
  <si>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</si>
  <si>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</si>
  <si>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</si>
  <si>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</si>
  <si>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</si>
  <si>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</si>
  <si>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</si>
  <si>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</si>
  <si>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</si>
  <si>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</si>
  <si>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</si>
  <si>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</si>
  <si>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</si>
  <si>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</si>
  <si>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</si>
  <si>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</si>
  <si>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</si>
  <si>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</si>
  <si>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</si>
  <si>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</si>
  <si>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</si>
  <si>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</si>
  <si>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</si>
  <si>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</si>
  <si>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</si>
  <si>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</si>
  <si>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</si>
  <si>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</si>
  <si>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</si>
  <si>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</si>
  <si>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</si>
  <si>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</si>
  <si>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</si>
  <si>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</si>
  <si>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</si>
  <si>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</si>
  <si>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</si>
  <si>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</si>
  <si>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</si>
  <si>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</si>
  <si>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</si>
  <si>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</si>
  <si>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</si>
  <si>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</si>
  <si>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</si>
  <si>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</si>
  <si>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</si>
  <si>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</si>
  <si>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</si>
  <si>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</si>
  <si>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</si>
  <si>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</si>
  <si>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</si>
  <si>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</si>
  <si>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</si>
  <si>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</si>
  <si>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</si>
  <si>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</si>
  <si>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</si>
  <si>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</si>
  <si>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</si>
  <si>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</si>
  <si>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</si>
  <si>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</si>
  <si>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</si>
  <si>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</si>
  <si>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</si>
  <si>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</si>
  <si>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</si>
  <si>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</si>
  <si>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</si>
  <si>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</si>
  <si>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</si>
  <si>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</si>
  <si>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</si>
  <si>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</si>
  <si>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</si>
  <si>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</si>
  <si>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</si>
  <si>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</si>
  <si>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</si>
  <si>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</si>
  <si>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</si>
  <si>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</si>
  <si>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</si>
  <si>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</si>
  <si>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</si>
  <si>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</si>
  <si>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</si>
  <si>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</si>
  <si>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</si>
  <si>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</si>
  <si>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</si>
  <si>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</si>
  <si>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</si>
  <si>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</si>
  <si>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</si>
  <si>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</si>
  <si>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</si>
  <si>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</si>
  <si>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</si>
  <si>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</si>
  <si>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</si>
  <si>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</si>
  <si>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</si>
  <si>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</si>
  <si>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</si>
  <si>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</si>
  <si>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</si>
  <si>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</si>
  <si>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</si>
  <si>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</si>
  <si>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</si>
  <si>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</si>
  <si>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</si>
  <si>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</si>
  <si>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</si>
  <si>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</si>
  <si>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</si>
  <si>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</si>
  <si>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</si>
  <si>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</si>
  <si>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</si>
  <si>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</si>
  <si>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</si>
  <si>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</si>
  <si>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</si>
  <si>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</si>
  <si>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</si>
  <si>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</si>
  <si>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</si>
  <si>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</si>
  <si>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</si>
  <si>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</si>
  <si>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</si>
  <si>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</si>
  <si>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</si>
  <si>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</si>
  <si>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</si>
  <si>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</si>
  <si>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</si>
  <si>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</si>
  <si>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</si>
  <si>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</si>
  <si>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</si>
  <si>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</si>
  <si>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</si>
  <si>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</si>
  <si>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</si>
  <si>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</si>
  <si>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</si>
  <si>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</si>
  <si>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</si>
  <si>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</si>
  <si>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</si>
  <si>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</si>
  <si>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</si>
  <si>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</si>
  <si>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</si>
  <si>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</si>
  <si>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</si>
  <si>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</si>
  <si>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</si>
  <si>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</si>
  <si>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</si>
  <si>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</si>
  <si>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</si>
  <si>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</si>
  <si>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</si>
  <si>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</si>
  <si>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</si>
  <si>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</si>
  <si>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</si>
  <si>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</si>
  <si>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</si>
  <si>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</si>
  <si>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</si>
  <si>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</si>
  <si>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</si>
  <si>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</si>
  <si>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</si>
  <si>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</si>
  <si>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</si>
  <si>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</si>
  <si>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</si>
  <si>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</si>
  <si>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</si>
  <si>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</si>
  <si>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</si>
  <si>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</si>
  <si>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</si>
  <si>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</si>
  <si>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</si>
  <si>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</si>
  <si>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</si>
  <si>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</si>
  <si>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</si>
  <si>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</si>
  <si>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</si>
  <si>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</si>
  <si>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</si>
  <si>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</si>
  <si>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</si>
  <si>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</si>
  <si>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</si>
  <si>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</si>
  <si>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</si>
  <si>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</si>
  <si>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</si>
  <si>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</si>
  <si>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</si>
  <si>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</si>
  <si>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</si>
  <si>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</si>
  <si>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</si>
  <si>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</si>
  <si>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</si>
  <si>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</si>
  <si>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</si>
  <si>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</si>
  <si>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</si>
  <si>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</si>
  <si>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</si>
  <si>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</si>
  <si>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</si>
  <si>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</si>
  <si>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</si>
  <si>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</si>
  <si>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</si>
  <si>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</si>
  <si>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</si>
  <si>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</si>
  <si>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</si>
  <si>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</si>
  <si>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</si>
  <si>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</si>
  <si>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</si>
  <si>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</si>
  <si>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</si>
  <si>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</si>
  <si>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</si>
  <si>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</si>
  <si>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</si>
  <si>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</si>
  <si>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</si>
  <si>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</si>
  <si>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</si>
  <si>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</si>
  <si>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</si>
  <si>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</si>
  <si>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</si>
  <si>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</si>
  <si>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</si>
  <si>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</si>
  <si>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</si>
  <si>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</si>
  <si>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</si>
  <si>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</si>
  <si>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</si>
  <si>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</si>
  <si>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</si>
  <si>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</si>
  <si>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</si>
  <si>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</si>
  <si>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</si>
  <si>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</si>
  <si>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</si>
  <si>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</si>
  <si>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</si>
  <si>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</si>
  <si>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</si>
  <si>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</si>
  <si>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</si>
  <si>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</si>
  <si>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</si>
  <si>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</si>
  <si>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</si>
  <si>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</si>
  <si>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</si>
  <si>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</si>
  <si>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</si>
  <si>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</si>
  <si>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</si>
  <si>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</si>
  <si>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</si>
  <si>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</si>
  <si>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</si>
  <si>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</si>
  <si>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</si>
  <si>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</si>
  <si>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</si>
  <si>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</si>
  <si>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</si>
  <si>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</si>
  <si>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</si>
  <si>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</si>
  <si>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</si>
  <si>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</si>
  <si>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</si>
  <si>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</si>
  <si>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</si>
  <si>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</si>
  <si>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</si>
  <si>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</si>
  <si>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</si>
  <si>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</si>
  <si>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</si>
  <si>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</si>
  <si>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</si>
  <si>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</si>
  <si>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</si>
  <si>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</si>
  <si>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</si>
  <si>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</si>
  <si>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</si>
  <si>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</si>
  <si>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</si>
  <si>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</si>
  <si>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</si>
  <si>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</si>
  <si>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</si>
  <si>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</si>
  <si>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</si>
  <si>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</si>
  <si>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</si>
  <si>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</si>
  <si>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</si>
  <si>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</si>
  <si>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</si>
  <si>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</si>
  <si>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</si>
  <si>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</si>
  <si>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</si>
  <si>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</si>
  <si>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</si>
  <si>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</si>
  <si>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</si>
  <si>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</si>
  <si>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</si>
  <si>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</si>
  <si>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</si>
  <si>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</si>
  <si>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</si>
  <si>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</si>
  <si>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</si>
  <si>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</si>
  <si>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</si>
  <si>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</si>
  <si>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</si>
  <si>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</si>
  <si>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</si>
  <si>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</si>
  <si>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</si>
  <si>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</si>
  <si>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</si>
  <si>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</si>
  <si>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</si>
  <si>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</si>
  <si>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</si>
  <si>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</si>
  <si>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</si>
  <si>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</si>
  <si>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</si>
  <si>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</si>
  <si>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</si>
  <si>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</si>
  <si>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</si>
  <si>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</si>
  <si>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</si>
  <si>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</si>
  <si>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</si>
  <si>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</si>
  <si>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</si>
  <si>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</si>
  <si>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</si>
  <si>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</si>
  <si>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</si>
  <si>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</si>
  <si>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</si>
  <si>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</si>
  <si>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</si>
  <si>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</si>
  <si>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</si>
  <si>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</si>
  <si>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</si>
  <si>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</si>
  <si>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</si>
  <si>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</si>
  <si>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</si>
  <si>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</si>
  <si>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</si>
  <si>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</si>
  <si>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</si>
  <si>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</si>
  <si>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</si>
  <si>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</si>
  <si>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</si>
  <si>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</si>
  <si>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</si>
  <si>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</si>
  <si>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</si>
  <si>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</si>
  <si>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</si>
  <si>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</si>
  <si>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</si>
  <si>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</si>
  <si>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</si>
  <si>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</si>
  <si>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</si>
  <si>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</si>
  <si>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</si>
  <si>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</si>
  <si>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</si>
  <si>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</si>
  <si>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</si>
  <si>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</si>
  <si>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</si>
  <si>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</si>
  <si>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</si>
  <si>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</si>
  <si>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</si>
  <si>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</si>
  <si>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</si>
  <si>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</si>
  <si>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</si>
  <si>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</si>
  <si>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</si>
  <si>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</si>
  <si>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</si>
  <si>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</si>
  <si>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</si>
  <si>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</si>
  <si>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</si>
  <si>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</si>
  <si>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</si>
  <si>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</si>
  <si>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</si>
  <si>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</si>
  <si>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</si>
  <si>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</si>
  <si>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</si>
  <si>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</si>
  <si>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</si>
  <si>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</si>
  <si>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</si>
  <si>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</si>
  <si>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</si>
  <si>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</si>
  <si>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</si>
  <si>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</si>
  <si>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</si>
  <si>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</si>
  <si>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</si>
  <si>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</si>
  <si>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</si>
  <si>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</si>
  <si>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</si>
  <si>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</si>
  <si>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</si>
  <si>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</si>
  <si>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</si>
  <si>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</si>
  <si>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</si>
  <si>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</si>
  <si>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</si>
  <si>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</si>
  <si>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</si>
  <si>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</si>
  <si>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</si>
  <si>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</si>
  <si>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</si>
  <si>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</si>
  <si>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</si>
  <si>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</si>
  <si>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</si>
  <si>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</si>
  <si>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</si>
  <si>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</si>
  <si>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</si>
  <si>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</si>
  <si>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</si>
  <si>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</si>
  <si>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</si>
  <si>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</si>
  <si>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</si>
  <si>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</si>
  <si>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</si>
  <si>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</si>
  <si>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</si>
  <si>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</si>
  <si>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</si>
  <si>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</si>
  <si>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</si>
  <si>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</si>
  <si>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</si>
  <si>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</si>
  <si>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</si>
  <si>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</si>
  <si>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</si>
  <si>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</si>
  <si>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</si>
  <si>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</si>
  <si>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</si>
  <si>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</si>
  <si>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</si>
  <si>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</si>
  <si>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</si>
  <si>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</si>
  <si>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</si>
  <si>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</si>
  <si>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</si>
  <si>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</si>
  <si>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</si>
  <si>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</si>
  <si>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</si>
  <si>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</si>
  <si>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</si>
  <si>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</si>
  <si>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</si>
  <si>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</si>
  <si>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</si>
  <si>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</si>
  <si>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</si>
  <si>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</si>
  <si>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</si>
  <si>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</si>
  <si>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</si>
  <si>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</si>
  <si>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</si>
  <si>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</si>
  <si>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</si>
  <si>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</si>
  <si>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</si>
  <si>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</si>
  <si>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</si>
  <si>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</si>
  <si>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</si>
  <si>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</si>
  <si>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</si>
  <si>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</si>
  <si>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</si>
  <si>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</si>
  <si>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</si>
  <si>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</si>
  <si>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</si>
  <si>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</si>
  <si>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</si>
  <si>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</si>
  <si>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</si>
  <si>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</si>
  <si>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</si>
  <si>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</si>
  <si>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</si>
  <si>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</si>
  <si>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</si>
  <si>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</si>
  <si>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</si>
  <si>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</si>
  <si>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</si>
  <si>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</si>
  <si>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</si>
  <si>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</si>
  <si>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</si>
  <si>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</si>
  <si>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</si>
  <si>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</si>
  <si>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</si>
  <si>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</si>
  <si>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</si>
  <si>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</si>
  <si>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</si>
  <si>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</si>
  <si>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</si>
  <si>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</si>
  <si>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</si>
  <si>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</si>
  <si>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</si>
  <si>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</si>
  <si>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</si>
  <si>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</si>
  <si>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</si>
  <si>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</si>
  <si>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</si>
  <si>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</si>
  <si>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</si>
  <si>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</si>
  <si>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</si>
  <si>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</si>
  <si>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</si>
  <si>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</si>
  <si>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</si>
  <si>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</si>
  <si>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</si>
  <si>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</si>
  <si>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</si>
  <si>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</si>
  <si>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</si>
  <si>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</si>
  <si>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</si>
  <si>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</si>
  <si>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</si>
  <si>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</si>
  <si>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</si>
  <si>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</si>
  <si>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</si>
  <si>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</si>
  <si>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</si>
  <si>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</si>
  <si>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</si>
  <si>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</si>
  <si>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</si>
  <si>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</si>
  <si>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</si>
  <si>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</si>
  <si>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</si>
  <si>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</si>
  <si>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</si>
  <si>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</si>
  <si>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</si>
  <si>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</si>
  <si>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</si>
  <si>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</si>
  <si>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</si>
  <si>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</si>
  <si>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</si>
  <si>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</si>
  <si>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</si>
  <si>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</si>
  <si>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</si>
  <si>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</si>
  <si>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</si>
  <si>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</si>
  <si>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</si>
  <si>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</si>
  <si>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</si>
  <si>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</si>
  <si>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</si>
  <si>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</si>
  <si>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</si>
  <si>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</si>
  <si>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</si>
  <si>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</si>
  <si>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</si>
  <si>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</si>
  <si>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</si>
  <si>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</si>
  <si>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</si>
  <si>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</si>
  <si>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</si>
  <si>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</si>
  <si>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</si>
  <si>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</si>
  <si>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</si>
  <si>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</si>
  <si>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</si>
  <si>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</si>
  <si>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</si>
  <si>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</si>
  <si>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</si>
  <si>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</si>
  <si>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</si>
  <si>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</si>
  <si>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</si>
  <si>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</si>
  <si>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</si>
  <si>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</si>
  <si>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</si>
  <si>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</si>
  <si>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</si>
  <si>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</si>
  <si>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</si>
  <si>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</si>
  <si>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</si>
  <si>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</si>
  <si>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</si>
  <si>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</si>
  <si>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</si>
  <si>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</si>
  <si>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</si>
  <si>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</si>
  <si>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</si>
  <si>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</si>
  <si>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</si>
  <si>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</si>
  <si>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</si>
  <si>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</si>
  <si>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</si>
  <si>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</si>
  <si>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</si>
  <si>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</si>
  <si>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</si>
  <si>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</si>
  <si>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</si>
  <si>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</si>
  <si>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</si>
  <si>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</si>
  <si>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</si>
  <si>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</si>
  <si>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</si>
  <si>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</si>
  <si>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</si>
  <si>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</si>
  <si>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</si>
  <si>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</si>
  <si>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</si>
  <si>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</si>
  <si>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</si>
  <si>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</si>
  <si>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</si>
  <si>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</si>
  <si>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</si>
  <si>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</si>
  <si>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</si>
  <si>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</si>
  <si>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</si>
  <si>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</si>
  <si>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</si>
  <si>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</si>
  <si>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</si>
  <si>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</si>
  <si>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</si>
  <si>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</si>
  <si>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</si>
  <si>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</si>
  <si>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</si>
  <si>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</si>
  <si>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</si>
  <si>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</si>
  <si>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</si>
  <si>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</si>
  <si>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</si>
  <si>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</si>
  <si>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</si>
  <si>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</si>
  <si>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</si>
  <si>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</si>
  <si>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</si>
  <si>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</si>
  <si>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</si>
  <si>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</si>
  <si>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</si>
  <si>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</si>
  <si>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</si>
  <si>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</si>
  <si>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</si>
  <si>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</si>
  <si>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</si>
  <si>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</si>
  <si>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</si>
  <si>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</si>
  <si>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</si>
  <si>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</si>
  <si>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</si>
  <si>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</si>
  <si>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</si>
  <si>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</si>
  <si>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</si>
  <si>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</si>
  <si>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</si>
  <si>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</si>
  <si>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</si>
  <si>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</si>
  <si>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</si>
  <si>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</si>
  <si>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</si>
  <si>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</si>
  <si>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</si>
  <si>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</si>
  <si>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</si>
  <si>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</si>
  <si>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</si>
  <si>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</si>
  <si>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</si>
  <si>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</si>
  <si>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</si>
  <si>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</si>
  <si>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</si>
  <si>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</si>
  <si>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</si>
  <si>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</si>
  <si>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</si>
  <si>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</si>
  <si>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</si>
  <si>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</si>
  <si>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</si>
  <si>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</si>
  <si>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</si>
  <si>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</si>
  <si>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</si>
  <si>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</si>
  <si>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</si>
  <si>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</si>
  <si>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</si>
  <si>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</si>
  <si>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</si>
  <si>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</si>
  <si>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</si>
  <si>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</si>
  <si>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</si>
  <si>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</si>
  <si>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</si>
  <si>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</si>
  <si>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</si>
  <si>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</si>
  <si>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</si>
  <si>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</si>
  <si>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</si>
  <si>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</si>
  <si>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</si>
  <si>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</si>
  <si>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</si>
  <si>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</si>
  <si>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</si>
  <si>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</si>
  <si>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</si>
  <si>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</si>
  <si>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</si>
  <si>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</si>
  <si>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</si>
  <si>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</si>
  <si>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</si>
  <si>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</si>
  <si>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</si>
  <si>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</si>
  <si>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</si>
  <si>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</si>
  <si>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</si>
  <si>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</si>
  <si>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</si>
  <si>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</si>
  <si>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</si>
  <si>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</si>
  <si>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</si>
  <si>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</si>
  <si>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</si>
  <si>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</si>
  <si>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</si>
  <si>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</si>
  <si>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</si>
  <si>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</si>
  <si>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</si>
  <si>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</si>
  <si>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</si>
  <si>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</si>
  <si>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</si>
  <si>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</si>
  <si>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</si>
  <si>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</si>
  <si>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</si>
  <si>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</si>
  <si>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</si>
  <si>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</si>
  <si>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</si>
  <si>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</si>
  <si>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</si>
  <si>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</si>
  <si>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</si>
  <si>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</si>
  <si>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</si>
  <si>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</si>
  <si>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</si>
  <si>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</si>
  <si>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</si>
  <si>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</si>
  <si>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</si>
  <si>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</si>
  <si>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</si>
  <si>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</si>
  <si>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</si>
  <si>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</si>
  <si>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</si>
  <si>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</si>
  <si>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</si>
  <si>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</si>
  <si>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</si>
  <si>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</si>
  <si>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</si>
  <si>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</si>
  <si>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</si>
  <si>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</si>
  <si>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</si>
  <si>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</si>
  <si>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</si>
  <si>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</si>
  <si>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</si>
  <si>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</si>
  <si>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</si>
  <si>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</si>
  <si>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</si>
  <si>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</si>
  <si>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</si>
  <si>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</si>
  <si>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</si>
  <si>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</si>
  <si>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</si>
  <si>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</si>
  <si>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</si>
  <si>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</si>
  <si>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</si>
  <si>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</si>
  <si>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</si>
  <si>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</si>
  <si>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</si>
  <si>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</si>
  <si>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</si>
  <si>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</si>
  <si>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</si>
  <si>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</si>
  <si>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</si>
  <si>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</si>
  <si>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</si>
  <si>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</si>
  <si>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</si>
  <si>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</si>
  <si>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</si>
  <si>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</si>
  <si>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</si>
  <si>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</si>
  <si>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</si>
  <si>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</si>
  <si>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</si>
  <si>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</si>
  <si>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</si>
  <si>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</si>
  <si>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</si>
  <si>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</si>
  <si>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</si>
  <si>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</si>
  <si>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</si>
  <si>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</si>
  <si>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</si>
  <si>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</si>
  <si>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</si>
  <si>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</si>
  <si>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</si>
  <si>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</si>
  <si>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</si>
  <si>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</si>
  <si>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</si>
  <si>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</si>
  <si>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</si>
  <si>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</si>
  <si>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</si>
  <si>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</si>
  <si>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</si>
  <si>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</si>
  <si>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</si>
  <si>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</si>
  <si>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</si>
  <si>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</si>
  <si>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</si>
  <si>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</si>
  <si>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</si>
  <si>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</si>
  <si>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</si>
  <si>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</si>
  <si>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</si>
  <si>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</si>
  <si>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</si>
  <si>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</si>
  <si>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</si>
  <si>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</si>
  <si>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</si>
  <si>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</si>
  <si>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</si>
  <si>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</si>
  <si>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</si>
  <si>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</si>
  <si>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</si>
  <si>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</si>
  <si>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</si>
  <si>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</si>
  <si>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</si>
  <si>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</si>
  <si>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</si>
  <si>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</si>
  <si>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</si>
  <si>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</si>
  <si>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</si>
  <si>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</si>
  <si>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</si>
  <si>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</si>
  <si>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</si>
  <si>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</si>
  <si>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</si>
  <si>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</si>
  <si>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</si>
  <si>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</si>
  <si>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</si>
  <si>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</si>
  <si>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</si>
  <si>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</si>
  <si>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</si>
  <si>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</si>
  <si>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</si>
  <si>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</si>
  <si>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</si>
  <si>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</si>
  <si>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</si>
  <si>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</si>
  <si>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</si>
  <si>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</si>
  <si>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</si>
  <si>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</si>
  <si>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</si>
  <si>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</si>
  <si>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</si>
  <si>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</si>
  <si>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</si>
  <si>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</si>
  <si>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</si>
  <si>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</si>
  <si>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</si>
  <si>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</si>
  <si>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</si>
  <si>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</si>
  <si>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</si>
  <si>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</si>
  <si>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</si>
  <si>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</si>
  <si>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</si>
  <si>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</si>
  <si>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</si>
  <si>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</si>
  <si>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</si>
  <si>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</si>
  <si>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</si>
  <si>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</si>
  <si>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</si>
  <si>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</si>
  <si>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</si>
  <si>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</si>
  <si>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</si>
  <si>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</si>
  <si>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</si>
  <si>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</si>
  <si>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</si>
  <si>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</si>
  <si>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</si>
  <si>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</si>
  <si>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</si>
  <si>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</si>
  <si>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</si>
  <si>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</si>
  <si>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</si>
  <si>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</si>
  <si>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</si>
  <si>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</si>
  <si>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</si>
  <si>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</si>
  <si>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</si>
  <si>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</si>
  <si>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</si>
  <si>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</si>
  <si>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</si>
  <si>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</si>
  <si>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</si>
  <si>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</si>
  <si>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</si>
  <si>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</si>
  <si>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</si>
  <si>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</si>
  <si>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</si>
  <si>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</si>
  <si>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</si>
  <si>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</si>
  <si>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</si>
  <si>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</si>
  <si>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</si>
  <si>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</si>
  <si>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</si>
  <si>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</si>
  <si>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</si>
  <si>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</si>
  <si>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</si>
  <si>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</si>
  <si>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</si>
  <si>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</si>
  <si>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</si>
  <si>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</si>
  <si>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</si>
  <si>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</si>
  <si>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</si>
  <si>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</si>
  <si>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</si>
  <si>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</si>
  <si>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</si>
  <si>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</si>
  <si>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</si>
  <si>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</si>
  <si>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</si>
  <si>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</si>
  <si>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</si>
  <si>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</si>
  <si>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</si>
  <si>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</si>
  <si>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</si>
  <si>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</si>
  <si>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</si>
  <si>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</si>
  <si>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</si>
  <si>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</si>
  <si>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</si>
  <si>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</si>
  <si>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</si>
  <si>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</si>
  <si>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</si>
  <si>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</si>
  <si>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</si>
  <si>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</si>
  <si>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</si>
  <si>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</si>
  <si>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</si>
  <si>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</si>
  <si>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</si>
  <si>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</si>
  <si>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</si>
  <si>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</si>
  <si>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</si>
  <si>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</si>
  <si>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</si>
  <si>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</si>
  <si>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</si>
  <si>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</si>
  <si>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</si>
  <si>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</si>
  <si>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</si>
  <si>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</si>
  <si>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</si>
  <si>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</si>
  <si>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</si>
  <si>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</si>
  <si>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</si>
  <si>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</si>
  <si>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</si>
  <si>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</si>
  <si>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</si>
  <si>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</si>
  <si>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</si>
  <si>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</si>
  <si>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</si>
  <si>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</si>
  <si>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</si>
  <si>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</si>
  <si>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</si>
  <si>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</si>
  <si>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</si>
  <si>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</si>
  <si>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</si>
  <si>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TRAVO</t>
  </si>
  <si>
    <t xml:space="preserve">Ventiseri</t>
  </si>
  <si>
    <t xml:space="preserve">06222195</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</si>
  <si>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</si>
  <si>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</si>
  <si>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</si>
  <si>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</si>
  <si>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</si>
  <si>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</si>
  <si>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</si>
  <si>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</si>
  <si>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</si>
  <si>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pl. lent</t>
  </si>
  <si>
    <t xml:space="preserve">niv. trophique:</t>
  </si>
  <si>
    <t xml:space="preserve">faible</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</si>
  <si>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</si>
  <si>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</si>
  <si>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</si>
  <si>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</si>
  <si>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</si>
  <si>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</si>
  <si>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</si>
  <si>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</si>
  <si>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</si>
  <si>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</si>
  <si>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</si>
  <si>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</si>
  <si>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</si>
  <si>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</si>
  <si>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</si>
  <si>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</si>
  <si>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</si>
  <si>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</si>
  <si>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</si>
  <si>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</si>
  <si>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</si>
  <si>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</si>
  <si>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</si>
  <si>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</si>
  <si>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</si>
  <si>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</si>
  <si>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</si>
  <si>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</si>
  <si>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</si>
  <si>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</si>
  <si>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</si>
  <si>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</si>
  <si>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</si>
  <si>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</si>
  <si>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</si>
  <si>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</si>
  <si>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</si>
  <si>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(1,18995 %)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</si>
  <si>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</si>
  <si>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</si>
  <si>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</si>
  <si>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</si>
  <si>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</si>
  <si>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</si>
  <si>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</si>
  <si>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</si>
  <si>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</si>
  <si>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</si>
  <si>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</si>
  <si>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</si>
  <si>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</si>
  <si>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</si>
  <si>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</si>
  <si>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</si>
  <si>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</si>
  <si>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</si>
  <si>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</si>
  <si>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Bellium bellidioides</t>
  </si>
  <si>
    <t xml:space="preserve">Bulbochaete sp.</t>
  </si>
  <si>
    <t xml:space="preserve">Bryale (possib. Pohlia sp.)</t>
  </si>
  <si>
    <t xml:space="preserve">Hygrohypnum eugyrium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</si>
  <si>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</si>
  <si>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</si>
  <si>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</si>
  <si>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</si>
  <si>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</si>
  <si>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</si>
  <si>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</si>
  <si>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</si>
  <si>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</si>
  <si>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</si>
  <si>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</si>
  <si>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</si>
  <si>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</si>
  <si>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</si>
  <si>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</si>
  <si>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</si>
  <si>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</si>
  <si>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</si>
  <si>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</si>
  <si>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</si>
  <si>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</si>
  <si>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</si>
  <si>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</si>
  <si>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</si>
  <si>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</si>
  <si>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</si>
  <si>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</si>
  <si>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</si>
  <si>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</si>
  <si>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</si>
  <si>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radier</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</si>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</sst>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8" borderId="58" xfId="0" applyFont="true" applyBorder="true" applyAlignment="true" applyProtection="true">
      <alignment horizontal="left" vertical="top" textRotation="0" wrapText="false" indent="0" shrinkToFit="false"/>
      <protection locked="true" hidden="true"/>
    </xf>
    <xf numFmtId="172" fontId="37" fillId="28"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8" borderId="71" xfId="0" applyFont="true" applyBorder="true" applyAlignment="true" applyProtection="true">
      <alignment horizontal="center" vertical="top" textRotation="0" wrapText="false" indent="0" shrinkToFit="false"/>
      <protection locked="true" hidden="true"/>
    </xf>
    <xf numFmtId="164" fontId="107" fillId="26"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4" xfId="0" applyFont="true" applyBorder="true" applyAlignment="true" applyProtection="true">
      <alignment horizontal="left" vertical="top" textRotation="0" wrapText="false" indent="0" shrinkToFit="false"/>
      <protection locked="true" hidden="true"/>
    </xf>
    <xf numFmtId="164" fontId="111" fillId="4" borderId="35" xfId="0" applyFont="true" applyBorder="true" applyAlignment="true" applyProtection="true">
      <alignment horizontal="left" vertical="top" textRotation="0" wrapText="false" indent="0" shrinkToFit="false"/>
      <protection locked="true" hidden="true"/>
    </xf>
    <xf numFmtId="164" fontId="111"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5" xfId="0" applyFont="true" applyBorder="true" applyAlignment="false" applyProtection="true">
      <alignment horizontal="general" vertical="bottom" textRotation="0" wrapText="false" indent="0" shrinkToFit="false"/>
      <protection locked="true" hidden="true"/>
    </xf>
    <xf numFmtId="164" fontId="115"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8"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8"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8" fillId="20" borderId="45"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0"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1"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41079</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12.0625</v>
      </c>
      <c r="M5" s="293"/>
      <c r="N5" s="294"/>
      <c r="O5" s="295" t="n">
        <v>11.0833333333333</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63</v>
      </c>
      <c r="C7" s="307" t="n">
        <v>37</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5.94736842105263</v>
      </c>
      <c r="O8" s="323" t="n">
        <f aca="false">AVERAGE(J23:J82)</f>
        <v>0.736842105263158</v>
      </c>
      <c r="P8" s="324"/>
      <c r="Q8" s="250"/>
      <c r="R8" s="250"/>
      <c r="S8" s="250"/>
      <c r="T8" s="250"/>
      <c r="U8" s="250"/>
      <c r="V8" s="250"/>
      <c r="W8" s="262"/>
      <c r="X8" s="263"/>
    </row>
    <row r="9" customFormat="false" ht="13.5" hidden="false" customHeight="false" outlineLevel="0" collapsed="false">
      <c r="A9" s="283" t="s">
        <v>2636</v>
      </c>
      <c r="B9" s="325" t="n">
        <v>1.5</v>
      </c>
      <c r="C9" s="326" t="n">
        <v>0.65</v>
      </c>
      <c r="D9" s="327"/>
      <c r="E9" s="327"/>
      <c r="F9" s="328" t="n">
        <f aca="false">($B9*$B$7+$C9*$C$7)/100</f>
        <v>1.1855</v>
      </c>
      <c r="G9" s="329"/>
      <c r="H9" s="330"/>
      <c r="I9" s="331"/>
      <c r="J9" s="332"/>
      <c r="K9" s="313"/>
      <c r="L9" s="333"/>
      <c r="M9" s="322" t="s">
        <v>2637</v>
      </c>
      <c r="N9" s="323" t="n">
        <f aca="false">STDEV(I23:I82)</f>
        <v>6.1596688602421</v>
      </c>
      <c r="O9" s="323" t="n">
        <f aca="false">STDEV(J23:J82)</f>
        <v>0.805681579172283</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16</v>
      </c>
      <c r="O11" s="345" t="n">
        <f aca="false">MAX(J23:J82)</f>
        <v>2</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9</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2</v>
      </c>
      <c r="L13" s="355"/>
      <c r="M13" s="366" t="s">
        <v>2648</v>
      </c>
      <c r="N13" s="367" t="n">
        <f aca="false">COUNTIF(F23:F82,"&gt;0")</f>
        <v>23</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2</v>
      </c>
      <c r="L14" s="355"/>
      <c r="M14" s="370" t="s">
        <v>2651</v>
      </c>
      <c r="N14" s="371" t="n">
        <f aca="false">COUNTIF($I$23:$I$82,"&gt;-1")</f>
        <v>19</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6</v>
      </c>
      <c r="L15" s="355"/>
      <c r="M15" s="376" t="s">
        <v>2654</v>
      </c>
      <c r="N15" s="377" t="n">
        <f aca="false">COUNTIF(J23:J82,"=1")</f>
        <v>6</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4</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1.51</v>
      </c>
      <c r="C20" s="405" t="n">
        <f aca="false">SUM(C23:C82)</f>
        <v>0.645</v>
      </c>
      <c r="D20" s="406"/>
      <c r="E20" s="407" t="s">
        <v>2660</v>
      </c>
      <c r="F20" s="408" t="n">
        <f aca="false">($B20*$B$7+$C20*$C$7)/100</f>
        <v>1.18995</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0.9513</v>
      </c>
      <c r="C21" s="418" t="n">
        <f aca="false">C20*C7/100</f>
        <v>0.23865</v>
      </c>
      <c r="D21" s="350" t="str">
        <f aca="false">IF(F21=0,"",IF((ABS(F21-F19))&gt;(0.2*F21),CONCATENATE(" rec. par taxa (",F21," %) supérieur à 20 % !"),""))</f>
        <v> rec. par taxa (1,18995 %) supérieur à 20 % !</v>
      </c>
      <c r="E21" s="419" t="str">
        <f aca="false">IF(F21=0,"",IF((ABS(F21-F19))&gt;(0.2*F21),CONCATENATE("ATTENTION : écart entre rec. par grp (",F19," %) ","et",""),""))</f>
        <v>ATTENTION : écart entre rec. par grp (0 %) et</v>
      </c>
      <c r="F21" s="420" t="n">
        <f aca="false">B21+C21</f>
        <v>1.18995</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221</v>
      </c>
      <c r="B23" s="444"/>
      <c r="C23" s="445" t="n">
        <v>0.25</v>
      </c>
      <c r="D23" s="446" t="str">
        <f aca="false">IF(ISERROR(VLOOKUP($A23,'liste reference'!$A$7:$D$892,2,0)),IF(ISERROR(VLOOKUP($A23,'liste reference'!$B$7:$D$892,1,0)),"",VLOOKUP($A23,'liste reference'!$B$7:$D$892,1,0)),VLOOKUP($A23,'liste reference'!$A$7:$D$892,2,0))</f>
        <v>Batrachospermum sp.</v>
      </c>
      <c r="E23" s="446" t="e">
        <f aca="false">IF(D23="",0,VLOOKUP(D23,D$22:D22,1,0))</f>
        <v>#N/A</v>
      </c>
      <c r="F23" s="447" t="n">
        <f aca="false">($B23*$B$7+$C23*$C$7)/100</f>
        <v>0.0925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16</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Batrachospermum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1155</v>
      </c>
      <c r="Q23" s="455" t="n">
        <f aca="false">IF(ISTEXT(H23),"",(B23*$B$7/100)+(C23*$C$7/100))</f>
        <v>0.0925</v>
      </c>
      <c r="R23" s="456" t="n">
        <f aca="false">IF(OR(ISTEXT(H23),Q23=0),"",IF(Q23&lt;0.1,1,IF(Q23&lt;1,2,IF(Q23&lt;10,3,IF(Q23&lt;50,4,IF(Q23&gt;=50,5,""))))))</f>
        <v>1</v>
      </c>
      <c r="S23" s="456" t="n">
        <f aca="false">IF(ISERROR(R23*I23),0,R23*I23)</f>
        <v>16</v>
      </c>
      <c r="T23" s="456" t="n">
        <f aca="false">IF(ISERROR(R23*I23*J23),0,R23*I23*J23)</f>
        <v>32</v>
      </c>
      <c r="U23" s="456" t="n">
        <f aca="false">IF(ISERROR(R23*J23),0,R23*J23)</f>
        <v>2</v>
      </c>
      <c r="V23" s="457" t="n">
        <v>2</v>
      </c>
      <c r="W23" s="458"/>
      <c r="Y23" s="459" t="str">
        <f aca="false">IF(A23="new.cod","NEWCOD",IF(AND((Z23=""),ISTEXT(A23)),A23,IF(Z23="","",INDEX('liste reference'!$A$7:$A$892,Z23))))</f>
        <v>BATSPX</v>
      </c>
      <c r="Z23" s="250" t="n">
        <f aca="false">IF(ISERROR(MATCH(A23,'liste reference'!$A$7:$A$892,0)),IF(ISERROR(MATCH(A23,'liste reference'!$B$7:$B$892,0)),"",(MATCH(A23,'liste reference'!$B$7:$B$892,0))),(MATCH(A23,'liste reference'!$A$7:$A$892,0)))</f>
        <v>55</v>
      </c>
      <c r="AA23" s="460"/>
      <c r="AB23" s="461"/>
      <c r="AC23" s="461"/>
      <c r="BC23" s="250" t="n">
        <f aca="false">IF(A23="","",1)</f>
        <v>1</v>
      </c>
    </row>
    <row r="24" customFormat="false" ht="12.75" hidden="false" customHeight="false" outlineLevel="0" collapsed="false">
      <c r="A24" s="462" t="s">
        <v>1263</v>
      </c>
      <c r="B24" s="463" t="n">
        <v>0.8</v>
      </c>
      <c r="C24" s="464" t="n">
        <v>0.05</v>
      </c>
      <c r="D24" s="465" t="str">
        <f aca="false">IF(ISERROR(VLOOKUP($A24,'liste reference'!$A$7:$D$892,2,0)),IF(ISERROR(VLOOKUP($A24,'liste reference'!$B$7:$D$892,1,0)),"",VLOOKUP($A24,'liste reference'!$B$7:$D$892,1,0)),VLOOKUP($A24,'liste reference'!$A$7:$D$892,2,0))</f>
        <v>Lemanea sp.</v>
      </c>
      <c r="E24" s="465" t="e">
        <f aca="false">IF(D24="",0,VLOOKUP(D24,D$22:D23,1,0))</f>
        <v>#N/A</v>
      </c>
      <c r="F24" s="466" t="n">
        <f aca="false">($B24*$B$7+$C24*$C$7)/100</f>
        <v>0.5225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15</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Lemanea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1159</v>
      </c>
      <c r="Q24" s="455" t="n">
        <f aca="false">IF(ISTEXT(H24),"",(B24*$B$7/100)+(C24*$C$7/100))</f>
        <v>0.5225</v>
      </c>
      <c r="R24" s="456" t="n">
        <f aca="false">IF(OR(ISTEXT(H24),Q24=0),"",IF(Q24&lt;0.1,1,IF(Q24&lt;1,2,IF(Q24&lt;10,3,IF(Q24&lt;50,4,IF(Q24&gt;=50,5,""))))))</f>
        <v>2</v>
      </c>
      <c r="S24" s="456" t="n">
        <f aca="false">IF(ISERROR(R24*I24),0,R24*I24)</f>
        <v>30</v>
      </c>
      <c r="T24" s="456" t="n">
        <f aca="false">IF(ISERROR(R24*I24*J24),0,R24*I24*J24)</f>
        <v>60</v>
      </c>
      <c r="U24" s="470" t="n">
        <f aca="false">IF(ISERROR(R24*J24),0,R24*J24)</f>
        <v>4</v>
      </c>
      <c r="V24" s="457" t="n">
        <v>4</v>
      </c>
      <c r="W24" s="458"/>
      <c r="Y24" s="459" t="str">
        <f aca="false">IF(A24="new.cod","NEWCOD",IF(AND((Z24=""),ISTEXT(A24)),A24,IF(Z24="","",INDEX('liste reference'!$A$7:$A$892,Z24))))</f>
        <v>LEASPX</v>
      </c>
      <c r="Z24" s="250" t="n">
        <f aca="false">IF(ISERROR(MATCH(A24,'liste reference'!$A$7:$A$892,0)),IF(ISERROR(MATCH(A24,'liste reference'!$B$7:$B$892,0)),"",(MATCH(A24,'liste reference'!$B$7:$B$892,0))),(MATCH(A24,'liste reference'!$A$7:$A$892,0)))</f>
        <v>407</v>
      </c>
      <c r="AA24" s="460"/>
      <c r="AB24" s="461"/>
      <c r="AC24" s="461"/>
      <c r="BC24" s="250" t="n">
        <f aca="false">IF(A24="","",1)</f>
        <v>1</v>
      </c>
    </row>
    <row r="25" customFormat="false" ht="12.75" hidden="false" customHeight="false" outlineLevel="0" collapsed="false">
      <c r="A25" s="462" t="s">
        <v>1594</v>
      </c>
      <c r="B25" s="463" t="n">
        <v>0.005</v>
      </c>
      <c r="C25" s="464"/>
      <c r="D25" s="465" t="str">
        <f aca="false">IF(ISERROR(VLOOKUP($A25,'liste reference'!$A$7:$D$892,2,0)),IF(ISERROR(VLOOKUP($A25,'liste reference'!$B$7:$D$892,1,0)),"",VLOOKUP($A25,'liste reference'!$B$7:$D$892,1,0)),VLOOKUP($A25,'liste reference'!$A$7:$D$892,2,0))</f>
        <v>Nostoc sp.</v>
      </c>
      <c r="E25" s="465" t="e">
        <f aca="false">IF(D25="",0,VLOOKUP(D25,D$22:D24,1,0))</f>
        <v>#N/A</v>
      </c>
      <c r="F25" s="466" t="n">
        <f aca="false">($B25*$B$7+$C25*$C$7)/100</f>
        <v>0.00315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9</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Nostoc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v>
      </c>
      <c r="Q25" s="455" t="n">
        <f aca="false">IF(ISTEXT(H25),"",(B25*$B$7/100)+(C25*$C$7/100))</f>
        <v>0.00315</v>
      </c>
      <c r="R25" s="456" t="n">
        <f aca="false">IF(OR(ISTEXT(H25),Q25=0),"",IF(Q25&lt;0.1,1,IF(Q25&lt;1,2,IF(Q25&lt;10,3,IF(Q25&lt;50,4,IF(Q25&gt;=50,5,""))))))</f>
        <v>1</v>
      </c>
      <c r="S25" s="456" t="n">
        <f aca="false">IF(ISERROR(R25*I25),0,R25*I25)</f>
        <v>9</v>
      </c>
      <c r="T25" s="456" t="n">
        <f aca="false">IF(ISERROR(R25*I25*J25),0,R25*I25*J25)</f>
        <v>9</v>
      </c>
      <c r="U25" s="470" t="n">
        <f aca="false">IF(ISERROR(R25*J25),0,R25*J25)</f>
        <v>1</v>
      </c>
      <c r="V25" s="457" t="n">
        <v>1</v>
      </c>
      <c r="W25" s="458"/>
      <c r="Y25" s="459" t="str">
        <f aca="false">IF(A25="new.cod","NEWCOD",IF(AND((Z25=""),ISTEXT(A25)),A25,IF(Z25="","",INDEX('liste reference'!$A$7:$A$892,Z25))))</f>
        <v>NOSSPX</v>
      </c>
      <c r="Z25" s="250" t="n">
        <f aca="false">IF(ISERROR(MATCH(A25,'liste reference'!$A$7:$A$892,0)),IF(ISERROR(MATCH(A25,'liste reference'!$B$7:$B$892,0)),"",(MATCH(A25,'liste reference'!$B$7:$B$892,0))),(MATCH(A25,'liste reference'!$A$7:$A$892,0)))</f>
        <v>526</v>
      </c>
      <c r="AA25" s="460"/>
      <c r="AB25" s="461"/>
      <c r="AC25" s="461"/>
      <c r="BC25" s="250" t="n">
        <f aca="false">IF(A25="","",1)</f>
        <v>1</v>
      </c>
    </row>
    <row r="26" customFormat="false" ht="12.75" hidden="false" customHeight="false" outlineLevel="0" collapsed="false">
      <c r="A26" s="462" t="s">
        <v>1634</v>
      </c>
      <c r="B26" s="463" t="n">
        <v>0.005</v>
      </c>
      <c r="C26" s="464"/>
      <c r="D26" s="465" t="str">
        <f aca="false">IF(ISERROR(VLOOKUP($A26,'liste reference'!$A$7:$D$892,2,0)),IF(ISERROR(VLOOKUP($A26,'liste reference'!$B$7:$D$892,1,0)),"",VLOOKUP($A26,'liste reference'!$B$7:$D$892,1,0)),VLOOKUP($A26,'liste reference'!$A$7:$D$892,2,0))</f>
        <v>Oedogonium sp.</v>
      </c>
      <c r="E26" s="465" t="e">
        <f aca="false">IF(D26="",0,VLOOKUP(D26,D$22:D25,1,0))</f>
        <v>#N/A</v>
      </c>
      <c r="F26" s="466" t="n">
        <f aca="false">($B26*$B$7+$C26*$C$7)/100</f>
        <v>0.00315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6</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Oedogonium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1134</v>
      </c>
      <c r="Q26" s="455" t="n">
        <f aca="false">IF(ISTEXT(H26),"",(B26*$B$7/100)+(C26*$C$7/100))</f>
        <v>0.00315</v>
      </c>
      <c r="R26" s="456" t="n">
        <f aca="false">IF(OR(ISTEXT(H26),Q26=0),"",IF(Q26&lt;0.1,1,IF(Q26&lt;1,2,IF(Q26&lt;10,3,IF(Q26&lt;50,4,IF(Q26&gt;=50,5,""))))))</f>
        <v>1</v>
      </c>
      <c r="S26" s="456" t="n">
        <f aca="false">IF(ISERROR(R26*I26),0,R26*I26)</f>
        <v>6</v>
      </c>
      <c r="T26" s="456" t="n">
        <f aca="false">IF(ISERROR(R26*I26*J26),0,R26*I26*J26)</f>
        <v>12</v>
      </c>
      <c r="U26" s="470" t="n">
        <f aca="false">IF(ISERROR(R26*J26),0,R26*J26)</f>
        <v>2</v>
      </c>
      <c r="V26" s="457" t="n">
        <v>2</v>
      </c>
      <c r="W26" s="458"/>
      <c r="Y26" s="459" t="str">
        <f aca="false">IF(A26="new.cod","NEWCOD",IF(AND((Z26=""),ISTEXT(A26)),A26,IF(Z26="","",INDEX('liste reference'!$A$7:$A$892,Z26))))</f>
        <v>OEDSPX</v>
      </c>
      <c r="Z26" s="250" t="n">
        <f aca="false">IF(ISERROR(MATCH(A26,'liste reference'!$A$7:$A$892,0)),IF(ISERROR(MATCH(A26,'liste reference'!$B$7:$B$892,0)),"",(MATCH(A26,'liste reference'!$B$7:$B$892,0))),(MATCH(A26,'liste reference'!$A$7:$A$892,0)))</f>
        <v>542</v>
      </c>
      <c r="AA26" s="460"/>
      <c r="AB26" s="461"/>
      <c r="AC26" s="461"/>
      <c r="BC26" s="250" t="n">
        <f aca="false">IF(A26="","",1)</f>
        <v>1</v>
      </c>
    </row>
    <row r="27" customFormat="false" ht="12.75" hidden="false" customHeight="false" outlineLevel="0" collapsed="false">
      <c r="A27" s="462" t="s">
        <v>2304</v>
      </c>
      <c r="B27" s="463" t="n">
        <v>0.1</v>
      </c>
      <c r="C27" s="464" t="n">
        <v>0.02</v>
      </c>
      <c r="D27" s="465" t="str">
        <f aca="false">IF(ISERROR(VLOOKUP($A27,'liste reference'!$A$7:$D$892,2,0)),IF(ISERROR(VLOOKUP($A27,'liste reference'!$B$7:$D$892,1,0)),"",VLOOKUP($A27,'liste reference'!$B$7:$D$892,1,0)),VLOOKUP($A27,'liste reference'!$A$7:$D$892,2,0))</f>
        <v>Schizothrix sp.</v>
      </c>
      <c r="E27" s="465" t="e">
        <f aca="false">IF(D27="",0,VLOOKUP(D27,D$22:D26,1,0))</f>
        <v>#N/A</v>
      </c>
      <c r="F27" s="466" t="n">
        <f aca="false">($B27*$B$7+$C27*$C$7)/100</f>
        <v>0.0704</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0</v>
      </c>
      <c r="J27" s="451" t="n">
        <f aca="false">IF(ISNUMBER(H27),IF(ISERROR(VLOOKUP($A27,'liste reference'!$A$7:$P$892,4,0)),IF(ISERROR(VLOOKUP($A27,'liste reference'!$B$7:$P$892,3,0)),"",VLOOKUP($A27,'liste reference'!$B$7:$P$892,3,0)),VLOOKUP($A27,'liste reference'!$A$7:$P$892,4,0)),"")</f>
        <v>0</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Schizothrix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6436</v>
      </c>
      <c r="Q27" s="455" t="n">
        <f aca="false">IF(ISTEXT(H27),"",(B27*$B$7/100)+(C27*$C$7/100))</f>
        <v>0.0704</v>
      </c>
      <c r="R27" s="456" t="n">
        <f aca="false">IF(OR(ISTEXT(H27),Q27=0),"",IF(Q27&lt;0.1,1,IF(Q27&lt;1,2,IF(Q27&lt;10,3,IF(Q27&lt;50,4,IF(Q27&gt;=50,5,""))))))</f>
        <v>1</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SCZSPX</v>
      </c>
      <c r="Z27" s="250" t="n">
        <f aca="false">IF(ISERROR(MATCH(A27,'liste reference'!$A$7:$A$892,0)),IF(ISERROR(MATCH(A27,'liste reference'!$B$7:$B$892,0)),"",(MATCH(A27,'liste reference'!$B$7:$B$892,0))),(MATCH(A27,'liste reference'!$A$7:$A$892,0)))</f>
        <v>780</v>
      </c>
      <c r="AA27" s="460"/>
      <c r="AB27" s="461"/>
      <c r="AC27" s="461"/>
      <c r="BC27" s="250" t="n">
        <f aca="false">IF(A27="","",1)</f>
        <v>1</v>
      </c>
    </row>
    <row r="28" customFormat="false" ht="12.75" hidden="false" customHeight="false" outlineLevel="0" collapsed="false">
      <c r="A28" s="462" t="s">
        <v>2401</v>
      </c>
      <c r="B28" s="463" t="n">
        <v>0.005</v>
      </c>
      <c r="C28" s="464"/>
      <c r="D28" s="465" t="str">
        <f aca="false">IF(ISERROR(VLOOKUP($A28,'liste reference'!$A$7:$D$892,2,0)),IF(ISERROR(VLOOKUP($A28,'liste reference'!$B$7:$D$892,1,0)),"",VLOOKUP($A28,'liste reference'!$B$7:$D$892,1,0)),VLOOKUP($A28,'liste reference'!$A$7:$D$892,2,0))</f>
        <v>Spirogyra sp.</v>
      </c>
      <c r="E28" s="465" t="e">
        <f aca="false">IF(D28="",0,VLOOKUP(D28,D$22:D27,1,0))</f>
        <v>#N/A</v>
      </c>
      <c r="F28" s="466" t="n">
        <f aca="false">($B28*$B$7+$C28*$C$7)/100</f>
        <v>0.00315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10</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Spirogyra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1147</v>
      </c>
      <c r="Q28" s="455" t="n">
        <f aca="false">IF(ISTEXT(H28),"",(B28*$B$7/100)+(C28*$C$7/100))</f>
        <v>0.00315</v>
      </c>
      <c r="R28" s="456" t="n">
        <f aca="false">IF(OR(ISTEXT(H28),Q28=0),"",IF(Q28&lt;0.1,1,IF(Q28&lt;1,2,IF(Q28&lt;10,3,IF(Q28&lt;50,4,IF(Q28&gt;=50,5,""))))))</f>
        <v>1</v>
      </c>
      <c r="S28" s="456" t="n">
        <f aca="false">IF(ISERROR(R28*I28),0,R28*I28)</f>
        <v>10</v>
      </c>
      <c r="T28" s="456" t="n">
        <f aca="false">IF(ISERROR(R28*I28*J28),0,R28*I28*J28)</f>
        <v>10</v>
      </c>
      <c r="U28" s="470" t="n">
        <f aca="false">IF(ISERROR(R28*J28),0,R28*J28)</f>
        <v>1</v>
      </c>
      <c r="V28" s="457" t="n">
        <v>1</v>
      </c>
      <c r="W28" s="458"/>
      <c r="Y28" s="459" t="str">
        <f aca="false">IF(A28="new.cod","NEWCOD",IF(AND((Z28=""),ISTEXT(A28)),A28,IF(Z28="","",INDEX('liste reference'!$A$7:$A$892,Z28))))</f>
        <v>SPISPX</v>
      </c>
      <c r="Z28" s="250" t="n">
        <f aca="false">IF(ISERROR(MATCH(A28,'liste reference'!$A$7:$A$892,0)),IF(ISERROR(MATCH(A28,'liste reference'!$B$7:$B$892,0)),"",(MATCH(A28,'liste reference'!$B$7:$B$892,0))),(MATCH(A28,'liste reference'!$A$7:$A$892,0)))</f>
        <v>815</v>
      </c>
      <c r="AA28" s="460"/>
      <c r="AB28" s="461"/>
      <c r="AC28" s="461"/>
      <c r="BC28" s="250" t="n">
        <f aca="false">IF(A28="","",1)</f>
        <v>1</v>
      </c>
    </row>
    <row r="29" customFormat="false" ht="12.75" hidden="false" customHeight="false" outlineLevel="0" collapsed="false">
      <c r="A29" s="462" t="s">
        <v>2419</v>
      </c>
      <c r="B29" s="463"/>
      <c r="C29" s="464" t="n">
        <v>0.005</v>
      </c>
      <c r="D29" s="465" t="str">
        <f aca="false">IF(ISERROR(VLOOKUP($A29,'liste reference'!$A$7:$D$892,2,0)),IF(ISERROR(VLOOKUP($A29,'liste reference'!$B$7:$D$892,1,0)),"",VLOOKUP($A29,'liste reference'!$B$7:$D$892,1,0)),VLOOKUP($A29,'liste reference'!$A$7:$D$892,2,0))</f>
        <v>Stigeoclonium sp.</v>
      </c>
      <c r="E29" s="465" t="e">
        <f aca="false">IF(D29="",0,VLOOKUP(D29,D$22:D28,1,0))</f>
        <v>#N/A</v>
      </c>
      <c r="F29" s="466" t="n">
        <f aca="false">($B29*$B$7+$C29*$C$7)/100</f>
        <v>0.00185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13</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Stigeoclonium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1119</v>
      </c>
      <c r="Q29" s="455" t="n">
        <f aca="false">IF(ISTEXT(H29),"",(B29*$B$7/100)+(C29*$C$7/100))</f>
        <v>0.00185</v>
      </c>
      <c r="R29" s="456" t="n">
        <f aca="false">IF(OR(ISTEXT(H29),Q29=0),"",IF(Q29&lt;0.1,1,IF(Q29&lt;1,2,IF(Q29&lt;10,3,IF(Q29&lt;50,4,IF(Q29&gt;=50,5,""))))))</f>
        <v>1</v>
      </c>
      <c r="S29" s="456" t="n">
        <f aca="false">IF(ISERROR(R29*I29),0,R29*I29)</f>
        <v>13</v>
      </c>
      <c r="T29" s="456" t="n">
        <f aca="false">IF(ISERROR(R29*I29*J29),0,R29*I29*J29)</f>
        <v>26</v>
      </c>
      <c r="U29" s="470" t="n">
        <f aca="false">IF(ISERROR(R29*J29),0,R29*J29)</f>
        <v>2</v>
      </c>
      <c r="V29" s="457" t="n">
        <v>2</v>
      </c>
      <c r="W29" s="458"/>
      <c r="Y29" s="459" t="str">
        <f aca="false">IF(A29="new.cod","NEWCOD",IF(AND((Z29=""),ISTEXT(A29)),A29,IF(Z29="","",INDEX('liste reference'!$A$7:$A$892,Z29))))</f>
        <v>STISPX</v>
      </c>
      <c r="Z29" s="250" t="n">
        <f aca="false">IF(ISERROR(MATCH(A29,'liste reference'!$A$7:$A$892,0)),IF(ISERROR(MATCH(A29,'liste reference'!$B$7:$B$892,0)),"",(MATCH(A29,'liste reference'!$B$7:$B$892,0))),(MATCH(A29,'liste reference'!$A$7:$A$892,0)))</f>
        <v>823</v>
      </c>
      <c r="AA29" s="460"/>
      <c r="AB29" s="461"/>
      <c r="AC29" s="461"/>
      <c r="BC29" s="250" t="n">
        <f aca="false">IF(A29="","",1)</f>
        <v>1</v>
      </c>
    </row>
    <row r="30" customFormat="false" ht="12.75" hidden="false" customHeight="false" outlineLevel="0" collapsed="false">
      <c r="A30" s="462" t="s">
        <v>2472</v>
      </c>
      <c r="B30" s="463" t="n">
        <v>0.005</v>
      </c>
      <c r="C30" s="464"/>
      <c r="D30" s="465" t="str">
        <f aca="false">IF(ISERROR(VLOOKUP($A30,'liste reference'!$A$7:$D$892,2,0)),IF(ISERROR(VLOOKUP($A30,'liste reference'!$B$7:$D$892,1,0)),"",VLOOKUP($A30,'liste reference'!$B$7:$D$892,1,0)),VLOOKUP($A30,'liste reference'!$A$7:$D$892,2,0))</f>
        <v>Tolypothrix sp.</v>
      </c>
      <c r="E30" s="465" t="e">
        <f aca="false">IF(D30="",0,VLOOKUP(D30,D$22:D29,1,0))</f>
        <v>#N/A</v>
      </c>
      <c r="F30" s="466" t="n">
        <f aca="false">($B30*$B$7+$C30*$C$7)/100</f>
        <v>0.00315</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0</v>
      </c>
      <c r="J30" s="451" t="n">
        <f aca="false">IF(ISNUMBER(H30),IF(ISERROR(VLOOKUP($A30,'liste reference'!$A$7:$P$892,4,0)),IF(ISERROR(VLOOKUP($A30,'liste reference'!$B$7:$P$892,3,0)),"",VLOOKUP($A30,'liste reference'!$B$7:$P$892,3,0)),VLOOKUP($A30,'liste reference'!$A$7:$P$892,4,0)),"")</f>
        <v>0</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Tolypothrix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634</v>
      </c>
      <c r="Q30" s="455" t="n">
        <f aca="false">IF(ISTEXT(H30),"",(B30*$B$7/100)+(C30*$C$7/100))</f>
        <v>0.00315</v>
      </c>
      <c r="R30" s="456" t="n">
        <f aca="false">IF(OR(ISTEXT(H30),Q30=0),"",IF(Q30&lt;0.1,1,IF(Q30&lt;1,2,IF(Q30&lt;10,3,IF(Q30&lt;50,4,IF(Q30&gt;=50,5,""))))))</f>
        <v>1</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TOYSPX</v>
      </c>
      <c r="Z30" s="250" t="n">
        <f aca="false">IF(ISERROR(MATCH(A30,'liste reference'!$A$7:$A$892,0)),IF(ISERROR(MATCH(A30,'liste reference'!$B$7:$B$892,0)),"",(MATCH(A30,'liste reference'!$B$7:$B$892,0))),(MATCH(A30,'liste reference'!$A$7:$A$892,0)))</f>
        <v>840</v>
      </c>
      <c r="AA30" s="460"/>
      <c r="AB30" s="461"/>
      <c r="AC30" s="461"/>
      <c r="BC30" s="250" t="n">
        <f aca="false">IF(A30="","",1)</f>
        <v>1</v>
      </c>
    </row>
    <row r="31" customFormat="false" ht="12.75" hidden="false" customHeight="false" outlineLevel="0" collapsed="false">
      <c r="A31" s="462" t="s">
        <v>2498</v>
      </c>
      <c r="B31" s="463" t="n">
        <v>0.005</v>
      </c>
      <c r="C31" s="464" t="n">
        <v>0.01</v>
      </c>
      <c r="D31" s="465" t="str">
        <f aca="false">IF(ISERROR(VLOOKUP($A31,'liste reference'!$A$7:$D$892,2,0)),IF(ISERROR(VLOOKUP($A31,'liste reference'!$B$7:$D$892,1,0)),"",VLOOKUP($A31,'liste reference'!$B$7:$D$892,1,0)),VLOOKUP($A31,'liste reference'!$A$7:$D$892,2,0))</f>
        <v>Ulothrix sp.</v>
      </c>
      <c r="E31" s="465" t="e">
        <f aca="false">IF(D31="",0,VLOOKUP(D31,D$22:D30,1,0))</f>
        <v>#N/A</v>
      </c>
      <c r="F31" s="466" t="n">
        <f aca="false">($B31*$B$7+$C31*$C$7)/100</f>
        <v>0.00685</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10</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Ulothrix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1142</v>
      </c>
      <c r="Q31" s="455" t="n">
        <f aca="false">IF(ISTEXT(H31),"",(B31*$B$7/100)+(C31*$C$7/100))</f>
        <v>0.00685</v>
      </c>
      <c r="R31" s="456" t="n">
        <f aca="false">IF(OR(ISTEXT(H31),Q31=0),"",IF(Q31&lt;0.1,1,IF(Q31&lt;1,2,IF(Q31&lt;10,3,IF(Q31&lt;50,4,IF(Q31&gt;=50,5,""))))))</f>
        <v>1</v>
      </c>
      <c r="S31" s="456" t="n">
        <f aca="false">IF(ISERROR(R31*I31),0,R31*I31)</f>
        <v>10</v>
      </c>
      <c r="T31" s="456" t="n">
        <f aca="false">IF(ISERROR(R31*I31*J31),0,R31*I31*J31)</f>
        <v>10</v>
      </c>
      <c r="U31" s="470" t="n">
        <f aca="false">IF(ISERROR(R31*J31),0,R31*J31)</f>
        <v>1</v>
      </c>
      <c r="V31" s="457" t="n">
        <v>1</v>
      </c>
      <c r="W31" s="458"/>
      <c r="Y31" s="459" t="str">
        <f aca="false">IF(A31="new.cod","NEWCOD",IF(AND((Z31=""),ISTEXT(A31)),A31,IF(Z31="","",INDEX('liste reference'!$A$7:$A$892,Z31))))</f>
        <v>ULOSPX</v>
      </c>
      <c r="Z31" s="250" t="n">
        <f aca="false">IF(ISERROR(MATCH(A31,'liste reference'!$A$7:$A$892,0)),IF(ISERROR(MATCH(A31,'liste reference'!$B$7:$B$892,0)),"",(MATCH(A31,'liste reference'!$B$7:$B$892,0))),(MATCH(A31,'liste reference'!$A$7:$A$892,0)))</f>
        <v>851</v>
      </c>
      <c r="AA31" s="460"/>
      <c r="AB31" s="461"/>
      <c r="AC31" s="461"/>
      <c r="BC31" s="250" t="n">
        <f aca="false">IF(A31="","",1)</f>
        <v>1</v>
      </c>
    </row>
    <row r="32" customFormat="false" ht="12.75" hidden="false" customHeight="false" outlineLevel="0" collapsed="false">
      <c r="A32" s="462" t="s">
        <v>284</v>
      </c>
      <c r="B32" s="463" t="n">
        <v>0.01</v>
      </c>
      <c r="C32" s="464"/>
      <c r="D32" s="465" t="str">
        <f aca="false">IF(ISERROR(VLOOKUP($A32,'liste reference'!$A$7:$D$892,2,0)),IF(ISERROR(VLOOKUP($A32,'liste reference'!$B$7:$D$892,1,0)),"",VLOOKUP($A32,'liste reference'!$B$7:$D$892,1,0)),VLOOKUP($A32,'liste reference'!$A$7:$D$892,2,0))</f>
        <v>Bryum pseudotriquetrum</v>
      </c>
      <c r="E32" s="465" t="e">
        <f aca="false">IF(D32="",0,VLOOKUP(D32,D$22:D31,1,0))</f>
        <v>#N/A</v>
      </c>
      <c r="F32" s="466" t="n">
        <f aca="false">($B32*$B$7+$C32*$C$7)/100</f>
        <v>0.0063</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0</v>
      </c>
      <c r="J32" s="451" t="n">
        <f aca="false">IF(ISNUMBER(H32),IF(ISERROR(VLOOKUP($A32,'liste reference'!$A$7:$P$892,4,0)),IF(ISERROR(VLOOKUP($A32,'liste reference'!$B$7:$P$892,3,0)),"",VLOOKUP($A32,'liste reference'!$B$7:$P$892,3,0)),VLOOKUP($A32,'liste reference'!$A$7:$P$892,4,0)),"")</f>
        <v>0</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Bryum pseudotriquetrum</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1274</v>
      </c>
      <c r="Q32" s="455" t="n">
        <f aca="false">IF(ISTEXT(H32),"",(B32*$B$7/100)+(C32*$C$7/100))</f>
        <v>0.0063</v>
      </c>
      <c r="R32" s="456" t="n">
        <f aca="false">IF(OR(ISTEXT(H32),Q32=0),"",IF(Q32&lt;0.1,1,IF(Q32&lt;1,2,IF(Q32&lt;10,3,IF(Q32&lt;50,4,IF(Q32&gt;=50,5,""))))))</f>
        <v>1</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BRYPSE</v>
      </c>
      <c r="Z32" s="250" t="n">
        <f aca="false">IF(ISERROR(MATCH(A32,'liste reference'!$A$7:$A$892,0)),IF(ISERROR(MATCH(A32,'liste reference'!$B$7:$B$892,0)),"",(MATCH(A32,'liste reference'!$B$7:$B$892,0))),(MATCH(A32,'liste reference'!$A$7:$A$892,0)))</f>
        <v>76</v>
      </c>
      <c r="AA32" s="460"/>
      <c r="AB32" s="461"/>
      <c r="AC32" s="461"/>
      <c r="BC32" s="250" t="n">
        <f aca="false">IF(A32="","",1)</f>
        <v>1</v>
      </c>
    </row>
    <row r="33" customFormat="false" ht="12.75" hidden="false" customHeight="false" outlineLevel="0" collapsed="false">
      <c r="A33" s="462" t="s">
        <v>2077</v>
      </c>
      <c r="B33" s="463" t="n">
        <v>0.02</v>
      </c>
      <c r="C33" s="464" t="n">
        <v>0.01</v>
      </c>
      <c r="D33" s="465" t="str">
        <f aca="false">IF(ISERROR(VLOOKUP($A33,'liste reference'!$A$7:$D$892,2,0)),IF(ISERROR(VLOOKUP($A33,'liste reference'!$B$7:$D$892,1,0)),"",VLOOKUP($A33,'liste reference'!$B$7:$D$892,1,0)),VLOOKUP($A33,'liste reference'!$A$7:$D$892,2,0))</f>
        <v>Rhynchostegium riparioides</v>
      </c>
      <c r="E33" s="465" t="e">
        <f aca="false">IF(D33="",0,VLOOKUP(D33,D$22:D32,1,0))</f>
        <v>#N/A</v>
      </c>
      <c r="F33" s="466" t="n">
        <f aca="false">($B33*$B$7+$C33*$C$7)/100</f>
        <v>0.0163</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12</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Rhynchostegium riparioides</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1268</v>
      </c>
      <c r="Q33" s="455" t="n">
        <f aca="false">IF(ISTEXT(H33),"",(B33*$B$7/100)+(C33*$C$7/100))</f>
        <v>0.0163</v>
      </c>
      <c r="R33" s="456" t="n">
        <f aca="false">IF(OR(ISTEXT(H33),Q33=0),"",IF(Q33&lt;0.1,1,IF(Q33&lt;1,2,IF(Q33&lt;10,3,IF(Q33&lt;50,4,IF(Q33&gt;=50,5,""))))))</f>
        <v>1</v>
      </c>
      <c r="S33" s="456" t="n">
        <f aca="false">IF(ISERROR(R33*I33),0,R33*I33)</f>
        <v>12</v>
      </c>
      <c r="T33" s="456" t="n">
        <f aca="false">IF(ISERROR(R33*I33*J33),0,R33*I33*J33)</f>
        <v>12</v>
      </c>
      <c r="U33" s="470" t="n">
        <f aca="false">IF(ISERROR(R33*J33),0,R33*J33)</f>
        <v>1</v>
      </c>
      <c r="V33" s="457" t="n">
        <v>1</v>
      </c>
      <c r="W33" s="458"/>
      <c r="Y33" s="459" t="str">
        <f aca="false">IF(A33="new.cod","NEWCOD",IF(AND((Z33=""),ISTEXT(A33)),A33,IF(Z33="","",INDEX('liste reference'!$A$7:$A$892,Z33))))</f>
        <v>RHYRIP</v>
      </c>
      <c r="Z33" s="250" t="n">
        <f aca="false">IF(ISERROR(MATCH(A33,'liste reference'!$A$7:$A$892,0)),IF(ISERROR(MATCH(A33,'liste reference'!$B$7:$B$892,0)),"",(MATCH(A33,'liste reference'!$B$7:$B$892,0))),(MATCH(A33,'liste reference'!$A$7:$A$892,0)))</f>
        <v>705</v>
      </c>
      <c r="AA33" s="460"/>
      <c r="AB33" s="461"/>
      <c r="AC33" s="461"/>
      <c r="BC33" s="250" t="n">
        <f aca="false">IF(A33="","",1)</f>
        <v>1</v>
      </c>
    </row>
    <row r="34" customFormat="false" ht="12.75" hidden="false" customHeight="false" outlineLevel="0" collapsed="false">
      <c r="A34" s="462" t="s">
        <v>839</v>
      </c>
      <c r="B34" s="463" t="n">
        <v>0.02</v>
      </c>
      <c r="C34" s="464" t="n">
        <v>0.005</v>
      </c>
      <c r="D34" s="465" t="str">
        <f aca="false">IF(ISERROR(VLOOKUP($A34,'liste reference'!$A$7:$D$892,2,0)),IF(ISERROR(VLOOKUP($A34,'liste reference'!$B$7:$D$892,1,0)),"",VLOOKUP($A34,'liste reference'!$B$7:$D$892,1,0)),VLOOKUP($A34,'liste reference'!$A$7:$D$892,2,0))</f>
        <v>Equisetum arvense</v>
      </c>
      <c r="E34" s="465" t="e">
        <f aca="false">IF(D34="",0,VLOOKUP(D34,D$22:D33,1,0))</f>
        <v>#N/A</v>
      </c>
      <c r="F34" s="471" t="n">
        <f aca="false">($B34*$B$7+$C34*$C$7)/100</f>
        <v>0.01445</v>
      </c>
      <c r="G34" s="467" t="str">
        <f aca="false">IF(A34="","",IF(ISERROR(VLOOKUP($A34,'liste reference'!$A$7:$P$892,13,0)),IF(ISERROR(VLOOKUP($A34,'liste reference'!$B$7:$P$892,12,0)),"    -",VLOOKUP($A34,'liste reference'!$B$7:$P$892,12,0)),VLOOKUP($A34,'liste reference'!$A$7:$P$892,13,0)))</f>
        <v>PTE</v>
      </c>
      <c r="H34" s="449" t="n">
        <f aca="false">IF(A34="","x",IF(ISERROR(VLOOKUP($A34,'liste reference'!$A$7:$P$892,14,0)),IF(ISERROR(VLOOKUP($A34,'liste reference'!$B$7:$P$892,13,0)),"x",VLOOKUP($A34,'liste reference'!$B$7:$P$892,13,0)),VLOOKUP($A34,'liste reference'!$A$7:$P$892,14,0)))</f>
        <v>6</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Equisetum arvense</v>
      </c>
      <c r="L34" s="469"/>
      <c r="M34" s="469"/>
      <c r="N34" s="469"/>
      <c r="O34" s="454" t="str">
        <f aca="false">IF(AA34="Cf.","Cf.","")</f>
        <v>Cf.</v>
      </c>
      <c r="P34" s="454" t="n">
        <f aca="false">IF($A34="NEWCOD",IF($AC34="","No",$AC34),IF(ISTEXT($E34),"DEJA SAISI !",IF($A34="","",IF(ISERROR(VLOOKUP($A34,'liste reference'!A:S,19,FALSE())),IF(ISERROR(VLOOKUP($A34,'liste reference'!B:S,19,FALSE())),"",VLOOKUP($A34,'liste reference'!B:S,19,FALSE())),VLOOKUP($A34,'liste reference'!A:S,19,FALSE())))))</f>
        <v>1384</v>
      </c>
      <c r="Q34" s="455" t="n">
        <f aca="false">IF(ISTEXT(H34),"",(B34*$B$7/100)+(C34*$C$7/100))</f>
        <v>0.01445</v>
      </c>
      <c r="R34" s="456" t="n">
        <f aca="false">IF(OR(ISTEXT(H34),Q34=0),"",IF(Q34&lt;0.1,1,IF(Q34&lt;1,2,IF(Q34&lt;10,3,IF(Q34&lt;50,4,IF(Q34&gt;=50,5,""))))))</f>
        <v>1</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EQUARV</v>
      </c>
      <c r="Z34" s="250" t="n">
        <f aca="false">IF(ISERROR(MATCH(A34,'liste reference'!$A$7:$A$892,0)),IF(ISERROR(MATCH(A34,'liste reference'!$B$7:$B$892,0)),"",(MATCH(A34,'liste reference'!$B$7:$B$892,0))),(MATCH(A34,'liste reference'!$A$7:$A$892,0)))</f>
        <v>266</v>
      </c>
      <c r="AA34" s="460" t="s">
        <v>2684</v>
      </c>
      <c r="AB34" s="461"/>
      <c r="AC34" s="461"/>
      <c r="BC34" s="250" t="n">
        <f aca="false">IF(A34="","",1)</f>
        <v>1</v>
      </c>
    </row>
    <row r="35" customFormat="false" ht="12.75" hidden="false" customHeight="false" outlineLevel="0" collapsed="false">
      <c r="A35" s="462" t="s">
        <v>1657</v>
      </c>
      <c r="B35" s="463" t="n">
        <v>0.4</v>
      </c>
      <c r="C35" s="464" t="n">
        <v>0.2</v>
      </c>
      <c r="D35" s="465" t="str">
        <f aca="false">IF(ISERROR(VLOOKUP($A35,'liste reference'!$A$7:$D$892,2,0)),IF(ISERROR(VLOOKUP($A35,'liste reference'!$B$7:$D$892,1,0)),"",VLOOKUP($A35,'liste reference'!$B$7:$D$892,1,0)),VLOOKUP($A35,'liste reference'!$A$7:$D$892,2,0))</f>
        <v>Osmunda regalis</v>
      </c>
      <c r="E35" s="465" t="e">
        <f aca="false">IF(D35="",0,VLOOKUP(D35,D$22:D34,1,0))</f>
        <v>#N/A</v>
      </c>
      <c r="F35" s="471" t="n">
        <f aca="false">($B35*$B$7+$C35*$C$7)/100</f>
        <v>0.326</v>
      </c>
      <c r="G35" s="467" t="str">
        <f aca="false">IF(A35="","",IF(ISERROR(VLOOKUP($A35,'liste reference'!$A$7:$P$892,13,0)),IF(ISERROR(VLOOKUP($A35,'liste reference'!$B$7:$P$892,12,0)),"    -",VLOOKUP($A35,'liste reference'!$B$7:$P$892,12,0)),VLOOKUP($A35,'liste reference'!$A$7:$P$892,13,0)))</f>
        <v>PTE</v>
      </c>
      <c r="H35" s="449" t="n">
        <f aca="false">IF(A35="","x",IF(ISERROR(VLOOKUP($A35,'liste reference'!$A$7:$P$892,14,0)),IF(ISERROR(VLOOKUP($A35,'liste reference'!$B$7:$P$892,13,0)),"x",VLOOKUP($A35,'liste reference'!$B$7:$P$892,13,0)),VLOOKUP($A35,'liste reference'!$A$7:$P$892,14,0)))</f>
        <v>6</v>
      </c>
      <c r="I35" s="468" t="n">
        <f aca="false">IF(ISNUMBER(H35),IF(ISERROR(VLOOKUP($A35,'liste reference'!$A$7:$P$892,3,0)),IF(ISERROR(VLOOKUP($A35,'liste reference'!$B$7:$P$892,2,0)),"",VLOOKUP($A35,'liste reference'!$B$7:$P$892,2,0)),VLOOKUP($A35,'liste reference'!$A$7:$P$892,3,0)),"")</f>
        <v>0</v>
      </c>
      <c r="J35" s="451" t="n">
        <f aca="false">IF(ISNUMBER(H35),IF(ISERROR(VLOOKUP($A35,'liste reference'!$A$7:$P$892,4,0)),IF(ISERROR(VLOOKUP($A35,'liste reference'!$B$7:$P$892,3,0)),"",VLOOKUP($A35,'liste reference'!$B$7:$P$892,3,0)),VLOOKUP($A35,'liste reference'!$A$7:$P$892,4,0)),"")</f>
        <v>0</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Osmunda regalis</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143</v>
      </c>
      <c r="Q35" s="455" t="n">
        <f aca="false">IF(ISTEXT(H35),"",(B35*$B$7/100)+(C35*$C$7/100))</f>
        <v>0.326</v>
      </c>
      <c r="R35" s="456" t="n">
        <f aca="false">IF(OR(ISTEXT(H35),Q35=0),"",IF(Q35&lt;0.1,1,IF(Q35&lt;1,2,IF(Q35&lt;10,3,IF(Q35&lt;50,4,IF(Q35&gt;=50,5,""))))))</f>
        <v>2</v>
      </c>
      <c r="S35" s="456" t="n">
        <f aca="false">IF(ISERROR(R35*I35),0,R35*I35)</f>
        <v>0</v>
      </c>
      <c r="T35" s="456" t="n">
        <f aca="false">IF(ISERROR(R35*I35*J35),0,R35*I35*J35)</f>
        <v>0</v>
      </c>
      <c r="U35" s="470" t="n">
        <f aca="false">IF(ISERROR(R35*J35),0,R35*J35)</f>
        <v>0</v>
      </c>
      <c r="V35" s="457" t="n">
        <v>0</v>
      </c>
      <c r="W35" s="472"/>
      <c r="Y35" s="459" t="str">
        <f aca="false">IF(A35="new.cod","NEWCOD",IF(AND((Z35=""),ISTEXT(A35)),A35,IF(Z35="","",INDEX('liste reference'!$A$7:$A$892,Z35))))</f>
        <v>OSMREG</v>
      </c>
      <c r="Z35" s="250" t="n">
        <f aca="false">IF(ISERROR(MATCH(A35,'liste reference'!$A$7:$A$892,0)),IF(ISERROR(MATCH(A35,'liste reference'!$B$7:$B$892,0)),"",(MATCH(A35,'liste reference'!$B$7:$B$892,0))),(MATCH(A35,'liste reference'!$A$7:$A$892,0)))</f>
        <v>552</v>
      </c>
      <c r="AA35" s="460"/>
      <c r="AB35" s="461"/>
      <c r="AC35" s="461"/>
      <c r="BC35" s="250" t="n">
        <f aca="false">IF(A35="","",1)</f>
        <v>1</v>
      </c>
    </row>
    <row r="36" customFormat="false" ht="12.75" hidden="false" customHeight="false" outlineLevel="0" collapsed="false">
      <c r="A36" s="462" t="s">
        <v>873</v>
      </c>
      <c r="B36" s="463" t="n">
        <v>0.005</v>
      </c>
      <c r="C36" s="464" t="n">
        <v>0.005</v>
      </c>
      <c r="D36" s="465" t="str">
        <f aca="false">IF(ISERROR(VLOOKUP($A36,'liste reference'!$A$7:$D$892,2,0)),IF(ISERROR(VLOOKUP($A36,'liste reference'!$B$7:$D$892,1,0)),"",VLOOKUP($A36,'liste reference'!$B$7:$D$892,1,0)),VLOOKUP($A36,'liste reference'!$A$7:$D$892,2,0))</f>
        <v>Eupatorium cannabinum</v>
      </c>
      <c r="E36" s="465" t="e">
        <f aca="false">IF(D36="",0,VLOOKUP(D36,D$22:D35,1,0))</f>
        <v>#N/A</v>
      </c>
      <c r="F36" s="471" t="n">
        <f aca="false">($B36*$B$7+$C36*$C$7)/100</f>
        <v>0.005</v>
      </c>
      <c r="G36" s="467" t="str">
        <f aca="false">IF(A36="","",IF(ISERROR(VLOOKUP($A36,'liste reference'!$A$7:$P$892,13,0)),IF(ISERROR(VLOOKUP($A36,'liste reference'!$B$7:$P$892,12,0)),"    -",VLOOKUP($A36,'liste reference'!$B$7:$P$892,12,0)),VLOOKUP($A36,'liste reference'!$A$7:$P$892,13,0)))</f>
        <v>PHe</v>
      </c>
      <c r="H36" s="449" t="n">
        <f aca="false">IF(A36="","x",IF(ISERROR(VLOOKUP($A36,'liste reference'!$A$7:$P$892,14,0)),IF(ISERROR(VLOOKUP($A36,'liste reference'!$B$7:$P$892,13,0)),"x",VLOOKUP($A36,'liste reference'!$B$7:$P$892,13,0)),VLOOKUP($A36,'liste reference'!$A$7:$P$892,14,0)))</f>
        <v>8</v>
      </c>
      <c r="I36" s="468" t="n">
        <f aca="false">IF(ISNUMBER(H36),IF(ISERROR(VLOOKUP($A36,'liste reference'!$A$7:$P$892,3,0)),IF(ISERROR(VLOOKUP($A36,'liste reference'!$B$7:$P$892,2,0)),"",VLOOKUP($A36,'liste reference'!$B$7:$P$892,2,0)),VLOOKUP($A36,'liste reference'!$A$7:$P$892,3,0)),"")</f>
        <v>0</v>
      </c>
      <c r="J36" s="451" t="n">
        <f aca="false">IF(ISNUMBER(H36),IF(ISERROR(VLOOKUP($A36,'liste reference'!$A$7:$P$892,4,0)),IF(ISERROR(VLOOKUP($A36,'liste reference'!$B$7:$P$892,3,0)),"",VLOOKUP($A36,'liste reference'!$B$7:$P$892,3,0)),VLOOKUP($A36,'liste reference'!$A$7:$P$892,4,0)),"")</f>
        <v>0</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Eupatorium cannabinum</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1741</v>
      </c>
      <c r="Q36" s="455" t="n">
        <f aca="false">IF(ISTEXT(H36),"",(B36*$B$7/100)+(C36*$C$7/100))</f>
        <v>0.005</v>
      </c>
      <c r="R36" s="456" t="n">
        <f aca="false">IF(OR(ISTEXT(H36),Q36=0),"",IF(Q36&lt;0.1,1,IF(Q36&lt;1,2,IF(Q36&lt;10,3,IF(Q36&lt;50,4,IF(Q36&gt;=50,5,""))))))</f>
        <v>1</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EUPCAN</v>
      </c>
      <c r="Z36" s="250" t="n">
        <f aca="false">IF(ISERROR(MATCH(A36,'liste reference'!$A$7:$A$892,0)),IF(ISERROR(MATCH(A36,'liste reference'!$B$7:$B$892,0)),"",(MATCH(A36,'liste reference'!$B$7:$B$892,0))),(MATCH(A36,'liste reference'!$A$7:$A$892,0)))</f>
        <v>280</v>
      </c>
      <c r="AA36" s="460"/>
      <c r="AB36" s="461"/>
      <c r="AC36" s="461"/>
      <c r="BC36" s="250" t="n">
        <f aca="false">IF(A36="","",1)</f>
        <v>1</v>
      </c>
    </row>
    <row r="37" customFormat="false" ht="12.75" hidden="false" customHeight="false" outlineLevel="0" collapsed="false">
      <c r="A37" s="462" t="s">
        <v>1410</v>
      </c>
      <c r="B37" s="463" t="n">
        <v>0.1</v>
      </c>
      <c r="C37" s="464" t="n">
        <v>0.05</v>
      </c>
      <c r="D37" s="465" t="str">
        <f aca="false">IF(ISERROR(VLOOKUP($A37,'liste reference'!$A$7:$D$892,2,0)),IF(ISERROR(VLOOKUP($A37,'liste reference'!$B$7:$D$892,1,0)),"",VLOOKUP($A37,'liste reference'!$B$7:$D$892,1,0)),VLOOKUP($A37,'liste reference'!$A$7:$D$892,2,0))</f>
        <v>Mentha aquatica</v>
      </c>
      <c r="E37" s="465" t="e">
        <f aca="false">IF(D37="",0,VLOOKUP(D37,D$22:D36,1,0))</f>
        <v>#N/A</v>
      </c>
      <c r="F37" s="471" t="n">
        <f aca="false">($B37*$B$7+$C37*$C$7)/100</f>
        <v>0.0815</v>
      </c>
      <c r="G37" s="467" t="str">
        <f aca="false">IF(A37="","",IF(ISERROR(VLOOKUP($A37,'liste reference'!$A$7:$P$892,13,0)),IF(ISERROR(VLOOKUP($A37,'liste reference'!$B$7:$P$892,12,0)),"    -",VLOOKUP($A37,'liste reference'!$B$7:$P$892,12,0)),VLOOKUP($A37,'liste reference'!$A$7:$P$892,13,0)))</f>
        <v>PHe</v>
      </c>
      <c r="H37" s="449" t="n">
        <f aca="false">IF(A37="","x",IF(ISERROR(VLOOKUP($A37,'liste reference'!$A$7:$P$892,14,0)),IF(ISERROR(VLOOKUP($A37,'liste reference'!$B$7:$P$892,13,0)),"x",VLOOKUP($A37,'liste reference'!$B$7:$P$892,13,0)),VLOOKUP($A37,'liste reference'!$A$7:$P$892,14,0)))</f>
        <v>8</v>
      </c>
      <c r="I37" s="468" t="n">
        <f aca="false">IF(ISNUMBER(H37),IF(ISERROR(VLOOKUP($A37,'liste reference'!$A$7:$P$892,3,0)),IF(ISERROR(VLOOKUP($A37,'liste reference'!$B$7:$P$892,2,0)),"",VLOOKUP($A37,'liste reference'!$B$7:$P$892,2,0)),VLOOKUP($A37,'liste reference'!$A$7:$P$892,3,0)),"")</f>
        <v>12</v>
      </c>
      <c r="J37" s="451" t="n">
        <f aca="false">IF(ISNUMBER(H37),IF(ISERROR(VLOOKUP($A37,'liste reference'!$A$7:$P$892,4,0)),IF(ISERROR(VLOOKUP($A37,'liste reference'!$B$7:$P$892,3,0)),"",VLOOKUP($A37,'liste reference'!$B$7:$P$892,3,0)),VLOOKUP($A37,'liste reference'!$A$7:$P$892,4,0)),"")</f>
        <v>1</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Mentha aquatica</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1791</v>
      </c>
      <c r="Q37" s="455" t="n">
        <f aca="false">IF(ISTEXT(H37),"",(B37*$B$7/100)+(C37*$C$7/100))</f>
        <v>0.0815</v>
      </c>
      <c r="R37" s="456" t="n">
        <f aca="false">IF(OR(ISTEXT(H37),Q37=0),"",IF(Q37&lt;0.1,1,IF(Q37&lt;1,2,IF(Q37&lt;10,3,IF(Q37&lt;50,4,IF(Q37&gt;=50,5,""))))))</f>
        <v>1</v>
      </c>
      <c r="S37" s="456" t="n">
        <f aca="false">IF(ISERROR(R37*I37),0,R37*I37)</f>
        <v>12</v>
      </c>
      <c r="T37" s="456" t="n">
        <f aca="false">IF(ISERROR(R37*I37*J37),0,R37*I37*J37)</f>
        <v>12</v>
      </c>
      <c r="U37" s="470" t="n">
        <f aca="false">IF(ISERROR(R37*J37),0,R37*J37)</f>
        <v>1</v>
      </c>
      <c r="V37" s="457" t="n">
        <v>1</v>
      </c>
      <c r="W37" s="458"/>
      <c r="X37" s="458"/>
      <c r="Y37" s="459" t="str">
        <f aca="false">IF(A37="new.cod","NEWCOD",IF(AND((Z37=""),ISTEXT(A37)),A37,IF(Z37="","",INDEX('liste reference'!$A$7:$A$892,Z37))))</f>
        <v>MENAQU</v>
      </c>
      <c r="Z37" s="250" t="n">
        <f aca="false">IF(ISERROR(MATCH(A37,'liste reference'!$A$7:$A$892,0)),IF(ISERROR(MATCH(A37,'liste reference'!$B$7:$B$892,0)),"",(MATCH(A37,'liste reference'!$B$7:$B$892,0))),(MATCH(A37,'liste reference'!$A$7:$A$892,0)))</f>
        <v>458</v>
      </c>
      <c r="AA37" s="460"/>
      <c r="AB37" s="461"/>
      <c r="AC37" s="461"/>
      <c r="BC37" s="250" t="n">
        <f aca="false">IF(A37="","",1)</f>
        <v>1</v>
      </c>
    </row>
    <row r="38" customFormat="false" ht="12.75" hidden="false" customHeight="false" outlineLevel="0" collapsed="false">
      <c r="A38" s="462" t="s">
        <v>1692</v>
      </c>
      <c r="B38" s="463" t="n">
        <v>0.005</v>
      </c>
      <c r="C38" s="464" t="n">
        <v>0.01</v>
      </c>
      <c r="D38" s="465" t="str">
        <f aca="false">IF(ISERROR(VLOOKUP($A38,'liste reference'!$A$7:$D$892,2,0)),IF(ISERROR(VLOOKUP($A38,'liste reference'!$B$7:$D$892,1,0)),"",VLOOKUP($A38,'liste reference'!$B$7:$D$892,1,0)),VLOOKUP($A38,'liste reference'!$A$7:$D$892,2,0))</f>
        <v>Phalaris arundinacea</v>
      </c>
      <c r="E38" s="465" t="e">
        <f aca="false">IF(D38="",0,VLOOKUP(D38,D$22:D37,1,0))</f>
        <v>#N/A</v>
      </c>
      <c r="F38" s="471" t="n">
        <f aca="false">($B38*$B$7+$C38*$C$7)/100</f>
        <v>0.00685</v>
      </c>
      <c r="G38" s="467" t="str">
        <f aca="false">IF(A38="","",IF(ISERROR(VLOOKUP($A38,'liste reference'!$A$7:$P$892,13,0)),IF(ISERROR(VLOOKUP($A38,'liste reference'!$B$7:$P$892,12,0)),"    -",VLOOKUP($A38,'liste reference'!$B$7:$P$892,12,0)),VLOOKUP($A38,'liste reference'!$A$7:$P$892,13,0)))</f>
        <v>PHe</v>
      </c>
      <c r="H38" s="449" t="n">
        <f aca="false">IF(A38="","x",IF(ISERROR(VLOOKUP($A38,'liste reference'!$A$7:$P$892,14,0)),IF(ISERROR(VLOOKUP($A38,'liste reference'!$B$7:$P$892,13,0)),"x",VLOOKUP($A38,'liste reference'!$B$7:$P$892,13,0)),VLOOKUP($A38,'liste reference'!$A$7:$P$892,14,0)))</f>
        <v>8</v>
      </c>
      <c r="I38" s="468" t="n">
        <f aca="false">IF(ISNUMBER(H38),IF(ISERROR(VLOOKUP($A38,'liste reference'!$A$7:$P$892,3,0)),IF(ISERROR(VLOOKUP($A38,'liste reference'!$B$7:$P$892,2,0)),"",VLOOKUP($A38,'liste reference'!$B$7:$P$892,2,0)),VLOOKUP($A38,'liste reference'!$A$7:$P$892,3,0)),"")</f>
        <v>10</v>
      </c>
      <c r="J38" s="451" t="n">
        <f aca="false">IF(ISNUMBER(H38),IF(ISERROR(VLOOKUP($A38,'liste reference'!$A$7:$P$892,4,0)),IF(ISERROR(VLOOKUP($A38,'liste reference'!$B$7:$P$892,3,0)),"",VLOOKUP($A38,'liste reference'!$B$7:$P$892,3,0)),VLOOKUP($A38,'liste reference'!$A$7:$P$892,4,0)),"")</f>
        <v>1</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Phalaris arundinacea</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1577</v>
      </c>
      <c r="Q38" s="455" t="n">
        <f aca="false">IF(ISTEXT(H38),"",(B38*$B$7/100)+(C38*$C$7/100))</f>
        <v>0.00685</v>
      </c>
      <c r="R38" s="456" t="n">
        <f aca="false">IF(OR(ISTEXT(H38),Q38=0),"",IF(Q38&lt;0.1,1,IF(Q38&lt;1,2,IF(Q38&lt;10,3,IF(Q38&lt;50,4,IF(Q38&gt;=50,5,""))))))</f>
        <v>1</v>
      </c>
      <c r="S38" s="456" t="n">
        <f aca="false">IF(ISERROR(R38*I38),0,R38*I38)</f>
        <v>10</v>
      </c>
      <c r="T38" s="456" t="n">
        <f aca="false">IF(ISERROR(R38*I38*J38),0,R38*I38*J38)</f>
        <v>10</v>
      </c>
      <c r="U38" s="470" t="n">
        <f aca="false">IF(ISERROR(R38*J38),0,R38*J38)</f>
        <v>1</v>
      </c>
      <c r="V38" s="457" t="n">
        <v>1</v>
      </c>
      <c r="W38" s="458"/>
      <c r="Y38" s="459" t="str">
        <f aca="false">IF(A38="new.cod","NEWCOD",IF(AND((Z38=""),ISTEXT(A38)),A38,IF(Z38="","",INDEX('liste reference'!$A$7:$A$892,Z38))))</f>
        <v>PHAARU</v>
      </c>
      <c r="Z38" s="250" t="n">
        <f aca="false">IF(ISERROR(MATCH(A38,'liste reference'!$A$7:$A$892,0)),IF(ISERROR(MATCH(A38,'liste reference'!$B$7:$B$892,0)),"",(MATCH(A38,'liste reference'!$B$7:$B$892,0))),(MATCH(A38,'liste reference'!$A$7:$A$892,0)))</f>
        <v>565</v>
      </c>
      <c r="AA38" s="460"/>
      <c r="AB38" s="461"/>
      <c r="AC38" s="461"/>
      <c r="BC38" s="250" t="n">
        <f aca="false">IF(A38="","",1)</f>
        <v>1</v>
      </c>
    </row>
    <row r="39" customFormat="false" ht="12.75" hidden="false" customHeight="false" outlineLevel="0" collapsed="false">
      <c r="A39" s="462" t="s">
        <v>2496</v>
      </c>
      <c r="B39" s="463"/>
      <c r="C39" s="464" t="n">
        <v>0.005</v>
      </c>
      <c r="D39" s="465" t="str">
        <f aca="false">IF(ISERROR(VLOOKUP($A39,'liste reference'!$A$7:$D$892,2,0)),IF(ISERROR(VLOOKUP($A39,'liste reference'!$B$7:$D$892,1,0)),"",VLOOKUP($A39,'liste reference'!$B$7:$D$892,1,0)),VLOOKUP($A39,'liste reference'!$A$7:$D$892,2,0))</f>
        <v>Typha sp.</v>
      </c>
      <c r="E39" s="465" t="e">
        <f aca="false">IF(D39="",0,VLOOKUP(D39,D$22:D38,1,0))</f>
        <v>#N/A</v>
      </c>
      <c r="F39" s="471" t="n">
        <f aca="false">($B39*$B$7+$C39*$C$7)/100</f>
        <v>0.00185</v>
      </c>
      <c r="G39" s="467" t="str">
        <f aca="false">IF(A39="","",IF(ISERROR(VLOOKUP($A39,'liste reference'!$A$7:$P$892,13,0)),IF(ISERROR(VLOOKUP($A39,'liste reference'!$B$7:$P$892,12,0)),"    -",VLOOKUP($A39,'liste reference'!$B$7:$P$892,12,0)),VLOOKUP($A39,'liste reference'!$A$7:$P$892,13,0)))</f>
        <v>PHe</v>
      </c>
      <c r="H39" s="449" t="n">
        <f aca="false">IF(A39="","x",IF(ISERROR(VLOOKUP($A39,'liste reference'!$A$7:$P$892,14,0)),IF(ISERROR(VLOOKUP($A39,'liste reference'!$B$7:$P$892,13,0)),"x",VLOOKUP($A39,'liste reference'!$B$7:$P$892,13,0)),VLOOKUP($A39,'liste reference'!$A$7:$P$892,14,0)))</f>
        <v>8</v>
      </c>
      <c r="I39" s="468" t="n">
        <f aca="false">IF(ISNUMBER(H39),IF(ISERROR(VLOOKUP($A39,'liste reference'!$A$7:$P$892,3,0)),IF(ISERROR(VLOOKUP($A39,'liste reference'!$B$7:$P$892,2,0)),"",VLOOKUP($A39,'liste reference'!$B$7:$P$892,2,0)),VLOOKUP($A39,'liste reference'!$A$7:$P$892,3,0)),"")</f>
        <v>0</v>
      </c>
      <c r="J39" s="451" t="n">
        <f aca="false">IF(ISNUMBER(H39),IF(ISERROR(VLOOKUP($A39,'liste reference'!$A$7:$P$892,4,0)),IF(ISERROR(VLOOKUP($A39,'liste reference'!$B$7:$P$892,3,0)),"",VLOOKUP($A39,'liste reference'!$B$7:$P$892,3,0)),VLOOKUP($A39,'liste reference'!$A$7:$P$892,4,0)),"")</f>
        <v>0</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Typha sp.</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1674</v>
      </c>
      <c r="Q39" s="455" t="n">
        <f aca="false">IF(ISTEXT(H39),"",(B39*$B$7/100)+(C39*$C$7/100))</f>
        <v>0.00185</v>
      </c>
      <c r="R39" s="456" t="n">
        <f aca="false">IF(OR(ISTEXT(H39),Q39=0),"",IF(Q39&lt;0.1,1,IF(Q39&lt;1,2,IF(Q39&lt;10,3,IF(Q39&lt;50,4,IF(Q39&gt;=50,5,""))))))</f>
        <v>1</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TYPSPX</v>
      </c>
      <c r="Z39" s="250" t="n">
        <f aca="false">IF(ISERROR(MATCH(A39,'liste reference'!$A$7:$A$892,0)),IF(ISERROR(MATCH(A39,'liste reference'!$B$7:$B$892,0)),"",(MATCH(A39,'liste reference'!$B$7:$B$892,0))),(MATCH(A39,'liste reference'!$A$7:$A$892,0)))</f>
        <v>850</v>
      </c>
      <c r="AA39" s="460"/>
      <c r="AB39" s="461"/>
      <c r="AC39" s="461"/>
      <c r="BC39" s="250" t="n">
        <f aca="false">IF(A39="","",1)</f>
        <v>1</v>
      </c>
    </row>
    <row r="40" customFormat="false" ht="12.75" hidden="false" customHeight="false" outlineLevel="0" collapsed="false">
      <c r="A40" s="462" t="s">
        <v>653</v>
      </c>
      <c r="B40" s="463" t="n">
        <v>0.01</v>
      </c>
      <c r="C40" s="464" t="n">
        <v>0.01</v>
      </c>
      <c r="D40" s="465" t="str">
        <f aca="false">IF(ISERROR(VLOOKUP($A40,'liste reference'!$A$7:$D$892,2,0)),IF(ISERROR(VLOOKUP($A40,'liste reference'!$B$7:$D$892,1,0)),"",VLOOKUP($A40,'liste reference'!$B$7:$D$892,1,0)),VLOOKUP($A40,'liste reference'!$A$7:$D$892,2,0))</f>
        <v>Cyperus longus</v>
      </c>
      <c r="E40" s="465" t="e">
        <f aca="false">IF(D40="",0,VLOOKUP(D40,D$22:D39,1,0))</f>
        <v>#N/A</v>
      </c>
      <c r="F40" s="471" t="n">
        <f aca="false">($B40*$B$7+$C40*$C$7)/100</f>
        <v>0.01</v>
      </c>
      <c r="G40" s="467" t="str">
        <f aca="false">IF(A40="","",IF(ISERROR(VLOOKUP($A40,'liste reference'!$A$7:$P$892,13,0)),IF(ISERROR(VLOOKUP($A40,'liste reference'!$B$7:$P$892,12,0)),"    -",VLOOKUP($A40,'liste reference'!$B$7:$P$892,12,0)),VLOOKUP($A40,'liste reference'!$A$7:$P$892,13,0)))</f>
        <v>PHg</v>
      </c>
      <c r="H40" s="449" t="n">
        <f aca="false">IF(A40="","x",IF(ISERROR(VLOOKUP($A40,'liste reference'!$A$7:$P$892,14,0)),IF(ISERROR(VLOOKUP($A40,'liste reference'!$B$7:$P$892,13,0)),"x",VLOOKUP($A40,'liste reference'!$B$7:$P$892,13,0)),VLOOKUP($A40,'liste reference'!$A$7:$P$892,14,0)))</f>
        <v>9</v>
      </c>
      <c r="I40" s="468" t="n">
        <f aca="false">IF(ISNUMBER(H40),IF(ISERROR(VLOOKUP($A40,'liste reference'!$A$7:$P$892,3,0)),IF(ISERROR(VLOOKUP($A40,'liste reference'!$B$7:$P$892,2,0)),"",VLOOKUP($A40,'liste reference'!$B$7:$P$892,2,0)),VLOOKUP($A40,'liste reference'!$A$7:$P$892,3,0)),"")</f>
        <v>0</v>
      </c>
      <c r="J40" s="451" t="n">
        <f aca="false">IF(ISNUMBER(H40),IF(ISERROR(VLOOKUP($A40,'liste reference'!$A$7:$P$892,4,0)),IF(ISERROR(VLOOKUP($A40,'liste reference'!$B$7:$P$892,3,0)),"",VLOOKUP($A40,'liste reference'!$B$7:$P$892,3,0)),VLOOKUP($A40,'liste reference'!$A$7:$P$892,4,0)),"")</f>
        <v>0</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Cyperus longus</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15</v>
      </c>
      <c r="Q40" s="455" t="n">
        <f aca="false">IF(ISTEXT(H40),"",(B40*$B$7/100)+(C40*$C$7/100))</f>
        <v>0.01</v>
      </c>
      <c r="R40" s="456" t="n">
        <f aca="false">IF(OR(ISTEXT(H40),Q40=0),"",IF(Q40&lt;0.1,1,IF(Q40&lt;1,2,IF(Q40&lt;10,3,IF(Q40&lt;50,4,IF(Q40&gt;=50,5,""))))))</f>
        <v>1</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CYPLON</v>
      </c>
      <c r="Z40" s="250" t="n">
        <f aca="false">IF(ISERROR(MATCH(A40,'liste reference'!$A$7:$A$892,0)),IF(ISERROR(MATCH(A40,'liste reference'!$B$7:$B$892,0)),"",(MATCH(A40,'liste reference'!$B$7:$B$892,0))),(MATCH(A40,'liste reference'!$A$7:$A$892,0)))</f>
        <v>201</v>
      </c>
      <c r="AA40" s="460"/>
      <c r="AB40" s="461"/>
      <c r="AC40" s="461"/>
      <c r="BC40" s="250" t="n">
        <f aca="false">IF(A40="","",1)</f>
        <v>1</v>
      </c>
    </row>
    <row r="41" customFormat="false" ht="12.75" hidden="false" customHeight="false" outlineLevel="0" collapsed="false">
      <c r="A41" s="462" t="s">
        <v>1229</v>
      </c>
      <c r="B41" s="463"/>
      <c r="C41" s="464" t="n">
        <v>0.005</v>
      </c>
      <c r="D41" s="465" t="str">
        <f aca="false">IF(ISERROR(VLOOKUP($A41,'liste reference'!$A$7:$D$892,2,0)),IF(ISERROR(VLOOKUP($A41,'liste reference'!$B$7:$D$892,1,0)),"",VLOOKUP($A41,'liste reference'!$B$7:$D$892,1,0)),VLOOKUP($A41,'liste reference'!$A$7:$D$892,2,0))</f>
        <v>Juncus articulatus</v>
      </c>
      <c r="E41" s="465" t="e">
        <f aca="false">IF(D41="",0,VLOOKUP(D41,D$22:D40,1,0))</f>
        <v>#N/A</v>
      </c>
      <c r="F41" s="471" t="n">
        <f aca="false">($B41*$B$7+$C41*$C$7)/100</f>
        <v>0.00185</v>
      </c>
      <c r="G41" s="467" t="str">
        <f aca="false">IF(A41="","",IF(ISERROR(VLOOKUP($A41,'liste reference'!$A$7:$P$892,13,0)),IF(ISERROR(VLOOKUP($A41,'liste reference'!$B$7:$P$892,12,0)),"    -",VLOOKUP($A41,'liste reference'!$B$7:$P$892,12,0)),VLOOKUP($A41,'liste reference'!$A$7:$P$892,13,0)))</f>
        <v>PHg</v>
      </c>
      <c r="H41" s="449" t="n">
        <f aca="false">IF(A41="","x",IF(ISERROR(VLOOKUP($A41,'liste reference'!$A$7:$P$892,14,0)),IF(ISERROR(VLOOKUP($A41,'liste reference'!$B$7:$P$892,13,0)),"x",VLOOKUP($A41,'liste reference'!$B$7:$P$892,13,0)),VLOOKUP($A41,'liste reference'!$A$7:$P$892,14,0)))</f>
        <v>9</v>
      </c>
      <c r="I41" s="468" t="n">
        <f aca="false">IF(ISNUMBER(H41),IF(ISERROR(VLOOKUP($A41,'liste reference'!$A$7:$P$892,3,0)),IF(ISERROR(VLOOKUP($A41,'liste reference'!$B$7:$P$892,2,0)),"",VLOOKUP($A41,'liste reference'!$B$7:$P$892,2,0)),VLOOKUP($A41,'liste reference'!$A$7:$P$892,3,0)),"")</f>
        <v>0</v>
      </c>
      <c r="J41" s="451" t="n">
        <f aca="false">IF(ISNUMBER(H41),IF(ISERROR(VLOOKUP($A41,'liste reference'!$A$7:$P$892,4,0)),IF(ISERROR(VLOOKUP($A41,'liste reference'!$B$7:$P$892,3,0)),"",VLOOKUP($A41,'liste reference'!$B$7:$P$892,3,0)),VLOOKUP($A41,'liste reference'!$A$7:$P$892,4,0)),"")</f>
        <v>0</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Juncus articulatus</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169</v>
      </c>
      <c r="Q41" s="455" t="n">
        <f aca="false">IF(ISTEXT(H41),"",(B41*$B$7/100)+(C41*$C$7/100))</f>
        <v>0.00185</v>
      </c>
      <c r="R41" s="456" t="n">
        <f aca="false">IF(OR(ISTEXT(H41),Q41=0),"",IF(Q41&lt;0.1,1,IF(Q41&lt;1,2,IF(Q41&lt;10,3,IF(Q41&lt;50,4,IF(Q41&gt;=50,5,""))))))</f>
        <v>1</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JUNART</v>
      </c>
      <c r="Z41" s="250" t="n">
        <f aca="false">IF(ISERROR(MATCH(A41,'liste reference'!$A$7:$A$892,0)),IF(ISERROR(MATCH(A41,'liste reference'!$B$7:$B$892,0)),"",(MATCH(A41,'liste reference'!$B$7:$B$892,0))),(MATCH(A41,'liste reference'!$A$7:$A$892,0)))</f>
        <v>392</v>
      </c>
      <c r="AA41" s="460"/>
      <c r="AB41" s="461"/>
      <c r="AC41" s="461"/>
      <c r="BC41" s="250" t="n">
        <f aca="false">IF(A41="","",1)</f>
        <v>1</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IF(D42="",0,VLOOKUP(D42,D$22:D35,1,0))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IF(D43="",0,VLOOKUP(D43,D$22:D35,1,0))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IF(D44="",0,VLOOKUP(D44,D$22:D36,1,0))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IF(D46="",0,VLOOKUP(D46,D$22:D45,1,0))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IF(D47="",0,VLOOKUP(D47,D$22:D46,1,0))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IF(D53="",0,VLOOKUP(D53,D$21:D52,1,0))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X53" s="473"/>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74"/>
      <c r="M55" s="474"/>
      <c r="N55" s="474"/>
      <c r="O55" s="454" t="str">
        <f aca="false">IF(AA55="Cf.","Cf.","")</f>
        <v/>
      </c>
      <c r="P55" s="475"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4"/>
      <c r="M56" s="474"/>
      <c r="N56" s="474"/>
      <c r="O56" s="454" t="str">
        <f aca="false">IF(AA56="Cf.","Cf.","")</f>
        <v/>
      </c>
      <c r="P56" s="475"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X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t="s">
        <v>2685</v>
      </c>
      <c r="B60" s="463" t="n">
        <v>0.005</v>
      </c>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0.00315</v>
      </c>
      <c r="G60" s="467" t="str">
        <f aca="false">IF(A60="","",IF(ISERROR(VLOOKUP($A60,'liste reference'!$A$7:$P$892,13,0)),IF(ISERROR(VLOOKUP($A60,'liste reference'!$B$7:$P$892,12,0)),"    -",VLOOKUP($A60,'liste reference'!$B$7:$P$892,12,0)),VLOOKUP($A60,'liste reference'!$A$7:$P$892,13,0)))</f>
        <v>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Bellium bellidioides</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No</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NEWCOD</v>
      </c>
      <c r="Z60" s="250" t="str">
        <f aca="false">IF(ISERROR(MATCH(A60,'liste reference'!$A$7:$A$892,0)),IF(ISERROR(MATCH(A60,'liste reference'!$B$7:$B$892,0)),"",(MATCH(A60,'liste reference'!$B$7:$B$892,0))),(MATCH(A60,'liste reference'!$A$7:$A$892,0)))</f>
        <v/>
      </c>
      <c r="AA60" s="460"/>
      <c r="AB60" s="461" t="s">
        <v>2686</v>
      </c>
      <c r="AC60" s="461"/>
      <c r="BC60" s="250" t="n">
        <f aca="false">IF(A60="","",1)</f>
        <v>1</v>
      </c>
    </row>
    <row r="61" customFormat="false" ht="12.75" hidden="false" customHeight="false" outlineLevel="0" collapsed="false">
      <c r="A61" s="462" t="s">
        <v>2685</v>
      </c>
      <c r="B61" s="463" t="n">
        <v>0.005</v>
      </c>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0.00315</v>
      </c>
      <c r="G61" s="467" t="str">
        <f aca="false">IF(A61="","",IF(ISERROR(VLOOKUP($A61,'liste reference'!$A$7:$P$892,13,0)),IF(ISERROR(VLOOKUP($A61,'liste reference'!$B$7:$P$892,12,0)),"    -",VLOOKUP($A61,'liste reference'!$B$7:$P$892,12,0)),VLOOKUP($A61,'liste reference'!$A$7:$P$892,13,0)))</f>
        <v>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Bulbochaete sp.</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No</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NEWCOD</v>
      </c>
      <c r="Z61" s="250" t="str">
        <f aca="false">IF(ISERROR(MATCH(A61,'liste reference'!$A$7:$A$892,0)),IF(ISERROR(MATCH(A61,'liste reference'!$B$7:$B$892,0)),"",(MATCH(A61,'liste reference'!$B$7:$B$892,0))),(MATCH(A61,'liste reference'!$A$7:$A$892,0)))</f>
        <v/>
      </c>
      <c r="AA61" s="460"/>
      <c r="AB61" s="461" t="s">
        <v>2687</v>
      </c>
      <c r="AC61" s="461"/>
      <c r="BC61" s="250" t="n">
        <f aca="false">IF(A61="","",1)</f>
        <v>1</v>
      </c>
    </row>
    <row r="62" customFormat="false" ht="12.75" hidden="false" customHeight="false" outlineLevel="0" collapsed="false">
      <c r="A62" s="462" t="s">
        <v>2685</v>
      </c>
      <c r="B62" s="463"/>
      <c r="C62" s="464" t="n">
        <v>0.005</v>
      </c>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0.00185</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Bryale (possib. Pohlia sp.)</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2688</v>
      </c>
      <c r="AC62" s="461"/>
      <c r="BC62" s="250" t="n">
        <f aca="false">IF(A62="","",1)</f>
        <v>1</v>
      </c>
    </row>
    <row r="63" customFormat="false" ht="12.75" hidden="false" customHeight="false" outlineLevel="0" collapsed="false">
      <c r="A63" s="462" t="s">
        <v>2685</v>
      </c>
      <c r="B63" s="463" t="n">
        <v>0.005</v>
      </c>
      <c r="C63" s="464" t="n">
        <v>0.005</v>
      </c>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0.005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Hygrohypnum eugyrium</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2689</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2690</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TRAVO</v>
      </c>
      <c r="B84" s="493" t="str">
        <f aca="false">C3</f>
        <v>Ventiseri</v>
      </c>
      <c r="C84" s="494" t="n">
        <f aca="false">A4</f>
        <v>41079</v>
      </c>
      <c r="D84" s="495" t="n">
        <f aca="false">IF(ISERROR(SUM($T$23:$T$82)/SUM($U$23:$U$82)),"",SUM($T$23:$T$82)/SUM($U$23:$U$82))</f>
        <v>12.0625</v>
      </c>
      <c r="E84" s="496" t="n">
        <f aca="false">N13</f>
        <v>23</v>
      </c>
      <c r="F84" s="493" t="n">
        <f aca="false">N14</f>
        <v>19</v>
      </c>
      <c r="G84" s="493" t="n">
        <f aca="false">N15</f>
        <v>6</v>
      </c>
      <c r="H84" s="493" t="n">
        <f aca="false">N16</f>
        <v>4</v>
      </c>
      <c r="I84" s="493" t="n">
        <f aca="false">N17</f>
        <v>0</v>
      </c>
      <c r="J84" s="497" t="n">
        <f aca="false">N8</f>
        <v>5.94736842105263</v>
      </c>
      <c r="K84" s="495" t="n">
        <f aca="false">N9</f>
        <v>6.1596688602421</v>
      </c>
      <c r="L84" s="496" t="n">
        <f aca="false">N10</f>
        <v>0</v>
      </c>
      <c r="M84" s="496" t="n">
        <f aca="false">N11</f>
        <v>16</v>
      </c>
      <c r="N84" s="495" t="n">
        <f aca="false">O8</f>
        <v>0.736842105263158</v>
      </c>
      <c r="O84" s="495" t="n">
        <f aca="false">O9</f>
        <v>0.805681579172283</v>
      </c>
      <c r="P84" s="496" t="n">
        <f aca="false">O10</f>
        <v>0</v>
      </c>
      <c r="Q84" s="496" t="n">
        <f aca="false">O11</f>
        <v>2</v>
      </c>
      <c r="R84" s="496" t="n">
        <f aca="false">F21</f>
        <v>1.18995</v>
      </c>
      <c r="S84" s="496" t="n">
        <f aca="false">K11</f>
        <v>0</v>
      </c>
      <c r="T84" s="496" t="n">
        <f aca="false">K12</f>
        <v>9</v>
      </c>
      <c r="U84" s="496" t="n">
        <f aca="false">K13</f>
        <v>2</v>
      </c>
      <c r="V84" s="498" t="n">
        <f aca="false">K14</f>
        <v>2</v>
      </c>
      <c r="W84" s="499" t="n">
        <f aca="false">K15</f>
        <v>6</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2691</v>
      </c>
      <c r="R86" s="250"/>
      <c r="S86" s="457"/>
      <c r="T86" s="250"/>
      <c r="U86" s="250"/>
      <c r="V86" s="250"/>
    </row>
    <row r="87" customFormat="false" ht="12.75" hidden="true" customHeight="false" outlineLevel="0" collapsed="false">
      <c r="P87" s="250"/>
      <c r="Q87" s="250" t="s">
        <v>2692</v>
      </c>
      <c r="R87" s="250"/>
      <c r="S87" s="457" t="n">
        <f aca="false">VLOOKUP(MAX($S$23:$S$82),($S$23:$U$82),1,0)</f>
        <v>30</v>
      </c>
      <c r="T87" s="250"/>
      <c r="U87" s="250"/>
      <c r="V87" s="250"/>
    </row>
    <row r="88" customFormat="false" ht="12.75" hidden="true" customHeight="false" outlineLevel="0" collapsed="false">
      <c r="P88" s="250"/>
      <c r="Q88" s="250" t="s">
        <v>2693</v>
      </c>
      <c r="R88" s="250"/>
      <c r="S88" s="457" t="n">
        <f aca="false">VLOOKUP((S87),($S$23:$U$82),2,0)</f>
        <v>60</v>
      </c>
      <c r="T88" s="250"/>
      <c r="U88" s="250"/>
      <c r="V88" s="250"/>
    </row>
    <row r="89" customFormat="false" ht="12.75" hidden="false" customHeight="false" outlineLevel="0" collapsed="false">
      <c r="Q89" s="250" t="s">
        <v>2694</v>
      </c>
      <c r="R89" s="250"/>
      <c r="S89" s="457" t="n">
        <f aca="false">VLOOKUP((S87),($S$23:$U$82),3,0)</f>
        <v>4</v>
      </c>
      <c r="T89" s="250"/>
    </row>
    <row r="90" customFormat="false" ht="12.75" hidden="false" customHeight="false" outlineLevel="0" collapsed="false">
      <c r="Q90" s="250" t="s">
        <v>2695</v>
      </c>
      <c r="R90" s="250"/>
      <c r="S90" s="502" t="n">
        <f aca="false">IF(ISERROR(SUM($T$23:$T$82)/SUM($U$23:$U$82)),"",(SUM($T$23:$T$82)-S88)/(SUM($U$23:$U$82)-S89))</f>
        <v>11.0833333333333</v>
      </c>
      <c r="T90" s="250"/>
    </row>
    <row r="91" customFormat="false" ht="12.75" hidden="false" customHeight="false" outlineLevel="0" collapsed="false">
      <c r="Q91" s="456" t="s">
        <v>2696</v>
      </c>
      <c r="R91" s="456"/>
      <c r="S91" s="456" t="str">
        <f aca="false">INDEX('liste reference'!$A$7:$A$892,$T$91)</f>
        <v>LEASPX</v>
      </c>
      <c r="T91" s="250" t="n">
        <f aca="false">IF(ISERROR(MATCH($S$93,'liste reference'!$A$7:$A$892,0)),MATCH($S$93,'liste reference'!$B$7:$B$892,0),(MATCH($S$93,'liste reference'!$A$7:$A$892,0)))</f>
        <v>407</v>
      </c>
      <c r="U91" s="491"/>
    </row>
    <row r="92" customFormat="false" ht="12.75" hidden="false" customHeight="false" outlineLevel="0" collapsed="false">
      <c r="Q92" s="250" t="s">
        <v>2697</v>
      </c>
      <c r="R92" s="250"/>
      <c r="S92" s="250" t="n">
        <f aca="false">MATCH(S87,$S$23:$S$82,0)</f>
        <v>2</v>
      </c>
      <c r="T92" s="250"/>
    </row>
    <row r="93" customFormat="false" ht="12.75" hidden="false" customHeight="false" outlineLevel="0" collapsed="false">
      <c r="Q93" s="456" t="s">
        <v>2698</v>
      </c>
      <c r="R93" s="250"/>
      <c r="S93" s="456" t="str">
        <f aca="false">INDEX($A$23:$A$82,$S$92)</f>
        <v>LEASPX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2699</v>
      </c>
      <c r="B2" s="254"/>
      <c r="C2" s="255" t="s">
        <v>2700</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2701</v>
      </c>
      <c r="B3" s="254"/>
      <c r="C3" s="253" t="s">
        <v>2702</v>
      </c>
      <c r="D3" s="264"/>
      <c r="E3" s="264"/>
      <c r="F3" s="265"/>
      <c r="G3" s="265"/>
      <c r="H3" s="266"/>
      <c r="I3" s="267"/>
      <c r="J3" s="266"/>
      <c r="K3" s="268" t="s">
        <v>2703</v>
      </c>
      <c r="L3" s="269"/>
      <c r="M3" s="270" t="s">
        <v>2704</v>
      </c>
      <c r="N3" s="271"/>
      <c r="O3" s="271"/>
      <c r="P3" s="272"/>
      <c r="Q3" s="250"/>
      <c r="R3" s="250"/>
      <c r="S3" s="250"/>
      <c r="T3" s="250"/>
      <c r="U3" s="250"/>
      <c r="V3" s="250"/>
      <c r="W3" s="262"/>
      <c r="X3" s="263"/>
    </row>
    <row r="4" customFormat="false" ht="13.5" hidden="false" customHeight="false" outlineLevel="0" collapsed="false">
      <c r="A4" s="273" t="s">
        <v>2705</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2"/>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2690</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2691</v>
      </c>
      <c r="R86" s="250"/>
      <c r="S86" s="457"/>
      <c r="T86" s="250"/>
      <c r="U86" s="250"/>
      <c r="V86" s="250"/>
    </row>
    <row r="87" customFormat="false" ht="12.75" hidden="true" customHeight="false" outlineLevel="0" collapsed="false">
      <c r="P87" s="250"/>
      <c r="Q87" s="250" t="s">
        <v>2692</v>
      </c>
      <c r="R87" s="250"/>
      <c r="S87" s="457" t="n">
        <f aca="false">VLOOKUP(MAX($S$23:$S$82),($S$23:$U$82),1,0)</f>
        <v>0</v>
      </c>
      <c r="T87" s="250"/>
      <c r="U87" s="250"/>
      <c r="V87" s="250"/>
    </row>
    <row r="88" customFormat="false" ht="12.75" hidden="true" customHeight="false" outlineLevel="0" collapsed="false">
      <c r="P88" s="250"/>
      <c r="Q88" s="250" t="s">
        <v>2693</v>
      </c>
      <c r="R88" s="250"/>
      <c r="S88" s="457" t="n">
        <f aca="false">VLOOKUP((S87),($S$23:$U$82),2,0)</f>
        <v>0</v>
      </c>
      <c r="T88" s="250"/>
      <c r="U88" s="250"/>
      <c r="V88" s="250"/>
    </row>
    <row r="89" customFormat="false" ht="12.75" hidden="false" customHeight="false" outlineLevel="0" collapsed="false">
      <c r="Q89" s="250" t="s">
        <v>2694</v>
      </c>
      <c r="R89" s="250"/>
      <c r="S89" s="457" t="n">
        <f aca="false">VLOOKUP((S87),($S$23:$U$82),3,0)</f>
        <v>0</v>
      </c>
      <c r="T89" s="250"/>
    </row>
    <row r="90" customFormat="false" ht="12.75" hidden="false" customHeight="false" outlineLevel="0" collapsed="false">
      <c r="Q90" s="250" t="s">
        <v>2695</v>
      </c>
      <c r="R90" s="250"/>
      <c r="S90" s="502" t="str">
        <f aca="false">IF(ISERROR(SUM($T$23:$T$82)/SUM($U$23:$U$82)),"",(SUM($T$23:$T$82)-S88)/(SUM($U$23:$U$82)-S89))</f>
        <v/>
      </c>
      <c r="T90" s="250"/>
    </row>
    <row r="91" customFormat="false" ht="12.75" hidden="false" customHeight="false" outlineLevel="0" collapsed="false">
      <c r="Q91" s="456" t="s">
        <v>2696</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2697</v>
      </c>
      <c r="R92" s="250"/>
      <c r="S92" s="250" t="n">
        <f aca="false">MATCH(S87,$S$23:$S$82,0)</f>
        <v>1</v>
      </c>
      <c r="T92" s="250"/>
    </row>
    <row r="93" customFormat="false" ht="12.75" hidden="false" customHeight="false" outlineLevel="0" collapsed="false">
      <c r="Q93" s="456" t="s">
        <v>2698</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2707</v>
      </c>
      <c r="B1" s="513"/>
      <c r="C1" s="513"/>
      <c r="D1" s="513"/>
    </row>
    <row r="2" customFormat="false" ht="15" hidden="false" customHeight="false" outlineLevel="0" collapsed="false">
      <c r="A2" s="514" t="s">
        <v>2708</v>
      </c>
      <c r="B2" s="515"/>
      <c r="C2" s="516"/>
      <c r="D2" s="516"/>
    </row>
    <row r="3" customFormat="false" ht="15.75" hidden="false" customHeight="false" outlineLevel="0" collapsed="false">
      <c r="A3" s="514" t="s">
        <v>2709</v>
      </c>
      <c r="B3" s="515"/>
      <c r="C3" s="516"/>
      <c r="D3" s="517" t="s">
        <v>2710</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2711</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2712</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2713</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2714</v>
      </c>
      <c r="C15" s="532"/>
      <c r="D15" s="533"/>
      <c r="F15" s="534" t="s">
        <v>2715</v>
      </c>
      <c r="G15" s="535"/>
      <c r="H15" s="536" t="s">
        <v>2716</v>
      </c>
      <c r="I15" s="535"/>
    </row>
    <row r="16" customFormat="false" ht="12.75" hidden="false" customHeight="false" outlineLevel="0" collapsed="false">
      <c r="A16" s="531" t="s">
        <v>72</v>
      </c>
      <c r="B16" s="530" t="s">
        <v>73</v>
      </c>
      <c r="C16" s="532"/>
      <c r="D16" s="533"/>
      <c r="F16" s="537" t="s">
        <v>2717</v>
      </c>
      <c r="G16" s="538"/>
      <c r="H16" s="537" t="s">
        <v>2717</v>
      </c>
      <c r="I16" s="539"/>
    </row>
    <row r="17" customFormat="false" ht="12.75" hidden="false" customHeight="false" outlineLevel="0" collapsed="false">
      <c r="A17" s="529" t="s">
        <v>75</v>
      </c>
      <c r="B17" s="530" t="s">
        <v>76</v>
      </c>
      <c r="C17" s="532"/>
      <c r="D17" s="533"/>
      <c r="F17" s="540" t="s">
        <v>2718</v>
      </c>
      <c r="G17" s="541"/>
      <c r="H17" s="540" t="s">
        <v>2718</v>
      </c>
      <c r="I17" s="542"/>
    </row>
    <row r="18" customFormat="false" ht="12.75" hidden="false" customHeight="false" outlineLevel="0" collapsed="false">
      <c r="A18" s="529" t="s">
        <v>78</v>
      </c>
      <c r="B18" s="530" t="s">
        <v>2719</v>
      </c>
      <c r="C18" s="532"/>
      <c r="D18" s="533"/>
      <c r="F18" s="540" t="s">
        <v>2720</v>
      </c>
      <c r="G18" s="541"/>
      <c r="H18" s="540" t="s">
        <v>2720</v>
      </c>
      <c r="I18" s="542"/>
    </row>
    <row r="19" customFormat="false" ht="12.75" hidden="false" customHeight="false" outlineLevel="0" collapsed="false">
      <c r="A19" s="529" t="s">
        <v>82</v>
      </c>
      <c r="B19" s="530" t="s">
        <v>83</v>
      </c>
      <c r="C19" s="532"/>
      <c r="D19" s="533"/>
      <c r="F19" s="540" t="s">
        <v>2625</v>
      </c>
      <c r="G19" s="541"/>
      <c r="H19" s="540" t="s">
        <v>2625</v>
      </c>
      <c r="I19" s="542"/>
    </row>
    <row r="20" customFormat="false" ht="12.75" hidden="false" customHeight="false" outlineLevel="0" collapsed="false">
      <c r="A20" s="531" t="s">
        <v>85</v>
      </c>
      <c r="B20" s="530" t="s">
        <v>86</v>
      </c>
      <c r="C20" s="532"/>
      <c r="D20" s="533"/>
      <c r="F20" s="540" t="s">
        <v>2721</v>
      </c>
      <c r="G20" s="541"/>
      <c r="H20" s="540" t="s">
        <v>2721</v>
      </c>
      <c r="I20" s="542"/>
    </row>
    <row r="21" customFormat="false" ht="12.75" hidden="false" customHeight="false" outlineLevel="0" collapsed="false">
      <c r="A21" s="531" t="s">
        <v>91</v>
      </c>
      <c r="B21" s="530" t="s">
        <v>92</v>
      </c>
      <c r="C21" s="532"/>
      <c r="D21" s="533"/>
      <c r="F21" s="540" t="s">
        <v>2722</v>
      </c>
      <c r="G21" s="541"/>
      <c r="H21" s="540" t="s">
        <v>2722</v>
      </c>
      <c r="I21" s="542"/>
    </row>
    <row r="22" customFormat="false" ht="12.75" hidden="false" customHeight="false" outlineLevel="0" collapsed="false">
      <c r="A22" s="529" t="s">
        <v>97</v>
      </c>
      <c r="B22" s="530" t="s">
        <v>98</v>
      </c>
      <c r="C22" s="532"/>
      <c r="D22" s="533"/>
      <c r="F22" s="540" t="s">
        <v>2723</v>
      </c>
      <c r="G22" s="541"/>
      <c r="H22" s="540" t="s">
        <v>2723</v>
      </c>
      <c r="I22" s="542"/>
    </row>
    <row r="23" customFormat="false" ht="12.75" hidden="false" customHeight="false" outlineLevel="0" collapsed="false">
      <c r="A23" s="529" t="s">
        <v>99</v>
      </c>
      <c r="B23" s="530" t="s">
        <v>2724</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2725</v>
      </c>
      <c r="G24" s="541"/>
      <c r="H24" s="540" t="s">
        <v>2725</v>
      </c>
      <c r="I24" s="542"/>
    </row>
    <row r="25" customFormat="false" ht="12.75" hidden="false" customHeight="false" outlineLevel="0" collapsed="false">
      <c r="A25" s="529" t="s">
        <v>105</v>
      </c>
      <c r="B25" s="530" t="s">
        <v>106</v>
      </c>
      <c r="C25" s="532"/>
      <c r="D25" s="533"/>
      <c r="F25" s="543" t="s">
        <v>2726</v>
      </c>
      <c r="G25" s="544"/>
      <c r="H25" s="543" t="s">
        <v>2726</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2727</v>
      </c>
      <c r="C28" s="532"/>
      <c r="D28" s="533"/>
      <c r="F28" s="546" t="s">
        <v>2681</v>
      </c>
    </row>
    <row r="29" customFormat="false" ht="12.75" hidden="false" customHeight="false" outlineLevel="0" collapsed="false">
      <c r="A29" s="529" t="s">
        <v>114</v>
      </c>
      <c r="B29" s="530" t="s">
        <v>2728</v>
      </c>
      <c r="C29" s="532"/>
      <c r="D29" s="533"/>
      <c r="F29" s="547" t="s">
        <v>2684</v>
      </c>
    </row>
    <row r="30" customFormat="false" ht="12.75" hidden="false" customHeight="false" outlineLevel="0" collapsed="false">
      <c r="A30" s="529" t="s">
        <v>116</v>
      </c>
      <c r="B30" s="530" t="s">
        <v>2729</v>
      </c>
      <c r="C30" s="532"/>
      <c r="D30" s="533"/>
      <c r="F30" s="548"/>
    </row>
    <row r="31" customFormat="false" ht="12.75" hidden="false" customHeight="false" outlineLevel="0" collapsed="false">
      <c r="A31" s="529" t="s">
        <v>118</v>
      </c>
      <c r="B31" s="530" t="s">
        <v>2730</v>
      </c>
      <c r="C31" s="532"/>
      <c r="D31" s="533"/>
    </row>
    <row r="32" customFormat="false" ht="12.75" hidden="false" customHeight="false" outlineLevel="0" collapsed="false">
      <c r="A32" s="529" t="s">
        <v>124</v>
      </c>
      <c r="B32" s="530" t="s">
        <v>2731</v>
      </c>
      <c r="C32" s="532"/>
      <c r="D32" s="533"/>
    </row>
    <row r="33" customFormat="false" ht="12.75" hidden="false" customHeight="false" outlineLevel="0" collapsed="false">
      <c r="A33" s="529" t="s">
        <v>129</v>
      </c>
      <c r="B33" s="530" t="s">
        <v>2732</v>
      </c>
      <c r="C33" s="532"/>
      <c r="D33" s="533"/>
    </row>
    <row r="34" customFormat="false" ht="12.75" hidden="false" customHeight="false" outlineLevel="0" collapsed="false">
      <c r="A34" s="529" t="s">
        <v>132</v>
      </c>
      <c r="B34" s="530" t="s">
        <v>2733</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2734</v>
      </c>
      <c r="C36" s="532"/>
      <c r="D36" s="533"/>
    </row>
    <row r="37" customFormat="false" ht="12.75" hidden="false" customHeight="false" outlineLevel="0" collapsed="false">
      <c r="A37" s="529" t="s">
        <v>147</v>
      </c>
      <c r="B37" s="530" t="s">
        <v>2735</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2736</v>
      </c>
      <c r="C40" s="532"/>
      <c r="D40" s="533"/>
    </row>
    <row r="41" customFormat="false" ht="12.75" hidden="false" customHeight="false" outlineLevel="0" collapsed="false">
      <c r="A41" s="531" t="s">
        <v>160</v>
      </c>
      <c r="B41" s="530" t="s">
        <v>2737</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2738</v>
      </c>
      <c r="C44" s="532"/>
      <c r="D44" s="533"/>
    </row>
    <row r="45" customFormat="false" ht="12.75" hidden="false" customHeight="false" outlineLevel="0" collapsed="false">
      <c r="A45" s="529" t="s">
        <v>170</v>
      </c>
      <c r="B45" s="530" t="s">
        <v>2739</v>
      </c>
      <c r="C45" s="532"/>
      <c r="D45" s="533"/>
    </row>
    <row r="46" customFormat="false" ht="12.75" hidden="false" customHeight="false" outlineLevel="0" collapsed="false">
      <c r="A46" s="529" t="s">
        <v>172</v>
      </c>
      <c r="B46" s="530" t="s">
        <v>2740</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2741</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2742</v>
      </c>
      <c r="C55" s="532"/>
      <c r="D55" s="533"/>
    </row>
    <row r="56" customFormat="false" ht="12.75" hidden="false" customHeight="false" outlineLevel="0" collapsed="false">
      <c r="A56" s="529" t="s">
        <v>200</v>
      </c>
      <c r="B56" s="530" t="s">
        <v>2743</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2744</v>
      </c>
      <c r="C58" s="532"/>
      <c r="D58" s="533"/>
    </row>
    <row r="59" customFormat="false" ht="12.75" hidden="false" customHeight="false" outlineLevel="0" collapsed="false">
      <c r="A59" s="529" t="s">
        <v>207</v>
      </c>
      <c r="B59" s="530" t="s">
        <v>2745</v>
      </c>
      <c r="C59" s="532"/>
      <c r="D59" s="533"/>
    </row>
    <row r="60" customFormat="false" ht="12.75" hidden="false" customHeight="false" outlineLevel="0" collapsed="false">
      <c r="A60" s="529" t="s">
        <v>209</v>
      </c>
      <c r="B60" s="530" t="s">
        <v>2746</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2747</v>
      </c>
      <c r="C63" s="532"/>
      <c r="D63" s="533"/>
    </row>
    <row r="64" customFormat="false" ht="12.75" hidden="false" customHeight="false" outlineLevel="0" collapsed="false">
      <c r="A64" s="529" t="s">
        <v>226</v>
      </c>
      <c r="B64" s="530" t="s">
        <v>2748</v>
      </c>
      <c r="C64" s="532"/>
      <c r="D64" s="533"/>
    </row>
    <row r="65" customFormat="false" ht="12.75" hidden="false" customHeight="false" outlineLevel="0" collapsed="false">
      <c r="A65" s="529" t="s">
        <v>228</v>
      </c>
      <c r="B65" s="530" t="s">
        <v>2749</v>
      </c>
      <c r="C65" s="532"/>
      <c r="D65" s="533"/>
    </row>
    <row r="66" customFormat="false" ht="12.75" hidden="false" customHeight="false" outlineLevel="0" collapsed="false">
      <c r="A66" s="531" t="s">
        <v>230</v>
      </c>
      <c r="B66" s="530" t="s">
        <v>2750</v>
      </c>
      <c r="C66" s="532"/>
      <c r="D66" s="533"/>
    </row>
    <row r="67" customFormat="false" ht="12.75" hidden="false" customHeight="false" outlineLevel="0" collapsed="false">
      <c r="A67" s="529" t="s">
        <v>232</v>
      </c>
      <c r="B67" s="530" t="s">
        <v>2751</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2752</v>
      </c>
      <c r="C70" s="532"/>
      <c r="D70" s="533"/>
    </row>
    <row r="71" customFormat="false" ht="12.75" hidden="false" customHeight="false" outlineLevel="0" collapsed="false">
      <c r="A71" s="531" t="s">
        <v>243</v>
      </c>
      <c r="B71" s="530" t="s">
        <v>2753</v>
      </c>
      <c r="C71" s="532"/>
      <c r="D71" s="533"/>
    </row>
    <row r="72" customFormat="false" ht="12.75" hidden="false" customHeight="false" outlineLevel="0" collapsed="false">
      <c r="A72" s="529" t="s">
        <v>245</v>
      </c>
      <c r="B72" s="530" t="s">
        <v>2754</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2755</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2756</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2757</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2758</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2759</v>
      </c>
      <c r="C90" s="532"/>
      <c r="D90" s="533"/>
    </row>
    <row r="91" customFormat="false" ht="12.75" hidden="false" customHeight="false" outlineLevel="0" collapsed="false">
      <c r="A91" s="529" t="s">
        <v>301</v>
      </c>
      <c r="B91" s="530" t="s">
        <v>2760</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2761</v>
      </c>
      <c r="C95" s="532"/>
      <c r="D95" s="533"/>
    </row>
    <row r="96" customFormat="false" ht="12.75" hidden="false" customHeight="false" outlineLevel="0" collapsed="false">
      <c r="A96" s="529" t="s">
        <v>338</v>
      </c>
      <c r="B96" s="550" t="s">
        <v>2762</v>
      </c>
      <c r="C96" s="532"/>
      <c r="D96" s="533"/>
    </row>
    <row r="97" customFormat="false" ht="12.75" hidden="false" customHeight="false" outlineLevel="0" collapsed="false">
      <c r="A97" s="529" t="s">
        <v>2763</v>
      </c>
      <c r="B97" s="530" t="s">
        <v>309</v>
      </c>
      <c r="C97" s="532"/>
      <c r="D97" s="533"/>
    </row>
    <row r="98" customFormat="false" ht="12.75" hidden="false" customHeight="false" outlineLevel="0" collapsed="false">
      <c r="A98" s="529" t="s">
        <v>381</v>
      </c>
      <c r="B98" s="530" t="s">
        <v>2764</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2765</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2766</v>
      </c>
      <c r="C103" s="532"/>
      <c r="D103" s="533"/>
    </row>
    <row r="104" customFormat="false" ht="12.75" hidden="false" customHeight="false" outlineLevel="0" collapsed="false">
      <c r="A104" s="529" t="s">
        <v>362</v>
      </c>
      <c r="B104" s="530" t="s">
        <v>2767</v>
      </c>
      <c r="C104" s="532"/>
      <c r="D104" s="533"/>
    </row>
    <row r="105" customFormat="false" ht="12.75" hidden="false" customHeight="false" outlineLevel="0" collapsed="false">
      <c r="A105" s="529" t="s">
        <v>364</v>
      </c>
      <c r="B105" s="530" t="s">
        <v>2768</v>
      </c>
      <c r="C105" s="532"/>
      <c r="D105" s="533"/>
    </row>
    <row r="106" customFormat="false" ht="12.75" hidden="false" customHeight="false" outlineLevel="0" collapsed="false">
      <c r="A106" s="529" t="s">
        <v>358</v>
      </c>
      <c r="B106" s="530" t="s">
        <v>2769</v>
      </c>
      <c r="C106" s="532"/>
      <c r="D106" s="533"/>
    </row>
    <row r="107" customFormat="false" ht="12.75" hidden="false" customHeight="false" outlineLevel="0" collapsed="false">
      <c r="A107" s="531" t="s">
        <v>360</v>
      </c>
      <c r="B107" s="530" t="s">
        <v>2770</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2771</v>
      </c>
      <c r="C111" s="532"/>
      <c r="D111" s="533"/>
    </row>
    <row r="112" customFormat="false" ht="12.75" hidden="false" customHeight="false" outlineLevel="0" collapsed="false">
      <c r="A112" s="531" t="s">
        <v>379</v>
      </c>
      <c r="B112" s="530" t="s">
        <v>2772</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2773</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2774</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2775</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2776</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2777</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2778</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2779</v>
      </c>
      <c r="C133" s="532"/>
      <c r="D133" s="533"/>
    </row>
    <row r="134" customFormat="false" ht="12.75" hidden="false" customHeight="false" outlineLevel="0" collapsed="false">
      <c r="A134" s="529" t="s">
        <v>413</v>
      </c>
      <c r="B134" s="530" t="s">
        <v>2780</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2781</v>
      </c>
      <c r="C136" s="532"/>
      <c r="D136" s="533"/>
    </row>
    <row r="137" customFormat="false" ht="12.75" hidden="false" customHeight="false" outlineLevel="0" collapsed="false">
      <c r="A137" s="529" t="s">
        <v>420</v>
      </c>
      <c r="B137" s="530" t="s">
        <v>2782</v>
      </c>
      <c r="C137" s="532"/>
      <c r="D137" s="533"/>
    </row>
    <row r="138" customFormat="false" ht="12.75" hidden="false" customHeight="false" outlineLevel="0" collapsed="false">
      <c r="A138" s="529" t="s">
        <v>422</v>
      </c>
      <c r="B138" s="530" t="s">
        <v>2783</v>
      </c>
      <c r="C138" s="532"/>
      <c r="D138" s="533"/>
    </row>
    <row r="139" customFormat="false" ht="12.75" hidden="false" customHeight="false" outlineLevel="0" collapsed="false">
      <c r="A139" s="529" t="s">
        <v>424</v>
      </c>
      <c r="B139" s="530" t="s">
        <v>2784</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2785</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2786</v>
      </c>
      <c r="B144" s="530" t="s">
        <v>2787</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2788</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2789</v>
      </c>
      <c r="C153" s="532"/>
      <c r="D153" s="533"/>
    </row>
    <row r="154" customFormat="false" ht="12.75" hidden="false" customHeight="false" outlineLevel="0" collapsed="false">
      <c r="A154" s="529" t="s">
        <v>476</v>
      </c>
      <c r="B154" s="530" t="s">
        <v>2790</v>
      </c>
      <c r="C154" s="532"/>
      <c r="D154" s="533"/>
    </row>
    <row r="155" customFormat="false" ht="12.75" hidden="false" customHeight="false" outlineLevel="0" collapsed="false">
      <c r="A155" s="529" t="s">
        <v>480</v>
      </c>
      <c r="B155" s="530" t="s">
        <v>2791</v>
      </c>
      <c r="C155" s="532"/>
      <c r="D155" s="533"/>
    </row>
    <row r="156" customFormat="false" ht="12.75" hidden="false" customHeight="false" outlineLevel="0" collapsed="false">
      <c r="A156" s="529" t="s">
        <v>483</v>
      </c>
      <c r="B156" s="530" t="s">
        <v>2792</v>
      </c>
      <c r="C156" s="532"/>
      <c r="D156" s="533"/>
    </row>
    <row r="157" customFormat="false" ht="12.75" hidden="false" customHeight="false" outlineLevel="0" collapsed="false">
      <c r="A157" s="531" t="s">
        <v>485</v>
      </c>
      <c r="B157" s="530" t="s">
        <v>2793</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2794</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2795</v>
      </c>
      <c r="C166" s="532"/>
      <c r="D166" s="533"/>
    </row>
    <row r="167" customFormat="false" ht="12.75" hidden="false" customHeight="false" outlineLevel="0" collapsed="false">
      <c r="A167" s="531" t="s">
        <v>508</v>
      </c>
      <c r="B167" s="530" t="s">
        <v>2796</v>
      </c>
      <c r="C167" s="532"/>
      <c r="D167" s="533"/>
    </row>
    <row r="168" customFormat="false" ht="12.75" hidden="false" customHeight="false" outlineLevel="0" collapsed="false">
      <c r="A168" s="529" t="s">
        <v>515</v>
      </c>
      <c r="B168" s="530" t="s">
        <v>2797</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2798</v>
      </c>
      <c r="C170" s="532"/>
      <c r="D170" s="533"/>
    </row>
    <row r="171" customFormat="false" ht="12.75" hidden="false" customHeight="false" outlineLevel="0" collapsed="false">
      <c r="A171" s="531" t="s">
        <v>523</v>
      </c>
      <c r="B171" s="530" t="s">
        <v>2799</v>
      </c>
      <c r="C171" s="532"/>
      <c r="D171" s="533"/>
    </row>
    <row r="172" customFormat="false" ht="12.75" hidden="false" customHeight="false" outlineLevel="0" collapsed="false">
      <c r="A172" s="529" t="s">
        <v>512</v>
      </c>
      <c r="B172" s="530" t="s">
        <v>2800</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2801</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2802</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2803</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2804</v>
      </c>
      <c r="C191" s="532"/>
      <c r="D191" s="533"/>
    </row>
    <row r="192" customFormat="false" ht="12.75" hidden="false" customHeight="false" outlineLevel="0" collapsed="false">
      <c r="A192" s="529" t="s">
        <v>594</v>
      </c>
      <c r="B192" s="530" t="s">
        <v>2805</v>
      </c>
      <c r="C192" s="532"/>
      <c r="D192" s="533"/>
    </row>
    <row r="193" customFormat="false" ht="12.75" hidden="false" customHeight="false" outlineLevel="0" collapsed="false">
      <c r="A193" s="531" t="s">
        <v>598</v>
      </c>
      <c r="B193" s="530" t="s">
        <v>2806</v>
      </c>
      <c r="C193" s="532"/>
      <c r="D193" s="533"/>
    </row>
    <row r="194" customFormat="false" ht="12.75" hidden="false" customHeight="false" outlineLevel="0" collapsed="false">
      <c r="A194" s="529" t="s">
        <v>602</v>
      </c>
      <c r="B194" s="530" t="s">
        <v>2807</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2808</v>
      </c>
      <c r="C199" s="532"/>
      <c r="D199" s="533"/>
    </row>
    <row r="200" customFormat="false" ht="12.75" hidden="false" customHeight="false" outlineLevel="0" collapsed="false">
      <c r="A200" s="529" t="s">
        <v>624</v>
      </c>
      <c r="B200" s="530" t="s">
        <v>2809</v>
      </c>
      <c r="C200" s="532"/>
      <c r="D200" s="533"/>
    </row>
    <row r="201" customFormat="false" ht="12.75" hidden="false" customHeight="false" outlineLevel="0" collapsed="false">
      <c r="A201" s="529" t="s">
        <v>638</v>
      </c>
      <c r="B201" s="530" t="s">
        <v>2810</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2811</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2812</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2813</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2814</v>
      </c>
      <c r="C225" s="532"/>
      <c r="D225" s="533"/>
    </row>
    <row r="226" customFormat="false" ht="12.75" hidden="false" customHeight="false" outlineLevel="0" collapsed="false">
      <c r="A226" s="531" t="s">
        <v>701</v>
      </c>
      <c r="B226" s="530" t="s">
        <v>2815</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2816</v>
      </c>
      <c r="C230" s="532"/>
      <c r="D230" s="533"/>
    </row>
    <row r="231" customFormat="false" ht="12.75" hidden="false" customHeight="false" outlineLevel="0" collapsed="false">
      <c r="A231" s="529" t="s">
        <v>724</v>
      </c>
      <c r="B231" s="530" t="s">
        <v>2817</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2818</v>
      </c>
      <c r="C234" s="532"/>
      <c r="D234" s="533"/>
    </row>
    <row r="235" customFormat="false" ht="12.75" hidden="false" customHeight="false" outlineLevel="0" collapsed="false">
      <c r="A235" s="529" t="s">
        <v>738</v>
      </c>
      <c r="B235" s="530" t="s">
        <v>2819</v>
      </c>
      <c r="C235" s="532"/>
      <c r="D235" s="533"/>
    </row>
    <row r="236" customFormat="false" ht="12.75" hidden="false" customHeight="false" outlineLevel="0" collapsed="false">
      <c r="A236" s="529" t="s">
        <v>740</v>
      </c>
      <c r="B236" s="530" t="s">
        <v>2820</v>
      </c>
      <c r="C236" s="532"/>
      <c r="D236" s="533"/>
    </row>
    <row r="237" customFormat="false" ht="12.75" hidden="false" customHeight="false" outlineLevel="0" collapsed="false">
      <c r="A237" s="529" t="s">
        <v>743</v>
      </c>
      <c r="B237" s="530" t="s">
        <v>2821</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2822</v>
      </c>
      <c r="C240" s="532"/>
      <c r="D240" s="533"/>
    </row>
    <row r="241" customFormat="false" ht="12.75" hidden="false" customHeight="false" outlineLevel="0" collapsed="false">
      <c r="A241" s="529" t="s">
        <v>751</v>
      </c>
      <c r="B241" s="530" t="s">
        <v>2823</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2824</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2825</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2826</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2827</v>
      </c>
      <c r="C254" s="532"/>
      <c r="D254" s="533"/>
    </row>
    <row r="255" customFormat="false" ht="12.75" hidden="false" customHeight="false" outlineLevel="0" collapsed="false">
      <c r="A255" s="529" t="s">
        <v>803</v>
      </c>
      <c r="B255" s="530" t="s">
        <v>2828</v>
      </c>
      <c r="C255" s="532"/>
      <c r="D255" s="533"/>
    </row>
    <row r="256" customFormat="false" ht="12.75" hidden="false" customHeight="false" outlineLevel="0" collapsed="false">
      <c r="A256" s="529" t="s">
        <v>790</v>
      </c>
      <c r="B256" s="530" t="s">
        <v>2829</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2830</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2831</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2832</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2833</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2834</v>
      </c>
      <c r="C281" s="532"/>
      <c r="D281" s="533"/>
    </row>
    <row r="282" customFormat="false" ht="12.75" hidden="false" customHeight="false" outlineLevel="0" collapsed="false">
      <c r="A282" s="529" t="s">
        <v>858</v>
      </c>
      <c r="B282" s="530" t="s">
        <v>2835</v>
      </c>
      <c r="C282" s="532"/>
      <c r="D282" s="533"/>
    </row>
    <row r="283" customFormat="false" ht="12.75" hidden="false" customHeight="false" outlineLevel="0" collapsed="false">
      <c r="A283" s="529" t="s">
        <v>2836</v>
      </c>
      <c r="B283" s="530" t="s">
        <v>2837</v>
      </c>
      <c r="C283" s="532"/>
      <c r="D283" s="533"/>
    </row>
    <row r="284" customFormat="false" ht="12.75" hidden="false" customHeight="false" outlineLevel="0" collapsed="false">
      <c r="A284" s="529" t="s">
        <v>863</v>
      </c>
      <c r="B284" s="530" t="s">
        <v>2838</v>
      </c>
      <c r="C284" s="532"/>
      <c r="D284" s="533"/>
    </row>
    <row r="285" customFormat="false" ht="12.75" hidden="false" customHeight="false" outlineLevel="0" collapsed="false">
      <c r="A285" s="529" t="s">
        <v>865</v>
      </c>
      <c r="B285" s="530" t="s">
        <v>2839</v>
      </c>
      <c r="C285" s="532"/>
      <c r="D285" s="533"/>
    </row>
    <row r="286" customFormat="false" ht="12.75" hidden="false" customHeight="false" outlineLevel="0" collapsed="false">
      <c r="A286" s="529" t="s">
        <v>867</v>
      </c>
      <c r="B286" s="530" t="s">
        <v>2840</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2841</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2842</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2843</v>
      </c>
      <c r="C295" s="532"/>
      <c r="D295" s="533"/>
    </row>
    <row r="296" customFormat="false" ht="12.75" hidden="false" customHeight="false" outlineLevel="0" collapsed="false">
      <c r="A296" s="529" t="s">
        <v>903</v>
      </c>
      <c r="B296" s="530" t="s">
        <v>2844</v>
      </c>
      <c r="C296" s="532"/>
      <c r="D296" s="533"/>
    </row>
    <row r="297" customFormat="false" ht="12.75" hidden="false" customHeight="false" outlineLevel="0" collapsed="false">
      <c r="A297" s="529" t="s">
        <v>905</v>
      </c>
      <c r="B297" s="530" t="s">
        <v>2845</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2846</v>
      </c>
      <c r="C300" s="532"/>
      <c r="D300" s="533"/>
    </row>
    <row r="301" customFormat="false" ht="12.75" hidden="false" customHeight="false" outlineLevel="0" collapsed="false">
      <c r="A301" s="529" t="s">
        <v>922</v>
      </c>
      <c r="B301" s="530" t="s">
        <v>2847</v>
      </c>
      <c r="C301" s="532"/>
      <c r="D301" s="533"/>
    </row>
    <row r="302" customFormat="false" ht="12.75" hidden="false" customHeight="false" outlineLevel="0" collapsed="false">
      <c r="A302" s="529" t="s">
        <v>928</v>
      </c>
      <c r="B302" s="530" t="s">
        <v>2848</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2849</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2850</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2851</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2852</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2853</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2854</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2855</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2856</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2857</v>
      </c>
      <c r="C333" s="532"/>
      <c r="D333" s="533"/>
    </row>
    <row r="334" customFormat="false" ht="12.75" hidden="false" customHeight="false" outlineLevel="0" collapsed="false">
      <c r="A334" s="529" t="s">
        <v>1022</v>
      </c>
      <c r="B334" s="530" t="s">
        <v>2858</v>
      </c>
      <c r="C334" s="532"/>
      <c r="D334" s="533"/>
    </row>
    <row r="335" customFormat="false" ht="12.75" hidden="false" customHeight="false" outlineLevel="0" collapsed="false">
      <c r="A335" s="529" t="s">
        <v>1024</v>
      </c>
      <c r="B335" s="530" t="s">
        <v>2859</v>
      </c>
      <c r="C335" s="532"/>
      <c r="D335" s="533"/>
    </row>
    <row r="336" customFormat="false" ht="12.75" hidden="false" customHeight="false" outlineLevel="0" collapsed="false">
      <c r="A336" s="531" t="s">
        <v>1026</v>
      </c>
      <c r="B336" s="530" t="s">
        <v>2860</v>
      </c>
      <c r="C336" s="532"/>
      <c r="D336" s="533"/>
    </row>
    <row r="337" customFormat="false" ht="12.75" hidden="false" customHeight="false" outlineLevel="0" collapsed="false">
      <c r="A337" s="531" t="s">
        <v>2861</v>
      </c>
      <c r="B337" s="530" t="s">
        <v>2862</v>
      </c>
      <c r="C337" s="532"/>
      <c r="D337" s="533"/>
    </row>
    <row r="338" customFormat="false" ht="12.75" hidden="false" customHeight="false" outlineLevel="0" collapsed="false">
      <c r="A338" s="529" t="s">
        <v>1032</v>
      </c>
      <c r="B338" s="530" t="s">
        <v>2863</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2864</v>
      </c>
      <c r="C340" s="532"/>
      <c r="D340" s="533"/>
    </row>
    <row r="341" customFormat="false" ht="12.75" hidden="false" customHeight="false" outlineLevel="0" collapsed="false">
      <c r="A341" s="529" t="s">
        <v>1037</v>
      </c>
      <c r="B341" s="530" t="s">
        <v>2865</v>
      </c>
      <c r="C341" s="532"/>
      <c r="D341" s="533"/>
    </row>
    <row r="342" customFormat="false" ht="12.75" hidden="false" customHeight="false" outlineLevel="0" collapsed="false">
      <c r="A342" s="531" t="s">
        <v>1040</v>
      </c>
      <c r="B342" s="530" t="s">
        <v>2866</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2867</v>
      </c>
      <c r="C352" s="532"/>
      <c r="D352" s="533"/>
    </row>
    <row r="353" customFormat="false" ht="12.75" hidden="false" customHeight="false" outlineLevel="0" collapsed="false">
      <c r="A353" s="531" t="s">
        <v>1064</v>
      </c>
      <c r="B353" s="530" t="s">
        <v>2868</v>
      </c>
      <c r="C353" s="532"/>
      <c r="D353" s="533"/>
    </row>
    <row r="354" customFormat="false" ht="12.75" hidden="false" customHeight="false" outlineLevel="0" collapsed="false">
      <c r="A354" s="529" t="s">
        <v>1100</v>
      </c>
      <c r="B354" s="530" t="s">
        <v>2869</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2870</v>
      </c>
      <c r="C357" s="532"/>
      <c r="D357" s="533"/>
    </row>
    <row r="358" customFormat="false" ht="12.75" hidden="false" customHeight="false" outlineLevel="0" collapsed="false">
      <c r="A358" s="531" t="s">
        <v>1107</v>
      </c>
      <c r="B358" s="530" t="s">
        <v>2871</v>
      </c>
      <c r="C358" s="532"/>
      <c r="D358" s="533"/>
    </row>
    <row r="359" customFormat="false" ht="12.75" hidden="false" customHeight="false" outlineLevel="0" collapsed="false">
      <c r="A359" s="529" t="s">
        <v>1066</v>
      </c>
      <c r="B359" s="530" t="s">
        <v>2872</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2873</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2874</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2875</v>
      </c>
      <c r="C373" s="532"/>
      <c r="D373" s="533"/>
    </row>
    <row r="374" customFormat="false" ht="12.75" hidden="false" customHeight="false" outlineLevel="0" collapsed="false">
      <c r="A374" s="529" t="s">
        <v>1123</v>
      </c>
      <c r="B374" s="530" t="s">
        <v>2876</v>
      </c>
      <c r="C374" s="532"/>
      <c r="D374" s="533"/>
    </row>
    <row r="375" customFormat="false" ht="12.75" hidden="false" customHeight="false" outlineLevel="0" collapsed="false">
      <c r="A375" s="529" t="s">
        <v>1131</v>
      </c>
      <c r="B375" s="530" t="s">
        <v>2877</v>
      </c>
      <c r="C375" s="532"/>
      <c r="D375" s="533"/>
    </row>
    <row r="376" customFormat="false" ht="12.75" hidden="false" customHeight="false" outlineLevel="0" collapsed="false">
      <c r="A376" s="529" t="s">
        <v>1136</v>
      </c>
      <c r="B376" s="530" t="s">
        <v>2878</v>
      </c>
      <c r="C376" s="532"/>
      <c r="D376" s="533"/>
    </row>
    <row r="377" customFormat="false" ht="12.75" hidden="false" customHeight="false" outlineLevel="0" collapsed="false">
      <c r="A377" s="529" t="s">
        <v>1138</v>
      </c>
      <c r="B377" s="530" t="s">
        <v>2879</v>
      </c>
      <c r="C377" s="532"/>
      <c r="D377" s="533"/>
    </row>
    <row r="378" customFormat="false" ht="12.75" hidden="false" customHeight="false" outlineLevel="0" collapsed="false">
      <c r="A378" s="529" t="s">
        <v>1140</v>
      </c>
      <c r="B378" s="530" t="s">
        <v>2880</v>
      </c>
      <c r="C378" s="532"/>
      <c r="D378" s="533"/>
    </row>
    <row r="379" customFormat="false" ht="12.75" hidden="false" customHeight="false" outlineLevel="0" collapsed="false">
      <c r="A379" s="529" t="s">
        <v>1142</v>
      </c>
      <c r="B379" s="530" t="s">
        <v>2881</v>
      </c>
      <c r="C379" s="532"/>
      <c r="D379" s="533"/>
    </row>
    <row r="380" customFormat="false" ht="12.75" hidden="false" customHeight="false" outlineLevel="0" collapsed="false">
      <c r="A380" s="529" t="s">
        <v>1145</v>
      </c>
      <c r="B380" s="530" t="s">
        <v>2882</v>
      </c>
      <c r="C380" s="532"/>
      <c r="D380" s="533"/>
    </row>
    <row r="381" customFormat="false" ht="12.75" hidden="false" customHeight="false" outlineLevel="0" collapsed="false">
      <c r="A381" s="529" t="s">
        <v>1147</v>
      </c>
      <c r="B381" s="530" t="s">
        <v>2883</v>
      </c>
      <c r="C381" s="532"/>
      <c r="D381" s="533"/>
    </row>
    <row r="382" customFormat="false" ht="12.75" hidden="false" customHeight="false" outlineLevel="0" collapsed="false">
      <c r="A382" s="529" t="s">
        <v>1149</v>
      </c>
      <c r="B382" s="530" t="s">
        <v>2884</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2885</v>
      </c>
      <c r="C384" s="532"/>
      <c r="D384" s="533"/>
    </row>
    <row r="385" customFormat="false" ht="12.75" hidden="false" customHeight="false" outlineLevel="0" collapsed="false">
      <c r="A385" s="529" t="s">
        <v>1134</v>
      </c>
      <c r="B385" s="530" t="s">
        <v>2886</v>
      </c>
      <c r="C385" s="532"/>
      <c r="D385" s="533"/>
    </row>
    <row r="386" customFormat="false" ht="12.75" hidden="false" customHeight="false" outlineLevel="0" collapsed="false">
      <c r="A386" s="529" t="s">
        <v>1153</v>
      </c>
      <c r="B386" s="530" t="s">
        <v>2887</v>
      </c>
      <c r="C386" s="532"/>
      <c r="D386" s="533"/>
    </row>
    <row r="387" customFormat="false" ht="12.75" hidden="false" customHeight="false" outlineLevel="0" collapsed="false">
      <c r="A387" s="529" t="s">
        <v>1155</v>
      </c>
      <c r="B387" s="530" t="s">
        <v>2888</v>
      </c>
      <c r="C387" s="532"/>
      <c r="D387" s="533"/>
    </row>
    <row r="388" customFormat="false" ht="12.75" hidden="false" customHeight="false" outlineLevel="0" collapsed="false">
      <c r="A388" s="529" t="s">
        <v>1159</v>
      </c>
      <c r="B388" s="530" t="s">
        <v>2889</v>
      </c>
      <c r="C388" s="532"/>
      <c r="D388" s="533"/>
    </row>
    <row r="389" customFormat="false" ht="12.75" hidden="false" customHeight="false" outlineLevel="0" collapsed="false">
      <c r="A389" s="529" t="s">
        <v>1125</v>
      </c>
      <c r="B389" s="530" t="s">
        <v>2890</v>
      </c>
      <c r="C389" s="532"/>
      <c r="D389" s="533"/>
    </row>
    <row r="390" customFormat="false" ht="12.75" hidden="false" customHeight="false" outlineLevel="0" collapsed="false">
      <c r="A390" s="529" t="s">
        <v>1128</v>
      </c>
      <c r="B390" s="530" t="s">
        <v>2891</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2892</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2893</v>
      </c>
      <c r="C405" s="532"/>
      <c r="D405" s="533"/>
    </row>
    <row r="406" customFormat="false" ht="12.75" hidden="false" customHeight="false" outlineLevel="0" collapsed="false">
      <c r="A406" s="529" t="s">
        <v>1161</v>
      </c>
      <c r="B406" s="530" t="s">
        <v>2894</v>
      </c>
      <c r="C406" s="532"/>
      <c r="D406" s="533"/>
    </row>
    <row r="407" customFormat="false" ht="12.75" hidden="false" customHeight="false" outlineLevel="0" collapsed="false">
      <c r="A407" s="529" t="s">
        <v>2895</v>
      </c>
      <c r="B407" s="530" t="s">
        <v>1172</v>
      </c>
      <c r="C407" s="532"/>
      <c r="D407" s="533"/>
    </row>
    <row r="408" customFormat="false" ht="12.75" hidden="false" customHeight="false" outlineLevel="0" collapsed="false">
      <c r="A408" s="531" t="s">
        <v>1179</v>
      </c>
      <c r="B408" s="530" t="s">
        <v>2896</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2897</v>
      </c>
      <c r="C410" s="532"/>
      <c r="D410" s="533"/>
    </row>
    <row r="411" customFormat="false" ht="12.75" hidden="false" customHeight="false" outlineLevel="0" collapsed="false">
      <c r="A411" s="529" t="s">
        <v>1218</v>
      </c>
      <c r="B411" s="530" t="s">
        <v>2898</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2899</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2900</v>
      </c>
      <c r="C418" s="532"/>
      <c r="D418" s="533"/>
    </row>
    <row r="419" customFormat="false" ht="12.75" hidden="false" customHeight="false" outlineLevel="0" collapsed="false">
      <c r="A419" s="531" t="s">
        <v>1263</v>
      </c>
      <c r="B419" s="530" t="s">
        <v>2901</v>
      </c>
      <c r="C419" s="532"/>
      <c r="D419" s="533"/>
    </row>
    <row r="420" customFormat="false" ht="12.75" hidden="false" customHeight="false" outlineLevel="0" collapsed="false">
      <c r="A420" s="529" t="s">
        <v>1276</v>
      </c>
      <c r="B420" s="530" t="s">
        <v>2902</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2903</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2904</v>
      </c>
      <c r="C426" s="532"/>
      <c r="D426" s="533"/>
    </row>
    <row r="427" customFormat="false" ht="12.75" hidden="false" customHeight="false" outlineLevel="0" collapsed="false">
      <c r="A427" s="529" t="s">
        <v>1292</v>
      </c>
      <c r="B427" s="530" t="s">
        <v>2905</v>
      </c>
      <c r="C427" s="532"/>
      <c r="D427" s="533"/>
    </row>
    <row r="428" customFormat="false" ht="12.75" hidden="false" customHeight="false" outlineLevel="0" collapsed="false">
      <c r="A428" s="529" t="s">
        <v>1297</v>
      </c>
      <c r="B428" s="530" t="s">
        <v>2906</v>
      </c>
      <c r="C428" s="532"/>
      <c r="D428" s="533"/>
    </row>
    <row r="429" customFormat="false" ht="12.75" hidden="false" customHeight="false" outlineLevel="0" collapsed="false">
      <c r="A429" s="529" t="s">
        <v>1295</v>
      </c>
      <c r="B429" s="530" t="s">
        <v>2907</v>
      </c>
      <c r="C429" s="532"/>
      <c r="D429" s="533"/>
    </row>
    <row r="430" customFormat="false" ht="12.75" hidden="false" customHeight="false" outlineLevel="0" collapsed="false">
      <c r="A430" s="529" t="s">
        <v>1299</v>
      </c>
      <c r="B430" s="530" t="s">
        <v>2908</v>
      </c>
      <c r="C430" s="532"/>
      <c r="D430" s="533"/>
    </row>
    <row r="431" customFormat="false" ht="12.75" hidden="false" customHeight="false" outlineLevel="0" collapsed="false">
      <c r="A431" s="529" t="s">
        <v>1301</v>
      </c>
      <c r="B431" s="530" t="s">
        <v>2909</v>
      </c>
      <c r="C431" s="532"/>
      <c r="D431" s="533"/>
    </row>
    <row r="432" customFormat="false" ht="12.75" hidden="false" customHeight="false" outlineLevel="0" collapsed="false">
      <c r="A432" s="529" t="s">
        <v>1303</v>
      </c>
      <c r="B432" s="530" t="s">
        <v>2910</v>
      </c>
      <c r="C432" s="532"/>
      <c r="D432" s="533"/>
    </row>
    <row r="433" customFormat="false" ht="12.75" hidden="false" customHeight="false" outlineLevel="0" collapsed="false">
      <c r="A433" s="529" t="s">
        <v>1305</v>
      </c>
      <c r="B433" s="530" t="s">
        <v>2911</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2912</v>
      </c>
      <c r="C435" s="532"/>
      <c r="D435" s="533"/>
    </row>
    <row r="436" customFormat="false" ht="12.75" hidden="false" customHeight="false" outlineLevel="0" collapsed="false">
      <c r="A436" s="529" t="s">
        <v>1312</v>
      </c>
      <c r="B436" s="530" t="s">
        <v>2913</v>
      </c>
      <c r="C436" s="532"/>
      <c r="D436" s="533"/>
    </row>
    <row r="437" customFormat="false" ht="12.75" hidden="false" customHeight="false" outlineLevel="0" collapsed="false">
      <c r="A437" s="529" t="s">
        <v>1315</v>
      </c>
      <c r="B437" s="530" t="s">
        <v>2914</v>
      </c>
      <c r="C437" s="532"/>
      <c r="D437" s="533"/>
    </row>
    <row r="438" customFormat="false" ht="12.75" hidden="false" customHeight="false" outlineLevel="0" collapsed="false">
      <c r="A438" s="529" t="s">
        <v>1317</v>
      </c>
      <c r="B438" s="530" t="s">
        <v>2915</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2916</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2917</v>
      </c>
      <c r="C450" s="532"/>
      <c r="D450" s="533"/>
    </row>
    <row r="451" customFormat="false" ht="12.75" hidden="false" customHeight="false" outlineLevel="0" collapsed="false">
      <c r="A451" s="529" t="s">
        <v>1352</v>
      </c>
      <c r="B451" s="530" t="s">
        <v>2918</v>
      </c>
      <c r="C451" s="532"/>
      <c r="D451" s="533"/>
    </row>
    <row r="452" customFormat="false" ht="12.75" hidden="false" customHeight="false" outlineLevel="0" collapsed="false">
      <c r="A452" s="529" t="s">
        <v>1354</v>
      </c>
      <c r="B452" s="530" t="s">
        <v>2919</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2920</v>
      </c>
      <c r="C455" s="532"/>
      <c r="D455" s="533"/>
    </row>
    <row r="456" customFormat="false" ht="12.75" hidden="false" customHeight="false" outlineLevel="0" collapsed="false">
      <c r="A456" s="529" t="s">
        <v>1366</v>
      </c>
      <c r="B456" s="530" t="s">
        <v>2921</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2922</v>
      </c>
      <c r="C458" s="532"/>
      <c r="D458" s="533"/>
    </row>
    <row r="459" customFormat="false" ht="12.75" hidden="false" customHeight="false" outlineLevel="0" collapsed="false">
      <c r="A459" s="529" t="s">
        <v>1402</v>
      </c>
      <c r="B459" s="530" t="s">
        <v>2923</v>
      </c>
      <c r="C459" s="532"/>
      <c r="D459" s="533"/>
    </row>
    <row r="460" customFormat="false" ht="12.75" hidden="false" customHeight="false" outlineLevel="0" collapsed="false">
      <c r="A460" s="529" t="s">
        <v>1404</v>
      </c>
      <c r="B460" s="530" t="s">
        <v>2924</v>
      </c>
      <c r="C460" s="532"/>
      <c r="D460" s="533"/>
    </row>
    <row r="461" customFormat="false" ht="12.75" hidden="false" customHeight="false" outlineLevel="0" collapsed="false">
      <c r="A461" s="529" t="s">
        <v>1406</v>
      </c>
      <c r="B461" s="530" t="s">
        <v>2925</v>
      </c>
      <c r="C461" s="532"/>
      <c r="D461" s="533"/>
    </row>
    <row r="462" customFormat="false" ht="12.75" hidden="false" customHeight="false" outlineLevel="0" collapsed="false">
      <c r="A462" s="531" t="s">
        <v>1373</v>
      </c>
      <c r="B462" s="530" t="s">
        <v>2926</v>
      </c>
      <c r="C462" s="532"/>
      <c r="D462" s="533"/>
    </row>
    <row r="463" customFormat="false" ht="12.75" hidden="false" customHeight="false" outlineLevel="0" collapsed="false">
      <c r="A463" s="531" t="s">
        <v>1382</v>
      </c>
      <c r="B463" s="530" t="s">
        <v>2927</v>
      </c>
      <c r="C463" s="532"/>
      <c r="D463" s="533"/>
    </row>
    <row r="464" customFormat="false" ht="12.75" hidden="false" customHeight="false" outlineLevel="0" collapsed="false">
      <c r="A464" s="529" t="s">
        <v>1398</v>
      </c>
      <c r="B464" s="530" t="s">
        <v>2928</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2929</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2930</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2931</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2932</v>
      </c>
      <c r="C487" s="532"/>
      <c r="D487" s="533"/>
    </row>
    <row r="488" customFormat="false" ht="12.75" hidden="false" customHeight="false" outlineLevel="0" collapsed="false">
      <c r="A488" s="529" t="s">
        <v>1457</v>
      </c>
      <c r="B488" s="530" t="s">
        <v>2933</v>
      </c>
      <c r="C488" s="532"/>
      <c r="D488" s="533"/>
    </row>
    <row r="489" customFormat="false" ht="12.75" hidden="false" customHeight="false" outlineLevel="0" collapsed="false">
      <c r="A489" s="531" t="s">
        <v>1464</v>
      </c>
      <c r="B489" s="530" t="s">
        <v>2934</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2935</v>
      </c>
      <c r="C493" s="532"/>
      <c r="D493" s="533"/>
    </row>
    <row r="494" customFormat="false" ht="12.75" hidden="false" customHeight="false" outlineLevel="0" collapsed="false">
      <c r="A494" s="529" t="s">
        <v>1481</v>
      </c>
      <c r="B494" s="530" t="s">
        <v>2936</v>
      </c>
      <c r="C494" s="532"/>
      <c r="D494" s="533"/>
    </row>
    <row r="495" customFormat="false" ht="12.75" hidden="false" customHeight="false" outlineLevel="0" collapsed="false">
      <c r="A495" s="529" t="s">
        <v>1479</v>
      </c>
      <c r="B495" s="530" t="s">
        <v>2937</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2938</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2939</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2940</v>
      </c>
      <c r="C502" s="532"/>
      <c r="D502" s="533"/>
    </row>
    <row r="503" customFormat="false" ht="12.75" hidden="false" customHeight="false" outlineLevel="0" collapsed="false">
      <c r="A503" s="531" t="s">
        <v>1496</v>
      </c>
      <c r="B503" s="530" t="s">
        <v>2941</v>
      </c>
      <c r="C503" s="532"/>
      <c r="D503" s="533"/>
    </row>
    <row r="504" customFormat="false" ht="12.75" hidden="false" customHeight="false" outlineLevel="0" collapsed="false">
      <c r="A504" s="529" t="s">
        <v>1498</v>
      </c>
      <c r="B504" s="530" t="s">
        <v>2942</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2943</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2944</v>
      </c>
      <c r="C509" s="532"/>
      <c r="D509" s="533"/>
    </row>
    <row r="510" customFormat="false" ht="12.75" hidden="false" customHeight="false" outlineLevel="0" collapsed="false">
      <c r="A510" s="529" t="s">
        <v>1514</v>
      </c>
      <c r="B510" s="530" t="s">
        <v>2945</v>
      </c>
      <c r="C510" s="532"/>
      <c r="D510" s="533"/>
    </row>
    <row r="511" customFormat="false" ht="12.75" hidden="false" customHeight="false" outlineLevel="0" collapsed="false">
      <c r="A511" s="529" t="s">
        <v>1516</v>
      </c>
      <c r="B511" s="530" t="s">
        <v>2946</v>
      </c>
      <c r="C511" s="532"/>
      <c r="D511" s="533"/>
    </row>
    <row r="512" customFormat="false" ht="12.75" hidden="false" customHeight="false" outlineLevel="0" collapsed="false">
      <c r="A512" s="529" t="s">
        <v>1522</v>
      </c>
      <c r="B512" s="530" t="s">
        <v>2947</v>
      </c>
      <c r="C512" s="532"/>
      <c r="D512" s="533"/>
    </row>
    <row r="513" customFormat="false" ht="12.75" hidden="false" customHeight="false" outlineLevel="0" collapsed="false">
      <c r="A513" s="531" t="s">
        <v>1510</v>
      </c>
      <c r="B513" s="530" t="s">
        <v>2948</v>
      </c>
      <c r="C513" s="532"/>
      <c r="D513" s="533"/>
    </row>
    <row r="514" customFormat="false" ht="12.75" hidden="false" customHeight="false" outlineLevel="0" collapsed="false">
      <c r="A514" s="529" t="s">
        <v>1518</v>
      </c>
      <c r="B514" s="530" t="s">
        <v>2949</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2950</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2951</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2952</v>
      </c>
      <c r="C521" s="532"/>
      <c r="D521" s="533"/>
    </row>
    <row r="522" customFormat="false" ht="12.75" hidden="false" customHeight="false" outlineLevel="0" collapsed="false">
      <c r="A522" s="529" t="s">
        <v>1547</v>
      </c>
      <c r="B522" s="530" t="s">
        <v>2953</v>
      </c>
      <c r="C522" s="532"/>
      <c r="D522" s="533"/>
    </row>
    <row r="523" customFormat="false" ht="12.75" hidden="false" customHeight="false" outlineLevel="0" collapsed="false">
      <c r="A523" s="531" t="s">
        <v>1550</v>
      </c>
      <c r="B523" s="530" t="s">
        <v>2954</v>
      </c>
      <c r="C523" s="532"/>
      <c r="D523" s="533"/>
    </row>
    <row r="524" customFormat="false" ht="12.75" hidden="false" customHeight="false" outlineLevel="0" collapsed="false">
      <c r="A524" s="529" t="s">
        <v>1554</v>
      </c>
      <c r="B524" s="530" t="s">
        <v>2955</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2956</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2957</v>
      </c>
      <c r="C535" s="532"/>
      <c r="D535" s="533"/>
    </row>
    <row r="536" customFormat="false" ht="12.75" hidden="false" customHeight="false" outlineLevel="0" collapsed="false">
      <c r="A536" s="529" t="s">
        <v>1597</v>
      </c>
      <c r="B536" s="530" t="s">
        <v>2958</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2959</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2960</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2961</v>
      </c>
      <c r="C543" s="532"/>
      <c r="D543" s="533"/>
    </row>
    <row r="544" customFormat="false" ht="12.75" hidden="false" customHeight="false" outlineLevel="0" collapsed="false">
      <c r="A544" s="529" t="s">
        <v>1615</v>
      </c>
      <c r="B544" s="530" t="s">
        <v>2962</v>
      </c>
      <c r="C544" s="532"/>
      <c r="D544" s="533"/>
    </row>
    <row r="545" customFormat="false" ht="12.75" hidden="false" customHeight="false" outlineLevel="0" collapsed="false">
      <c r="A545" s="529" t="s">
        <v>1617</v>
      </c>
      <c r="B545" s="530" t="s">
        <v>2963</v>
      </c>
      <c r="C545" s="532"/>
      <c r="D545" s="533"/>
    </row>
    <row r="546" customFormat="false" ht="12.75" hidden="false" customHeight="false" outlineLevel="0" collapsed="false">
      <c r="A546" s="531" t="s">
        <v>1619</v>
      </c>
      <c r="B546" s="530" t="s">
        <v>2964</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2965</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2966</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2967</v>
      </c>
      <c r="C558" s="532"/>
      <c r="D558" s="533"/>
    </row>
    <row r="559" customFormat="false" ht="12.75" hidden="false" customHeight="false" outlineLevel="0" collapsed="false">
      <c r="A559" s="529" t="s">
        <v>1653</v>
      </c>
      <c r="B559" s="530" t="s">
        <v>2968</v>
      </c>
      <c r="C559" s="532"/>
      <c r="D559" s="533"/>
    </row>
    <row r="560" customFormat="false" ht="12.75" hidden="false" customHeight="false" outlineLevel="0" collapsed="false">
      <c r="A560" s="529" t="s">
        <v>1655</v>
      </c>
      <c r="B560" s="530" t="s">
        <v>2969</v>
      </c>
      <c r="C560" s="532"/>
      <c r="D560" s="533"/>
    </row>
    <row r="561" customFormat="false" ht="12.75" hidden="false" customHeight="false" outlineLevel="0" collapsed="false">
      <c r="A561" s="529" t="s">
        <v>1657</v>
      </c>
      <c r="B561" s="530" t="s">
        <v>2970</v>
      </c>
      <c r="C561" s="532"/>
      <c r="D561" s="533"/>
    </row>
    <row r="562" customFormat="false" ht="12.75" hidden="false" customHeight="false" outlineLevel="0" collapsed="false">
      <c r="A562" s="529" t="s">
        <v>1659</v>
      </c>
      <c r="B562" s="530" t="s">
        <v>2971</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2972</v>
      </c>
      <c r="C564" s="532"/>
      <c r="D564" s="533"/>
    </row>
    <row r="565" customFormat="false" ht="12.75" hidden="false" customHeight="false" outlineLevel="0" collapsed="false">
      <c r="A565" s="529" t="s">
        <v>1665</v>
      </c>
      <c r="B565" s="530" t="s">
        <v>2973</v>
      </c>
      <c r="C565" s="532"/>
      <c r="D565" s="533"/>
    </row>
    <row r="566" customFormat="false" ht="12.75" hidden="false" customHeight="false" outlineLevel="0" collapsed="false">
      <c r="A566" s="529" t="s">
        <v>1667</v>
      </c>
      <c r="B566" s="530" t="s">
        <v>2974</v>
      </c>
      <c r="C566" s="532"/>
      <c r="D566" s="533"/>
    </row>
    <row r="567" customFormat="false" ht="12.75" hidden="false" customHeight="false" outlineLevel="0" collapsed="false">
      <c r="A567" s="529" t="s">
        <v>1669</v>
      </c>
      <c r="B567" s="530" t="s">
        <v>2975</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2976</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2977</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2978</v>
      </c>
      <c r="C581" s="532"/>
      <c r="D581" s="533"/>
    </row>
    <row r="582" customFormat="false" ht="12.75" hidden="false" customHeight="false" outlineLevel="0" collapsed="false">
      <c r="A582" s="531" t="s">
        <v>1718</v>
      </c>
      <c r="B582" s="530" t="s">
        <v>2979</v>
      </c>
      <c r="C582" s="532"/>
      <c r="D582" s="533"/>
    </row>
    <row r="583" customFormat="false" ht="12.75" hidden="false" customHeight="false" outlineLevel="0" collapsed="false">
      <c r="A583" s="529" t="s">
        <v>1720</v>
      </c>
      <c r="B583" s="530" t="s">
        <v>2980</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2981</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2982</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2983</v>
      </c>
      <c r="C596" s="532"/>
      <c r="D596" s="533"/>
    </row>
    <row r="597" customFormat="false" ht="12.75" hidden="false" customHeight="false" outlineLevel="0" collapsed="false">
      <c r="A597" s="529" t="s">
        <v>1769</v>
      </c>
      <c r="B597" s="549" t="s">
        <v>2984</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2985</v>
      </c>
      <c r="C603" s="532"/>
      <c r="D603" s="533"/>
    </row>
    <row r="604" customFormat="false" ht="12.75" hidden="false" customHeight="false" outlineLevel="0" collapsed="false">
      <c r="A604" s="529" t="s">
        <v>1794</v>
      </c>
      <c r="B604" s="530" t="s">
        <v>2986</v>
      </c>
      <c r="C604" s="532"/>
      <c r="D604" s="533"/>
    </row>
    <row r="605" customFormat="false" ht="12.75" hidden="false" customHeight="false" outlineLevel="0" collapsed="false">
      <c r="A605" s="529" t="s">
        <v>1797</v>
      </c>
      <c r="B605" s="530" t="s">
        <v>2987</v>
      </c>
      <c r="C605" s="532"/>
      <c r="D605" s="533"/>
    </row>
    <row r="606" customFormat="false" ht="12.75" hidden="false" customHeight="false" outlineLevel="0" collapsed="false">
      <c r="A606" s="531" t="s">
        <v>1800</v>
      </c>
      <c r="B606" s="530" t="s">
        <v>2988</v>
      </c>
      <c r="C606" s="532"/>
      <c r="D606" s="533"/>
    </row>
    <row r="607" customFormat="false" ht="12.75" hidden="false" customHeight="false" outlineLevel="0" collapsed="false">
      <c r="A607" s="529" t="s">
        <v>1803</v>
      </c>
      <c r="B607" s="530" t="s">
        <v>2989</v>
      </c>
      <c r="C607" s="532"/>
      <c r="D607" s="533"/>
    </row>
    <row r="608" customFormat="false" ht="12.75" hidden="false" customHeight="false" outlineLevel="0" collapsed="false">
      <c r="A608" s="531" t="s">
        <v>1806</v>
      </c>
      <c r="B608" s="530" t="s">
        <v>2990</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2991</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2992</v>
      </c>
      <c r="C613" s="532"/>
      <c r="D613" s="533"/>
    </row>
    <row r="614" customFormat="false" ht="12.75" hidden="false" customHeight="false" outlineLevel="0" collapsed="false">
      <c r="A614" s="529" t="s">
        <v>1830</v>
      </c>
      <c r="B614" s="530" t="s">
        <v>2993</v>
      </c>
      <c r="C614" s="532"/>
      <c r="D614" s="533"/>
    </row>
    <row r="615" customFormat="false" ht="12.75" hidden="false" customHeight="false" outlineLevel="0" collapsed="false">
      <c r="A615" s="531" t="s">
        <v>1832</v>
      </c>
      <c r="B615" s="530" t="s">
        <v>2994</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2995</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2996</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2997</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2998</v>
      </c>
      <c r="C630" s="532"/>
      <c r="D630" s="533"/>
    </row>
    <row r="631" customFormat="false" ht="12.75" hidden="false" customHeight="false" outlineLevel="0" collapsed="false">
      <c r="A631" s="531" t="s">
        <v>1901</v>
      </c>
      <c r="B631" s="530" t="s">
        <v>2999</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3000</v>
      </c>
      <c r="C633" s="532"/>
      <c r="D633" s="533"/>
    </row>
    <row r="634" customFormat="false" ht="12.75" hidden="false" customHeight="false" outlineLevel="0" collapsed="false">
      <c r="A634" s="531" t="s">
        <v>1908</v>
      </c>
      <c r="B634" s="530" t="s">
        <v>3001</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3002</v>
      </c>
      <c r="C636" s="532"/>
      <c r="D636" s="533"/>
    </row>
    <row r="637" customFormat="false" ht="12.75" hidden="false" customHeight="false" outlineLevel="0" collapsed="false">
      <c r="A637" s="531" t="s">
        <v>1924</v>
      </c>
      <c r="B637" s="530" t="s">
        <v>3003</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3004</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3005</v>
      </c>
      <c r="C642" s="532"/>
      <c r="D642" s="533"/>
    </row>
    <row r="643" customFormat="false" ht="12.75" hidden="false" customHeight="false" outlineLevel="0" collapsed="false">
      <c r="A643" s="529" t="s">
        <v>1843</v>
      </c>
      <c r="B643" s="530" t="s">
        <v>3006</v>
      </c>
      <c r="C643" s="532"/>
      <c r="D643" s="533"/>
    </row>
    <row r="644" customFormat="false" ht="12.75" hidden="false" customHeight="false" outlineLevel="0" collapsed="false">
      <c r="A644" s="529" t="s">
        <v>1845</v>
      </c>
      <c r="B644" s="530" t="s">
        <v>3007</v>
      </c>
      <c r="C644" s="532"/>
      <c r="D644" s="533"/>
    </row>
    <row r="645" customFormat="false" ht="12.75" hidden="false" customHeight="false" outlineLevel="0" collapsed="false">
      <c r="A645" s="529" t="s">
        <v>1852</v>
      </c>
      <c r="B645" s="530" t="s">
        <v>3008</v>
      </c>
      <c r="C645" s="532"/>
      <c r="D645" s="533"/>
    </row>
    <row r="646" customFormat="false" ht="12.75" hidden="false" customHeight="false" outlineLevel="0" collapsed="false">
      <c r="A646" s="529" t="s">
        <v>1858</v>
      </c>
      <c r="B646" s="530" t="s">
        <v>3009</v>
      </c>
      <c r="C646" s="532"/>
      <c r="D646" s="533"/>
    </row>
    <row r="647" customFormat="false" ht="12.75" hidden="false" customHeight="false" outlineLevel="0" collapsed="false">
      <c r="A647" s="529" t="s">
        <v>1863</v>
      </c>
      <c r="B647" s="530" t="s">
        <v>3010</v>
      </c>
      <c r="C647" s="532"/>
      <c r="D647" s="533"/>
    </row>
    <row r="648" customFormat="false" ht="12.75" hidden="false" customHeight="false" outlineLevel="0" collapsed="false">
      <c r="A648" s="529" t="s">
        <v>1869</v>
      </c>
      <c r="B648" s="530" t="s">
        <v>3011</v>
      </c>
      <c r="C648" s="532"/>
      <c r="D648" s="533"/>
    </row>
    <row r="649" customFormat="false" ht="12.75" hidden="false" customHeight="false" outlineLevel="0" collapsed="false">
      <c r="A649" s="529" t="s">
        <v>1873</v>
      </c>
      <c r="B649" s="530" t="s">
        <v>3012</v>
      </c>
      <c r="C649" s="532"/>
      <c r="D649" s="533"/>
    </row>
    <row r="650" customFormat="false" ht="12.75" hidden="false" customHeight="false" outlineLevel="0" collapsed="false">
      <c r="A650" s="529" t="s">
        <v>1878</v>
      </c>
      <c r="B650" s="530" t="s">
        <v>3013</v>
      </c>
      <c r="C650" s="532"/>
      <c r="D650" s="533"/>
    </row>
    <row r="651" customFormat="false" ht="12.75" hidden="false" customHeight="false" outlineLevel="0" collapsed="false">
      <c r="A651" s="529" t="s">
        <v>1884</v>
      </c>
      <c r="B651" s="530" t="s">
        <v>3014</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3015</v>
      </c>
      <c r="C653" s="532"/>
      <c r="D653" s="533"/>
    </row>
    <row r="654" customFormat="false" ht="12.75" hidden="false" customHeight="false" outlineLevel="0" collapsed="false">
      <c r="A654" s="529" t="s">
        <v>1917</v>
      </c>
      <c r="B654" s="530" t="s">
        <v>3016</v>
      </c>
      <c r="C654" s="532"/>
      <c r="D654" s="533"/>
    </row>
    <row r="655" customFormat="false" ht="12.75" hidden="false" customHeight="false" outlineLevel="0" collapsed="false">
      <c r="A655" s="529" t="s">
        <v>1922</v>
      </c>
      <c r="B655" s="530" t="s">
        <v>3017</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3018</v>
      </c>
      <c r="C657" s="532"/>
      <c r="D657" s="533"/>
    </row>
    <row r="658" customFormat="false" ht="12.75" hidden="false" customHeight="false" outlineLevel="0" collapsed="false">
      <c r="A658" s="529" t="s">
        <v>1933</v>
      </c>
      <c r="B658" s="530" t="s">
        <v>3019</v>
      </c>
      <c r="C658" s="532"/>
      <c r="D658" s="533"/>
    </row>
    <row r="659" customFormat="false" ht="12.75" hidden="false" customHeight="false" outlineLevel="0" collapsed="false">
      <c r="A659" s="529" t="s">
        <v>1938</v>
      </c>
      <c r="B659" s="530" t="s">
        <v>3020</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3021</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3022</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3023</v>
      </c>
      <c r="C669" s="532"/>
      <c r="D669" s="533"/>
    </row>
    <row r="670" customFormat="false" ht="12.75" hidden="false" customHeight="false" outlineLevel="0" collapsed="false">
      <c r="A670" s="529" t="s">
        <v>1966</v>
      </c>
      <c r="B670" s="530" t="s">
        <v>3024</v>
      </c>
      <c r="C670" s="532"/>
      <c r="D670" s="533"/>
    </row>
    <row r="671" customFormat="false" ht="12.75" hidden="false" customHeight="false" outlineLevel="0" collapsed="false">
      <c r="A671" s="529" t="s">
        <v>1971</v>
      </c>
      <c r="B671" s="530" t="s">
        <v>3025</v>
      </c>
      <c r="C671" s="532"/>
      <c r="D671" s="533"/>
    </row>
    <row r="672" customFormat="false" ht="12.75" hidden="false" customHeight="false" outlineLevel="0" collapsed="false">
      <c r="A672" s="529" t="s">
        <v>1975</v>
      </c>
      <c r="B672" s="530" t="s">
        <v>3026</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3027</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3028</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3029</v>
      </c>
      <c r="C678" s="532"/>
      <c r="D678" s="533"/>
    </row>
    <row r="679" customFormat="false" ht="12.75" hidden="false" customHeight="false" outlineLevel="0" collapsed="false">
      <c r="A679" s="531" t="s">
        <v>2017</v>
      </c>
      <c r="B679" s="530" t="s">
        <v>3030</v>
      </c>
      <c r="C679" s="532"/>
      <c r="D679" s="533"/>
    </row>
    <row r="680" customFormat="false" ht="12.75" hidden="false" customHeight="false" outlineLevel="0" collapsed="false">
      <c r="A680" s="531" t="s">
        <v>2051</v>
      </c>
      <c r="B680" s="530" t="s">
        <v>3031</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3032</v>
      </c>
      <c r="C683" s="532"/>
      <c r="D683" s="533"/>
    </row>
    <row r="684" customFormat="false" ht="12.75" hidden="false" customHeight="false" outlineLevel="0" collapsed="false">
      <c r="A684" s="531" t="s">
        <v>2013</v>
      </c>
      <c r="B684" s="530" t="s">
        <v>3033</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3034</v>
      </c>
      <c r="C688" s="532"/>
      <c r="D688" s="533"/>
    </row>
    <row r="689" customFormat="false" ht="12.75" hidden="false" customHeight="false" outlineLevel="0" collapsed="false">
      <c r="A689" s="531" t="s">
        <v>2033</v>
      </c>
      <c r="B689" s="530" t="s">
        <v>3035</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3036</v>
      </c>
      <c r="C691" s="532"/>
      <c r="D691" s="533"/>
    </row>
    <row r="692" customFormat="false" ht="12.75" hidden="false" customHeight="false" outlineLevel="0" collapsed="false">
      <c r="A692" s="529" t="s">
        <v>2030</v>
      </c>
      <c r="B692" s="530" t="s">
        <v>3037</v>
      </c>
      <c r="C692" s="532"/>
      <c r="D692" s="533"/>
    </row>
    <row r="693" customFormat="false" ht="12.75" hidden="false" customHeight="false" outlineLevel="0" collapsed="false">
      <c r="A693" s="529" t="s">
        <v>2035</v>
      </c>
      <c r="B693" s="530" t="s">
        <v>3038</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3039</v>
      </c>
      <c r="C695" s="532"/>
      <c r="D695" s="533"/>
    </row>
    <row r="696" customFormat="false" ht="12.75" hidden="false" customHeight="false" outlineLevel="0" collapsed="false">
      <c r="A696" s="529" t="s">
        <v>2044</v>
      </c>
      <c r="B696" s="530" t="s">
        <v>3040</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3041</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3042</v>
      </c>
      <c r="C702" s="532"/>
      <c r="D702" s="533"/>
    </row>
    <row r="703" customFormat="false" ht="12.75" hidden="false" customHeight="false" outlineLevel="0" collapsed="false">
      <c r="A703" s="529" t="s">
        <v>2015</v>
      </c>
      <c r="B703" s="530" t="s">
        <v>3043</v>
      </c>
      <c r="C703" s="532"/>
      <c r="D703" s="533"/>
    </row>
    <row r="704" customFormat="false" ht="12.75" hidden="false" customHeight="false" outlineLevel="0" collapsed="false">
      <c r="A704" s="531" t="s">
        <v>2057</v>
      </c>
      <c r="B704" s="530" t="s">
        <v>3044</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3045</v>
      </c>
      <c r="C706" s="532"/>
      <c r="D706" s="533"/>
    </row>
    <row r="707" customFormat="false" ht="12.75" hidden="false" customHeight="false" outlineLevel="0" collapsed="false">
      <c r="A707" s="529" t="s">
        <v>2009</v>
      </c>
      <c r="B707" s="530" t="s">
        <v>3046</v>
      </c>
      <c r="C707" s="532"/>
      <c r="D707" s="533"/>
    </row>
    <row r="708" customFormat="false" ht="12.75" hidden="false" customHeight="false" outlineLevel="0" collapsed="false">
      <c r="A708" s="529" t="s">
        <v>2011</v>
      </c>
      <c r="B708" s="530" t="s">
        <v>3047</v>
      </c>
      <c r="C708" s="532"/>
      <c r="D708" s="533"/>
    </row>
    <row r="709" customFormat="false" ht="12.75" hidden="false" customHeight="false" outlineLevel="0" collapsed="false">
      <c r="A709" s="529" t="s">
        <v>2019</v>
      </c>
      <c r="B709" s="530" t="s">
        <v>3048</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3049</v>
      </c>
      <c r="C711" s="532"/>
      <c r="D711" s="533"/>
    </row>
    <row r="712" customFormat="false" ht="12.75" hidden="false" customHeight="false" outlineLevel="0" collapsed="false">
      <c r="A712" s="529" t="s">
        <v>2088</v>
      </c>
      <c r="B712" s="530" t="s">
        <v>3050</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3051</v>
      </c>
      <c r="C715" s="532"/>
      <c r="D715" s="533"/>
    </row>
    <row r="716" customFormat="false" ht="12.75" hidden="false" customHeight="false" outlineLevel="0" collapsed="false">
      <c r="A716" s="553" t="s">
        <v>2069</v>
      </c>
      <c r="B716" s="530" t="s">
        <v>3052</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3053</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3054</v>
      </c>
      <c r="C720" s="532"/>
      <c r="D720" s="533"/>
    </row>
    <row r="721" customFormat="false" ht="12.75" hidden="false" customHeight="false" outlineLevel="0" collapsed="false">
      <c r="A721" s="553" t="s">
        <v>2111</v>
      </c>
      <c r="B721" s="530" t="s">
        <v>3055</v>
      </c>
      <c r="C721" s="532"/>
      <c r="D721" s="533"/>
    </row>
    <row r="722" customFormat="false" ht="12.75" hidden="false" customHeight="false" outlineLevel="0" collapsed="false">
      <c r="A722" s="553" t="s">
        <v>2117</v>
      </c>
      <c r="B722" s="530" t="s">
        <v>3056</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3057</v>
      </c>
      <c r="C725" s="532"/>
      <c r="D725" s="533"/>
    </row>
    <row r="726" customFormat="false" ht="12.75" hidden="false" customHeight="false" outlineLevel="0" collapsed="false">
      <c r="A726" s="531" t="s">
        <v>2131</v>
      </c>
      <c r="B726" s="530" t="s">
        <v>3058</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3059</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3060</v>
      </c>
      <c r="C730" s="532"/>
      <c r="D730" s="533"/>
    </row>
    <row r="731" customFormat="false" ht="12.75" hidden="false" customHeight="false" outlineLevel="0" collapsed="false">
      <c r="A731" s="529" t="s">
        <v>2149</v>
      </c>
      <c r="B731" s="530" t="s">
        <v>3061</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3062</v>
      </c>
      <c r="C736" s="532"/>
      <c r="D736" s="533"/>
    </row>
    <row r="737" customFormat="false" ht="12.75" hidden="false" customHeight="false" outlineLevel="0" collapsed="false">
      <c r="A737" s="529" t="s">
        <v>2161</v>
      </c>
      <c r="B737" s="530" t="s">
        <v>3063</v>
      </c>
      <c r="C737" s="532"/>
      <c r="D737" s="533"/>
    </row>
    <row r="738" customFormat="false" ht="12.75" hidden="false" customHeight="false" outlineLevel="0" collapsed="false">
      <c r="A738" s="529" t="s">
        <v>2163</v>
      </c>
      <c r="B738" s="530" t="s">
        <v>3064</v>
      </c>
      <c r="C738" s="532"/>
      <c r="D738" s="533"/>
    </row>
    <row r="739" customFormat="false" ht="12.75" hidden="false" customHeight="false" outlineLevel="0" collapsed="false">
      <c r="A739" s="529" t="s">
        <v>2165</v>
      </c>
      <c r="B739" s="530" t="s">
        <v>3065</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3066</v>
      </c>
      <c r="C747" s="532"/>
      <c r="D747" s="533"/>
    </row>
    <row r="748" customFormat="false" ht="12.75" hidden="false" customHeight="false" outlineLevel="0" collapsed="false">
      <c r="A748" s="529" t="s">
        <v>2183</v>
      </c>
      <c r="B748" s="530" t="s">
        <v>3067</v>
      </c>
      <c r="C748" s="532"/>
      <c r="D748" s="533"/>
    </row>
    <row r="749" customFormat="false" ht="12.75" hidden="false" customHeight="false" outlineLevel="0" collapsed="false">
      <c r="A749" s="529" t="s">
        <v>2185</v>
      </c>
      <c r="B749" s="530" t="s">
        <v>3068</v>
      </c>
      <c r="C749" s="532"/>
      <c r="D749" s="533"/>
    </row>
    <row r="750" customFormat="false" ht="12.75" hidden="false" customHeight="false" outlineLevel="0" collapsed="false">
      <c r="A750" s="529" t="s">
        <v>2187</v>
      </c>
      <c r="B750" s="530" t="s">
        <v>3069</v>
      </c>
      <c r="C750" s="532"/>
      <c r="D750" s="533"/>
    </row>
    <row r="751" customFormat="false" ht="12.75" hidden="false" customHeight="false" outlineLevel="0" collapsed="false">
      <c r="A751" s="529" t="s">
        <v>2189</v>
      </c>
      <c r="B751" s="530" t="s">
        <v>3070</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3071</v>
      </c>
      <c r="C754" s="532"/>
      <c r="D754" s="533"/>
    </row>
    <row r="755" customFormat="false" ht="12.75" hidden="false" customHeight="false" outlineLevel="0" collapsed="false">
      <c r="A755" s="529" t="s">
        <v>2193</v>
      </c>
      <c r="B755" s="530" t="s">
        <v>3072</v>
      </c>
      <c r="C755" s="532"/>
      <c r="D755" s="533"/>
    </row>
    <row r="756" customFormat="false" ht="12.75" hidden="false" customHeight="false" outlineLevel="0" collapsed="false">
      <c r="A756" s="529" t="s">
        <v>2195</v>
      </c>
      <c r="B756" s="530" t="s">
        <v>3073</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3074</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3075</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3076</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3077</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3078</v>
      </c>
      <c r="C772" s="532"/>
      <c r="D772" s="533"/>
    </row>
    <row r="773" customFormat="false" ht="12.75" hidden="false" customHeight="false" outlineLevel="0" collapsed="false">
      <c r="A773" s="531" t="s">
        <v>2265</v>
      </c>
      <c r="B773" s="530" t="s">
        <v>3079</v>
      </c>
      <c r="C773" s="532"/>
      <c r="D773" s="533"/>
    </row>
    <row r="774" customFormat="false" ht="12.75" hidden="false" customHeight="false" outlineLevel="0" collapsed="false">
      <c r="A774" s="531" t="s">
        <v>2267</v>
      </c>
      <c r="B774" s="530" t="s">
        <v>3080</v>
      </c>
      <c r="C774" s="532"/>
      <c r="D774" s="533"/>
    </row>
    <row r="775" customFormat="false" ht="12.75" hidden="false" customHeight="false" outlineLevel="0" collapsed="false">
      <c r="A775" s="529" t="s">
        <v>2269</v>
      </c>
      <c r="B775" s="530" t="s">
        <v>3081</v>
      </c>
      <c r="C775" s="532"/>
      <c r="D775" s="533"/>
    </row>
    <row r="776" customFormat="false" ht="12.75" hidden="false" customHeight="false" outlineLevel="0" collapsed="false">
      <c r="A776" s="529" t="s">
        <v>2274</v>
      </c>
      <c r="B776" s="530" t="s">
        <v>3082</v>
      </c>
      <c r="C776" s="532"/>
      <c r="D776" s="533"/>
    </row>
    <row r="777" customFormat="false" ht="12.75" hidden="false" customHeight="false" outlineLevel="0" collapsed="false">
      <c r="A777" s="529" t="s">
        <v>2250</v>
      </c>
      <c r="B777" s="530" t="s">
        <v>3083</v>
      </c>
      <c r="C777" s="532"/>
      <c r="D777" s="533"/>
    </row>
    <row r="778" customFormat="false" ht="12.75" hidden="false" customHeight="false" outlineLevel="0" collapsed="false">
      <c r="A778" s="529" t="s">
        <v>2254</v>
      </c>
      <c r="B778" s="530" t="s">
        <v>3084</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3085</v>
      </c>
      <c r="C782" s="532"/>
      <c r="D782" s="533"/>
    </row>
    <row r="783" customFormat="false" ht="12.75" hidden="false" customHeight="false" outlineLevel="0" collapsed="false">
      <c r="A783" s="531" t="s">
        <v>2272</v>
      </c>
      <c r="B783" s="530" t="s">
        <v>3086</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3087</v>
      </c>
      <c r="C791" s="532"/>
      <c r="D791" s="533"/>
    </row>
    <row r="792" customFormat="false" ht="12.75" hidden="false" customHeight="false" outlineLevel="0" collapsed="false">
      <c r="A792" s="529" t="s">
        <v>2311</v>
      </c>
      <c r="B792" s="530" t="s">
        <v>3088</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3089</v>
      </c>
      <c r="C799" s="532"/>
      <c r="D799" s="533"/>
    </row>
    <row r="800" customFormat="false" ht="12.75" hidden="false" customHeight="false" outlineLevel="0" collapsed="false">
      <c r="A800" s="531" t="s">
        <v>3090</v>
      </c>
      <c r="B800" s="530" t="s">
        <v>3091</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3092</v>
      </c>
      <c r="C804" s="532"/>
      <c r="D804" s="533"/>
    </row>
    <row r="805" customFormat="false" ht="12.75" hidden="false" customHeight="false" outlineLevel="0" collapsed="false">
      <c r="A805" s="531" t="s">
        <v>2343</v>
      </c>
      <c r="B805" s="530" t="s">
        <v>3093</v>
      </c>
      <c r="C805" s="532"/>
      <c r="D805" s="533"/>
    </row>
    <row r="806" customFormat="false" ht="12.75" hidden="false" customHeight="false" outlineLevel="0" collapsed="false">
      <c r="A806" s="529" t="s">
        <v>2350</v>
      </c>
      <c r="B806" s="530" t="s">
        <v>3094</v>
      </c>
      <c r="C806" s="532"/>
      <c r="D806" s="533"/>
    </row>
    <row r="807" customFormat="false" ht="12.75" hidden="false" customHeight="false" outlineLevel="0" collapsed="false">
      <c r="A807" s="529" t="s">
        <v>2352</v>
      </c>
      <c r="B807" s="530" t="s">
        <v>3095</v>
      </c>
      <c r="C807" s="532"/>
      <c r="D807" s="533"/>
    </row>
    <row r="808" customFormat="false" ht="12.75" hidden="false" customHeight="false" outlineLevel="0" collapsed="false">
      <c r="A808" s="529" t="s">
        <v>2337</v>
      </c>
      <c r="B808" s="530" t="s">
        <v>3096</v>
      </c>
      <c r="C808" s="532"/>
      <c r="D808" s="533"/>
    </row>
    <row r="809" customFormat="false" ht="12.75" hidden="false" customHeight="false" outlineLevel="0" collapsed="false">
      <c r="A809" s="529" t="s">
        <v>2339</v>
      </c>
      <c r="B809" s="530" t="s">
        <v>3097</v>
      </c>
      <c r="C809" s="532"/>
      <c r="D809" s="533"/>
    </row>
    <row r="810" customFormat="false" ht="12.75" hidden="false" customHeight="false" outlineLevel="0" collapsed="false">
      <c r="A810" s="529" t="s">
        <v>2341</v>
      </c>
      <c r="B810" s="530" t="s">
        <v>3098</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3099</v>
      </c>
      <c r="C814" s="532"/>
      <c r="D814" s="533"/>
    </row>
    <row r="815" customFormat="false" ht="12.75" hidden="false" customHeight="false" outlineLevel="0" collapsed="false">
      <c r="A815" s="529" t="s">
        <v>2406</v>
      </c>
      <c r="B815" s="530" t="s">
        <v>3100</v>
      </c>
      <c r="C815" s="532"/>
      <c r="D815" s="533"/>
    </row>
    <row r="816" customFormat="false" ht="12.75" hidden="false" customHeight="false" outlineLevel="0" collapsed="false">
      <c r="A816" s="529" t="s">
        <v>2359</v>
      </c>
      <c r="B816" s="530" t="s">
        <v>3101</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3102</v>
      </c>
      <c r="C818" s="532"/>
      <c r="D818" s="533"/>
    </row>
    <row r="819" customFormat="false" ht="12.75" hidden="false" customHeight="false" outlineLevel="0" collapsed="false">
      <c r="A819" s="529" t="s">
        <v>2378</v>
      </c>
      <c r="B819" s="530" t="s">
        <v>3103</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3104</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3105</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3106</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3107</v>
      </c>
      <c r="C831" s="532"/>
      <c r="D831" s="533"/>
    </row>
    <row r="832" customFormat="false" ht="12.75" hidden="false" customHeight="false" outlineLevel="0" collapsed="false">
      <c r="A832" s="529" t="s">
        <v>2417</v>
      </c>
      <c r="B832" s="530" t="s">
        <v>3108</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3109</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3110</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3111</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3112</v>
      </c>
      <c r="C841" s="532"/>
      <c r="D841" s="533"/>
    </row>
    <row r="842" customFormat="false" ht="12.75" hidden="false" customHeight="false" outlineLevel="0" collapsed="false">
      <c r="A842" s="529" t="s">
        <v>2441</v>
      </c>
      <c r="B842" s="530" t="s">
        <v>3113</v>
      </c>
      <c r="C842" s="532"/>
      <c r="D842" s="533"/>
    </row>
    <row r="843" customFormat="false" ht="12.75" hidden="false" customHeight="false" outlineLevel="0" collapsed="false">
      <c r="A843" s="529" t="s">
        <v>2445</v>
      </c>
      <c r="B843" s="530" t="s">
        <v>3114</v>
      </c>
      <c r="C843" s="532"/>
      <c r="D843" s="533"/>
    </row>
    <row r="844" customFormat="false" ht="12.75" hidden="false" customHeight="false" outlineLevel="0" collapsed="false">
      <c r="A844" s="531" t="s">
        <v>2451</v>
      </c>
      <c r="B844" s="530" t="s">
        <v>3115</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3116</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3117</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3118</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3119</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3120</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3121</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3122</v>
      </c>
      <c r="C869" s="532"/>
      <c r="D869" s="533"/>
    </row>
    <row r="870" customFormat="false" ht="12.75" hidden="false" customHeight="false" outlineLevel="0" collapsed="false">
      <c r="A870" s="529" t="s">
        <v>2520</v>
      </c>
      <c r="B870" s="530" t="s">
        <v>3123</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3124</v>
      </c>
    </row>
    <row r="883" customFormat="false" ht="12.75" hidden="false" customHeight="false" outlineLevel="0" collapsed="false">
      <c r="A883" s="529" t="s">
        <v>2549</v>
      </c>
      <c r="B883" s="530" t="s">
        <v>3125</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3126</v>
      </c>
    </row>
    <row r="887" customFormat="false" ht="12.75" hidden="false" customHeight="false" outlineLevel="0" collapsed="false">
      <c r="A887" s="531" t="s">
        <v>2558</v>
      </c>
      <c r="B887" s="530" t="s">
        <v>3127</v>
      </c>
    </row>
    <row r="888" customFormat="false" ht="12.75" hidden="false" customHeight="false" outlineLevel="0" collapsed="false">
      <c r="A888" s="529" t="s">
        <v>2560</v>
      </c>
      <c r="B888" s="530" t="s">
        <v>3128</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3129</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3130</v>
      </c>
    </row>
    <row r="895" customFormat="false" ht="12.75" hidden="false" customHeight="false" outlineLevel="0" collapsed="false">
      <c r="A895" s="529" t="s">
        <v>2576</v>
      </c>
      <c r="B895" s="530" t="s">
        <v>3131</v>
      </c>
    </row>
    <row r="896" customFormat="false" ht="12.75" hidden="false" customHeight="false" outlineLevel="0" collapsed="false">
      <c r="A896" s="529" t="s">
        <v>2578</v>
      </c>
      <c r="B896" s="530" t="s">
        <v>3132</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2013-04-11T15:41:41Z</dcterms:modified>
  <cp:revision>0</cp:revision>
  <dc:subject/>
  <dc:title>Feuille d'aide au calcul de l'IBMR</dc:title>
</cp:coreProperties>
</file>