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comments7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xl/media/image2.jpeg" ContentType="image/jpeg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6"/>
  </bookViews>
  <sheets>
    <sheet name="accueil" sheetId="1" state="visible" r:id="rId3"/>
    <sheet name="liste reference" sheetId="2" state="visible" r:id="rId4"/>
    <sheet name="Récap." sheetId="3" state="visible" r:id="rId5"/>
    <sheet name="notice" sheetId="4" state="visible" r:id="rId6"/>
    <sheet name="note V4" sheetId="5" state="visible" r:id="rId7"/>
    <sheet name="modele" sheetId="6" state="visible" r:id="rId8"/>
    <sheet name="Jabron à Sisteron" sheetId="7" state="visible" r:id="rId9"/>
    <sheet name="liste codes réf" sheetId="8" state="visible" r:id="rId10"/>
  </sheets>
  <definedNames>
    <definedName function="false" hidden="false" localSheetId="6" name="_xlnm.Print_Area" vbProcedure="false">'Jabron à Sisteron'!$A$1:$Q$82</definedName>
    <definedName function="false" hidden="false" localSheetId="1" name="_xlnm.Print_Area" vbProcedure="false">'liste reference'!$A$1:$G$704</definedName>
    <definedName function="false" hidden="false" localSheetId="5" name="_xlnm.Print_Area" vbProcedure="false">modele!$A$1:$Q$82</definedName>
    <definedName function="false" hidden="false" localSheetId="4" name="_xlnm.Print_Area" vbProcedure="false">'note V4'!$A$1:$K$206</definedName>
    <definedName function="false" hidden="false" localSheetId="3" name="_xlnm.Print_Area" vbProcedure="false">notice!$A$1:$K$206</definedName>
    <definedName function="false" hidden="false" localSheetId="2" name="_xlnm.Print_Area" vbProcedure="false">'Récap.'!$A$1:$W$35</definedName>
    <definedName function="false" hidden="false" name="Cf." vbProcedure="false">'liste codes réf'!$F$31:$F$32</definedName>
    <definedName function="false" hidden="false" name="codes_taxons" vbProcedure="false">'liste codes réf'!$A$8:$A$1245</definedName>
    <definedName function="false" hidden="false" name="fsaisie_active" vbProcedure="false">'liste codes réf'!$E$2</definedName>
    <definedName function="false" hidden="false" name="noms_taxons" vbProcedure="false">'liste codes réf'!$B$8:$B$1245</definedName>
    <definedName function="false" hidden="false" name="periphyton" vbProcedure="false">'liste codes réf'!$F$37:$F$41</definedName>
    <definedName function="false" hidden="false" name="type_courant" vbProcedure="false">'liste codes réf'!$F$18:$F$27</definedName>
    <definedName function="false" hidden="false" name="type_lent" vbProcedure="false">'liste codes réf'!$H$18:$H$23</definedName>
    <definedName function="false" hidden="false" localSheetId="0" name="_xlnm.Print_Area" vbProcedure="false">#REF!</definedName>
    <definedName function="false" hidden="false" localSheetId="0" name="_xlnm.Sheet_Title" vbProcedure="false">"accueil"</definedName>
    <definedName function="false" hidden="false" localSheetId="1" name="Criteria" vbProcedure="false">#REF!</definedName>
    <definedName function="false" hidden="false" localSheetId="1" name="Print_Titles" vbProcedure="false">'liste reference'!$5:$5</definedName>
    <definedName function="false" hidden="false" localSheetId="1" name="_FilterDatabase" vbProcedure="false">'liste reference'!$A$5:$Q$1174</definedName>
    <definedName function="false" hidden="false" localSheetId="1" name="_xlnm.Sheet_Title" vbProcedure="false">"liste reference"</definedName>
    <definedName function="false" hidden="false" localSheetId="2" name="_xlnm.Sheet_Title" vbProcedure="false">"Récap."</definedName>
    <definedName function="false" hidden="false" localSheetId="3" name="Cf." vbProcedure="false">#REF!</definedName>
    <definedName function="false" hidden="false" localSheetId="3" name="noms_taxons" vbProcedure="false">#REF!</definedName>
    <definedName function="false" hidden="false" localSheetId="3" name="type_courant" vbProcedure="false">#REF!</definedName>
    <definedName function="false" hidden="false" localSheetId="3" name="_xlnm.Sheet_Title" vbProcedure="false">"notice"</definedName>
    <definedName function="false" hidden="false" localSheetId="4" name="Cf." vbProcedure="false">#REF!</definedName>
    <definedName function="false" hidden="false" localSheetId="4" name="noms_taxons" vbProcedure="false">#REF!</definedName>
    <definedName function="false" hidden="false" localSheetId="4" name="type_courant" vbProcedure="false">#REF!</definedName>
    <definedName function="false" hidden="false" localSheetId="4" name="_xlnm.Sheet_Title" vbProcedure="false">"note V4"</definedName>
    <definedName function="false" hidden="false" localSheetId="5" name="_FilterDatabase" vbProcedure="false">modele!$A$1:$C$1415</definedName>
    <definedName function="false" hidden="false" localSheetId="5" name="_xlnm.Sheet_Title" vbProcedure="false">"modele"</definedName>
    <definedName function="false" hidden="false" localSheetId="6" name="_FilterDatabase" vbProcedure="false">'Jabron à Sisteron'!$A$1:$C$1415</definedName>
    <definedName function="false" hidden="false" localSheetId="6" name="_xlnm.Sheet_Title" vbProcedure="false">"Jabron à Sisteron"</definedName>
    <definedName function="false" hidden="false" localSheetId="7" name="Print_Titles" vbProcedure="false">'liste codes réf'!$4:$6</definedName>
    <definedName function="false" hidden="false" localSheetId="7" name="_xlnm.Print_Area" vbProcedure="false">#REF!</definedName>
    <definedName function="false" hidden="false" localSheetId="7" name="_xlnm.Sheet_Title" vbProcedure="false">"liste codes réf"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B4" authorId="0">
      <text>
        <r>
          <rPr>
            <sz val="10"/>
            <rFont val="Arial"/>
            <family val="2"/>
          </rPr>
          <t xml:space="preserve">Les cotes IBMR sont reportées sur les taxons retenus comme valides lorsque la mise à jour taxonomique le nécessite. Les taxons contributifs au calcul de l'IBMR sont notés en bleu, les taxons contributifs d'origine (norme T90-395 d'oct. 2003), le cas échéant, en vert dans les synonymes.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6</xdr:rowOff>
              </xdr:from>
              <xdr:to>
                <xdr:col>3</xdr:col>
                <xdr:colOff>-72</xdr:colOff>
                <xdr:row>30</xdr:row>
                <xdr:rowOff>17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Le nom retenu pour chaque taxon est celui de la mise à jour du référentiel d'octobre 2014. La référence est la base TAXREF de l'INPN (site web du MNHN).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4</xdr:rowOff>
              </xdr:from>
              <xdr:to>
                <xdr:col>3</xdr:col>
                <xdr:colOff>-72</xdr:colOff>
                <xdr:row>11</xdr:row>
                <xdr:rowOff>1</xdr:rowOff>
              </xdr:to>
            </anchor>
          </commentPr>
        </mc:Choice>
        <mc:Fallback/>
      </mc:AlternateContent>
    </comment>
    <comment ref="F5" authorId="0">
      <text>
        <r>
          <rPr>
            <sz val="10"/>
            <rFont val="Arial"/>
            <family val="2"/>
          </rPr>
          <t xml:space="preserve">nc : non contributif au calcul de l'IBMR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</xdr:row>
                <xdr:rowOff>4</xdr:rowOff>
              </xdr:from>
              <xdr:to>
                <xdr:col>8</xdr:col>
                <xdr:colOff>0</xdr:colOff>
                <xdr:row>4</xdr:row>
                <xdr:rowOff>15</xdr:rowOff>
              </xdr:to>
            </anchor>
          </commentPr>
        </mc:Choice>
        <mc:Fallback/>
      </mc:AlternateContent>
    </comment>
    <comment ref="G5" authorId="0">
      <text>
        <r>
          <rPr>
            <sz val="10"/>
            <rFont val="Arial"/>
            <family val="2"/>
          </rPr>
          <t xml:space="preserve">nc : non contributif au calcul de l'IBMR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7</xdr:col>
                <xdr:colOff>23</xdr:colOff>
                <xdr:row>1</xdr:row>
                <xdr:rowOff>4</xdr:rowOff>
              </xdr:from>
              <xdr:to>
                <xdr:col>10</xdr:col>
                <xdr:colOff>16</xdr:colOff>
                <xdr:row>4</xdr:row>
                <xdr:rowOff>15</xdr:rowOff>
              </xdr:to>
            </anchor>
          </commentPr>
        </mc:Choice>
        <mc:Fallback/>
      </mc:AlternateContent>
    </comment>
    <comment ref="L4" authorId="0">
      <text>
        <r>
          <rPr>
            <sz val="10"/>
            <rFont val="Arial"/>
            <family val="2"/>
          </rPr>
          <t xml:space="preserve">La synonymie est traitée au sens de la méthode d'évaluation Macrophytes. Elle intègre donc parfois la notion de "synonymes méthodologiques", qui correspondent à des agrégations de taxons différents mais qui ne peuvent pas être distingués dans l'utilisation du bioindicateur et ont la même "valeur".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6</xdr:rowOff>
              </xdr:from>
              <xdr:to>
                <xdr:col>13</xdr:col>
                <xdr:colOff>-128</xdr:colOff>
                <xdr:row>39</xdr:row>
                <xdr:rowOff>10</xdr:rowOff>
              </xdr:to>
            </anchor>
          </commentPr>
        </mc:Choice>
        <mc:Fallback/>
      </mc:AlternateContent>
    </comment>
  </commentList>
</comments>
</file>

<file path=xl/comments6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2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1</xdr:row>
                <xdr:rowOff>4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4</xdr:row>
                <xdr:rowOff>1</xdr:rowOff>
              </xdr:from>
              <xdr:to>
                <xdr:col>9</xdr:col>
                <xdr:colOff>11</xdr:colOff>
                <xdr:row>11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2"/>
            <family val="0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 </t>
        </r>
        <r>
          <rPr>
            <sz val="8"/>
            <color rgb="FF000000"/>
            <rFont val="2"/>
            <family val="0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17</xdr:row>
                <xdr:rowOff>17</xdr:rowOff>
              </xdr:from>
              <xdr:to>
                <xdr:col>2</xdr:col>
                <xdr:colOff>23</xdr:colOff>
                <xdr:row>39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0</xdr:rowOff>
              </xdr:from>
              <xdr:to>
                <xdr:col>5</xdr:col>
                <xdr:colOff>29</xdr:colOff>
                <xdr:row>1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16</xdr:rowOff>
              </xdr:from>
              <xdr:to>
                <xdr:col>5</xdr:col>
                <xdr:colOff>29</xdr:colOff>
                <xdr:row>4</xdr:row>
                <xdr:rowOff>16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17</xdr:rowOff>
              </xdr:from>
              <xdr:to>
                <xdr:col>5</xdr:col>
                <xdr:colOff>29</xdr:colOff>
                <xdr:row>8</xdr:row>
                <xdr:rowOff>8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3</xdr:row>
                <xdr:rowOff>1</xdr:rowOff>
              </xdr:from>
              <xdr:to>
                <xdr:col>5</xdr:col>
                <xdr:colOff>29</xdr:colOff>
                <xdr:row>7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15</xdr:row>
                <xdr:rowOff>17</xdr:rowOff>
              </xdr:from>
              <xdr:to>
                <xdr:col>5</xdr:col>
                <xdr:colOff>29</xdr:colOff>
                <xdr:row>19</xdr:row>
                <xdr:rowOff>16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16</xdr:row>
                <xdr:rowOff>17</xdr:rowOff>
              </xdr:from>
              <xdr:to>
                <xdr:col>5</xdr:col>
                <xdr:colOff>29</xdr:colOff>
                <xdr:row>21</xdr:row>
                <xdr:rowOff>14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17</xdr:row>
                <xdr:rowOff>17</xdr:rowOff>
              </xdr:from>
              <xdr:to>
                <xdr:col>5</xdr:col>
                <xdr:colOff>29</xdr:colOff>
                <xdr:row>22</xdr:row>
                <xdr:rowOff>14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2</xdr:row>
                <xdr:rowOff>2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16</xdr:rowOff>
              </xdr:from>
              <xdr:to>
                <xdr:col>9</xdr:col>
                <xdr:colOff>11</xdr:colOff>
                <xdr:row>3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</xdr:row>
                <xdr:rowOff>17</xdr:rowOff>
              </xdr:from>
              <xdr:to>
                <xdr:col>9</xdr:col>
                <xdr:colOff>11</xdr:colOff>
                <xdr:row>8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3</xdr:row>
                <xdr:rowOff>1</xdr:rowOff>
              </xdr:from>
              <xdr:to>
                <xdr:col>9</xdr:col>
                <xdr:colOff>11</xdr:colOff>
                <xdr:row>6</xdr:row>
                <xdr:rowOff>0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15</xdr:row>
                <xdr:rowOff>17</xdr:rowOff>
              </xdr:from>
              <xdr:to>
                <xdr:col>9</xdr:col>
                <xdr:colOff>11</xdr:colOff>
                <xdr:row>19</xdr:row>
                <xdr:rowOff>16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16</xdr:row>
                <xdr:rowOff>17</xdr:rowOff>
              </xdr:from>
              <xdr:to>
                <xdr:col>9</xdr:col>
                <xdr:colOff>11</xdr:colOff>
                <xdr:row>21</xdr:row>
                <xdr:rowOff>14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17</xdr:row>
                <xdr:rowOff>17</xdr:rowOff>
              </xdr:from>
              <xdr:to>
                <xdr:col>9</xdr:col>
                <xdr:colOff>11</xdr:colOff>
                <xdr:row>21</xdr:row>
                <xdr:rowOff>16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4</xdr:row>
                <xdr:rowOff>1</xdr:rowOff>
              </xdr:from>
              <xdr:to>
                <xdr:col>11</xdr:col>
                <xdr:colOff>0</xdr:colOff>
                <xdr:row>11</xdr:row>
                <xdr:rowOff>7</xdr:rowOff>
              </xdr:to>
            </anchor>
          </commentPr>
        </mc:Choice>
        <mc:Fallback/>
      </mc:AlternateContent>
    </comment>
    <comment ref="F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14</xdr:row>
                <xdr:rowOff>16</xdr:rowOff>
              </xdr:from>
              <xdr:to>
                <xdr:col>11</xdr:col>
                <xdr:colOff>0</xdr:colOff>
                <xdr:row>19</xdr:row>
                <xdr:rowOff>13</xdr:rowOff>
              </xdr:to>
            </anchor>
          </commentPr>
        </mc:Choice>
        <mc:Fallback/>
      </mc:AlternateContent>
    </comment>
    <comment ref="F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16</xdr:row>
                <xdr:rowOff>17</xdr:rowOff>
              </xdr:from>
              <xdr:to>
                <xdr:col>11</xdr:col>
                <xdr:colOff>0</xdr:colOff>
                <xdr:row>20</xdr:row>
                <xdr:rowOff>16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2"/>
            <family val="0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17</xdr:row>
                <xdr:rowOff>17</xdr:rowOff>
              </xdr:from>
              <xdr:to>
                <xdr:col>11</xdr:col>
                <xdr:colOff>0</xdr:colOff>
                <xdr:row>29</xdr:row>
                <xdr:rowOff>2</xdr:rowOff>
              </xdr:to>
            </anchor>
          </commentPr>
        </mc:Choice>
        <mc:Fallback/>
      </mc:AlternateContent>
    </comment>
    <comment ref="G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3</xdr:row>
                <xdr:rowOff>1</xdr:rowOff>
              </xdr:from>
              <xdr:to>
                <xdr:col>11</xdr:col>
                <xdr:colOff>61</xdr:colOff>
                <xdr:row>8</xdr:row>
                <xdr:rowOff>11</xdr:rowOff>
              </xdr:to>
            </anchor>
          </commentPr>
        </mc:Choice>
        <mc:Fallback/>
      </mc:AlternateContent>
    </comment>
    <comment ref="G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14</xdr:row>
                <xdr:rowOff>16</xdr:rowOff>
              </xdr:from>
              <xdr:to>
                <xdr:col>11</xdr:col>
                <xdr:colOff>61</xdr:colOff>
                <xdr:row>19</xdr:row>
                <xdr:rowOff>13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2"/>
            <family val="0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28</xdr:row>
                <xdr:rowOff>14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code groupe (1 à 10)
NC : non coté IBMR.
NI : non inventorié</t>
        </r>
      </text>
      <mc:AlternateContent>
        <mc:Choice Requires="v2">
          <commentPr autoFill="true" autoScale="false" colHidden="tru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23</xdr:row>
                <xdr:rowOff>12</xdr:rowOff>
              </xdr:to>
            </anchor>
          </commentPr>
        </mc:Choice>
        <mc:Fallback/>
      </mc:AlternateContent>
    </comment>
    <comment ref="J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10</xdr:col>
                <xdr:colOff>23</xdr:colOff>
                <xdr:row>17</xdr:row>
                <xdr:rowOff>17</xdr:rowOff>
              </xdr:from>
              <xdr:to>
                <xdr:col>12</xdr:col>
                <xdr:colOff>21</xdr:colOff>
                <xdr:row>21</xdr:row>
                <xdr:rowOff>16</xdr:rowOff>
              </xdr:to>
            </anchor>
          </commentPr>
        </mc:Choice>
        <mc:Fallback/>
      </mc:AlternateContent>
    </comment>
    <comment ref="K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11</xdr:col>
                <xdr:colOff>23</xdr:colOff>
                <xdr:row>17</xdr:row>
                <xdr:rowOff>17</xdr:rowOff>
              </xdr:from>
              <xdr:to>
                <xdr:col>12</xdr:col>
                <xdr:colOff>56</xdr:colOff>
                <xdr:row>21</xdr:row>
                <xdr:rowOff>16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0</xdr:rowOff>
              </xdr:from>
              <xdr:to>
                <xdr:col>13</xdr:col>
                <xdr:colOff>65</xdr:colOff>
                <xdr:row>4</xdr:row>
                <xdr:rowOff>0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1</xdr:row>
                <xdr:rowOff>17</xdr:rowOff>
              </xdr:from>
              <xdr:to>
                <xdr:col>13</xdr:col>
                <xdr:colOff>65</xdr:colOff>
                <xdr:row>6</xdr:row>
                <xdr:rowOff>12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2"/>
            <family val="0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2"/>
            <family val="0"/>
            <charset val="1"/>
          </rPr>
          <t xml:space="preserve">En vert</t>
        </r>
        <r>
          <rPr>
            <sz val="8"/>
            <color rgb="FF000000"/>
            <rFont val="2"/>
            <family val="0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2"/>
            <family val="0"/>
            <charset val="1"/>
          </rPr>
          <t xml:space="preserve">En noir</t>
        </r>
        <r>
          <rPr>
            <sz val="8"/>
            <color rgb="FF000000"/>
            <rFont val="2"/>
            <family val="0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17</xdr:row>
                <xdr:rowOff>17</xdr:rowOff>
              </xdr:from>
              <xdr:to>
                <xdr:col>16</xdr:col>
                <xdr:colOff>57</xdr:colOff>
                <xdr:row>28</xdr:row>
                <xdr:rowOff>1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14</xdr:col>
                <xdr:colOff>23</xdr:colOff>
                <xdr:row>0</xdr:row>
                <xdr:rowOff>0</xdr:rowOff>
              </xdr:from>
              <xdr:to>
                <xdr:col>15</xdr:col>
                <xdr:colOff>60</xdr:colOff>
                <xdr:row>2</xdr:row>
                <xdr:rowOff>2</xdr:rowOff>
              </xdr:to>
            </anchor>
          </commentPr>
        </mc:Choice>
        <mc:Fallback/>
      </mc:AlternateContent>
    </comment>
    <comment ref="O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0</xdr:row>
                <xdr:rowOff>16</xdr:rowOff>
              </xdr:from>
              <xdr:to>
                <xdr:col>16</xdr:col>
                <xdr:colOff>57</xdr:colOff>
                <xdr:row>6</xdr:row>
                <xdr:rowOff>8</xdr:rowOff>
              </xdr:to>
            </anchor>
          </commentPr>
        </mc:Choice>
        <mc:Fallback/>
      </mc:AlternateContent>
    </comment>
    <comment ref="O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</xdr:row>
                <xdr:rowOff>17</xdr:rowOff>
              </xdr:from>
              <xdr:to>
                <xdr:col>16</xdr:col>
                <xdr:colOff>57</xdr:colOff>
                <xdr:row>16</xdr:row>
                <xdr:rowOff>6</xdr:rowOff>
              </xdr:to>
            </anchor>
          </commentPr>
        </mc:Choice>
        <mc:Fallback/>
      </mc:AlternateContent>
    </comment>
    <comment ref="P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</xdr:row>
                <xdr:rowOff>17</xdr:rowOff>
              </xdr:from>
              <xdr:to>
                <xdr:col>22</xdr:col>
                <xdr:colOff>72</xdr:colOff>
                <xdr:row>5</xdr:row>
                <xdr:rowOff>14</xdr:rowOff>
              </xdr:to>
            </anchor>
          </commentPr>
        </mc:Choice>
        <mc:Fallback/>
      </mc:AlternateContent>
    </comment>
    <comment ref="P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17</xdr:row>
                <xdr:rowOff>17</xdr:rowOff>
              </xdr:from>
              <xdr:to>
                <xdr:col>22</xdr:col>
                <xdr:colOff>72</xdr:colOff>
                <xdr:row>23</xdr:row>
                <xdr:rowOff>12</xdr:rowOff>
              </xdr:to>
            </anchor>
          </commentPr>
        </mc:Choice>
        <mc:Fallback/>
      </mc:AlternateContent>
    </comment>
    <comment ref="Q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22</xdr:col>
                <xdr:colOff>23</xdr:colOff>
                <xdr:row>17</xdr:row>
                <xdr:rowOff>17</xdr:rowOff>
              </xdr:from>
              <xdr:to>
                <xdr:col>23</xdr:col>
                <xdr:colOff>-141</xdr:colOff>
                <xdr:row>25</xdr:row>
                <xdr:rowOff>10</xdr:rowOff>
              </xdr:to>
            </anchor>
          </commentPr>
        </mc:Choice>
        <mc:Fallback/>
      </mc:AlternateContent>
    </comment>
    <comment ref="W1" authorId="0">
      <text>
        <r>
          <rPr>
            <sz val="10"/>
            <rFont val="Arial"/>
            <family val="2"/>
          </rPr>
          <t xml:space="preserve">Crée une nouvelle feuille de saisie-calcul dans le même classeur. Ne pas oublier de </t>
        </r>
        <r>
          <rPr>
            <b val="true"/>
            <sz val="8"/>
            <color rgb="FF000000"/>
            <rFont val="2"/>
            <family val="0"/>
            <charset val="1"/>
          </rPr>
          <t xml:space="preserve">la renommer dès sa création</t>
        </r>
        <r>
          <rPr>
            <sz val="8"/>
            <color rgb="FF000000"/>
            <rFont val="2"/>
            <family val="0"/>
            <charset val="1"/>
          </rPr>
          <t xml:space="preserve">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6</xdr:row>
                <xdr:rowOff>17</xdr:rowOff>
              </xdr:to>
            </anchor>
          </commentPr>
        </mc:Choice>
        <mc:Fallback/>
      </mc:AlternateContent>
    </comment>
    <comment ref="W3" authorId="0">
      <text>
        <r>
          <rPr>
            <sz val="10"/>
            <rFont val="Arial"/>
            <family val="2"/>
          </rPr>
          <t xml:space="preserve">Classement des taxons :
- par ordre alphabétique (noms),
- par groupes floristiques,
- suivant l'ordre croissant des côtes spécifiques (CSi) ou des coefficients de sténoécie (Ei).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12</xdr:row>
                <xdr:rowOff>9</xdr:rowOff>
              </xdr:to>
            </anchor>
          </commentPr>
        </mc:Choice>
        <mc:Fallback/>
      </mc:AlternateContent>
    </comment>
    <comment ref="W9" authorId="0">
      <text>
        <r>
          <rPr>
            <sz val="10"/>
            <rFont val="Arial"/>
            <family val="2"/>
          </rPr>
          <t xml:space="preserve">Copie des résultats du calcul (IBMR et métriques) dans un tableau. Les saisies successives s'incrémentent dans le tableau récapitulatif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4</xdr:row>
                <xdr:rowOff>18</xdr:rowOff>
              </xdr:from>
              <xdr:to>
                <xdr:col>26</xdr:col>
                <xdr:colOff>50</xdr:colOff>
                <xdr:row>14</xdr:row>
                <xdr:rowOff>3</xdr:rowOff>
              </xdr:to>
            </anchor>
          </commentPr>
        </mc:Choice>
        <mc:Fallback/>
      </mc:AlternateContent>
    </comment>
    <comment ref="W11" authorId="0">
      <text>
        <r>
          <rPr>
            <sz val="10"/>
            <rFont val="Arial"/>
            <family val="2"/>
          </rPr>
          <t xml:space="preserve">Exportation de la feuille de saisie/calcul vers une nouvelle feuille Excel simple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6</xdr:row>
                <xdr:rowOff>16</xdr:rowOff>
              </xdr:from>
              <xdr:to>
                <xdr:col>26</xdr:col>
                <xdr:colOff>50</xdr:colOff>
                <xdr:row>12</xdr:row>
                <xdr:rowOff>11</xdr:rowOff>
              </xdr:to>
            </anchor>
          </commentPr>
        </mc:Choice>
        <mc:Fallback/>
      </mc:AlternateContent>
    </comment>
    <comment ref="W13" authorId="0">
      <text>
        <r>
          <rPr>
            <sz val="10"/>
            <rFont val="Arial"/>
            <family val="2"/>
          </rPr>
          <t xml:space="preserve">Ajoute / Supprime des lignes supplémentaires au tableau de saisie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8</xdr:row>
                <xdr:rowOff>16</xdr:rowOff>
              </xdr:from>
              <xdr:to>
                <xdr:col>26</xdr:col>
                <xdr:colOff>50</xdr:colOff>
                <xdr:row>14</xdr:row>
                <xdr:rowOff>11</xdr:rowOff>
              </xdr:to>
            </anchor>
          </commentPr>
        </mc:Choice>
        <mc:Fallback/>
      </mc:AlternateContent>
    </comment>
    <comment ref="W14" authorId="0">
      <text>
        <r>
          <rPr>
            <sz val="10"/>
            <rFont val="Arial"/>
            <family val="2"/>
          </rPr>
          <t xml:space="preserve">Affichage du référentiel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9</xdr:row>
                <xdr:rowOff>16</xdr:rowOff>
              </xdr:from>
              <xdr:to>
                <xdr:col>26</xdr:col>
                <xdr:colOff>50</xdr:colOff>
                <xdr:row>13</xdr:row>
                <xdr:rowOff>0</xdr:rowOff>
              </xdr:to>
            </anchor>
          </commentPr>
        </mc:Choice>
        <mc:Fallback/>
      </mc:AlternateContent>
    </comment>
    <comment ref="W16" authorId="0">
      <text>
        <r>
          <rPr>
            <sz val="10"/>
            <rFont val="Arial"/>
            <family val="2"/>
          </rPr>
          <t xml:space="preserve">Affichage de la notice d'aide à l'utilisation de la feuille Excel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11</xdr:row>
                <xdr:rowOff>16</xdr:rowOff>
              </xdr:from>
              <xdr:to>
                <xdr:col>26</xdr:col>
                <xdr:colOff>50</xdr:colOff>
                <xdr:row>15</xdr:row>
                <xdr:rowOff>15</xdr:rowOff>
              </xdr:to>
            </anchor>
          </commentPr>
        </mc:Choice>
        <mc:Fallback/>
      </mc:AlternateContent>
    </comment>
    <comment ref="W21" authorId="0">
      <text>
        <r>
          <rPr>
            <sz val="10"/>
            <rFont val="Arial"/>
            <family val="2"/>
          </rPr>
          <t xml:space="preserve">Si nécessaire, indiquer dans ce tableau les taxons saisis (NEWCOD) qui ne sont pas proposés dans le référentiel. Vérifiez s'il ne s'agit pas de synonymes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16</xdr:row>
                <xdr:rowOff>17</xdr:rowOff>
              </xdr:from>
              <xdr:to>
                <xdr:col>26</xdr:col>
                <xdr:colOff>50</xdr:colOff>
                <xdr:row>27</xdr:row>
                <xdr:rowOff>2</xdr:rowOff>
              </xdr:to>
            </anchor>
          </commentPr>
        </mc:Choice>
        <mc:Fallback/>
      </mc:AlternateContent>
    </comment>
    <comment ref="W22" authorId="0">
      <text>
        <r>
          <rPr>
            <sz val="10"/>
            <rFont val="Arial"/>
            <family val="2"/>
          </rPr>
          <t xml:space="preserve">Après avoir saisi NEWCOD dans la  colonne "CODES" du relevé, saisir ici les noms des taxons non trouvés dans la "liste référence".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17</xdr:row>
                <xdr:rowOff>17</xdr:rowOff>
              </xdr:from>
              <xdr:to>
                <xdr:col>26</xdr:col>
                <xdr:colOff>50</xdr:colOff>
                <xdr:row>26</xdr:row>
                <xdr:rowOff>6</xdr:rowOff>
              </xdr:to>
            </anchor>
          </commentPr>
        </mc:Choice>
        <mc:Fallback/>
      </mc:AlternateContent>
    </comment>
    <comment ref="X22" authorId="0">
      <text>
        <r>
          <rPr>
            <sz val="10"/>
            <rFont val="Arial"/>
            <family val="2"/>
          </rPr>
          <t xml:space="preserve">Saisir ici les codes SANDRE des nouveaux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26</xdr:col>
                <xdr:colOff>23</xdr:colOff>
                <xdr:row>17</xdr:row>
                <xdr:rowOff>17</xdr:rowOff>
              </xdr:from>
              <xdr:to>
                <xdr:col>27</xdr:col>
                <xdr:colOff>35</xdr:colOff>
                <xdr:row>21</xdr:row>
                <xdr:rowOff>16</xdr:rowOff>
              </xdr:to>
            </anchor>
          </commentPr>
        </mc:Choice>
        <mc:Fallback/>
      </mc:AlternateContent>
    </comment>
  </commentList>
</comments>
</file>

<file path=xl/comments7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2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1</xdr:row>
                <xdr:rowOff>4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4</xdr:row>
                <xdr:rowOff>1</xdr:rowOff>
              </xdr:from>
              <xdr:to>
                <xdr:col>9</xdr:col>
                <xdr:colOff>11</xdr:colOff>
                <xdr:row>11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2"/>
            <family val="0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 </t>
        </r>
        <r>
          <rPr>
            <sz val="8"/>
            <color rgb="FF000000"/>
            <rFont val="2"/>
            <family val="0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17</xdr:row>
                <xdr:rowOff>17</xdr:rowOff>
              </xdr:from>
              <xdr:to>
                <xdr:col>2</xdr:col>
                <xdr:colOff>23</xdr:colOff>
                <xdr:row>39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0</xdr:rowOff>
              </xdr:from>
              <xdr:to>
                <xdr:col>5</xdr:col>
                <xdr:colOff>29</xdr:colOff>
                <xdr:row>1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16</xdr:rowOff>
              </xdr:from>
              <xdr:to>
                <xdr:col>5</xdr:col>
                <xdr:colOff>29</xdr:colOff>
                <xdr:row>4</xdr:row>
                <xdr:rowOff>16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17</xdr:rowOff>
              </xdr:from>
              <xdr:to>
                <xdr:col>5</xdr:col>
                <xdr:colOff>29</xdr:colOff>
                <xdr:row>8</xdr:row>
                <xdr:rowOff>8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3</xdr:row>
                <xdr:rowOff>1</xdr:rowOff>
              </xdr:from>
              <xdr:to>
                <xdr:col>5</xdr:col>
                <xdr:colOff>29</xdr:colOff>
                <xdr:row>7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15</xdr:row>
                <xdr:rowOff>17</xdr:rowOff>
              </xdr:from>
              <xdr:to>
                <xdr:col>5</xdr:col>
                <xdr:colOff>29</xdr:colOff>
                <xdr:row>19</xdr:row>
                <xdr:rowOff>16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16</xdr:row>
                <xdr:rowOff>17</xdr:rowOff>
              </xdr:from>
              <xdr:to>
                <xdr:col>5</xdr:col>
                <xdr:colOff>29</xdr:colOff>
                <xdr:row>21</xdr:row>
                <xdr:rowOff>14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17</xdr:row>
                <xdr:rowOff>17</xdr:rowOff>
              </xdr:from>
              <xdr:to>
                <xdr:col>5</xdr:col>
                <xdr:colOff>29</xdr:colOff>
                <xdr:row>22</xdr:row>
                <xdr:rowOff>14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2</xdr:row>
                <xdr:rowOff>2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16</xdr:rowOff>
              </xdr:from>
              <xdr:to>
                <xdr:col>9</xdr:col>
                <xdr:colOff>11</xdr:colOff>
                <xdr:row>3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</xdr:row>
                <xdr:rowOff>17</xdr:rowOff>
              </xdr:from>
              <xdr:to>
                <xdr:col>9</xdr:col>
                <xdr:colOff>11</xdr:colOff>
                <xdr:row>8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3</xdr:row>
                <xdr:rowOff>1</xdr:rowOff>
              </xdr:from>
              <xdr:to>
                <xdr:col>9</xdr:col>
                <xdr:colOff>11</xdr:colOff>
                <xdr:row>6</xdr:row>
                <xdr:rowOff>0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15</xdr:row>
                <xdr:rowOff>17</xdr:rowOff>
              </xdr:from>
              <xdr:to>
                <xdr:col>9</xdr:col>
                <xdr:colOff>11</xdr:colOff>
                <xdr:row>19</xdr:row>
                <xdr:rowOff>16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16</xdr:row>
                <xdr:rowOff>17</xdr:rowOff>
              </xdr:from>
              <xdr:to>
                <xdr:col>9</xdr:col>
                <xdr:colOff>11</xdr:colOff>
                <xdr:row>21</xdr:row>
                <xdr:rowOff>14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17</xdr:row>
                <xdr:rowOff>17</xdr:rowOff>
              </xdr:from>
              <xdr:to>
                <xdr:col>9</xdr:col>
                <xdr:colOff>11</xdr:colOff>
                <xdr:row>21</xdr:row>
                <xdr:rowOff>16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4</xdr:row>
                <xdr:rowOff>1</xdr:rowOff>
              </xdr:from>
              <xdr:to>
                <xdr:col>11</xdr:col>
                <xdr:colOff>0</xdr:colOff>
                <xdr:row>11</xdr:row>
                <xdr:rowOff>7</xdr:rowOff>
              </xdr:to>
            </anchor>
          </commentPr>
        </mc:Choice>
        <mc:Fallback/>
      </mc:AlternateContent>
    </comment>
    <comment ref="F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14</xdr:row>
                <xdr:rowOff>16</xdr:rowOff>
              </xdr:from>
              <xdr:to>
                <xdr:col>11</xdr:col>
                <xdr:colOff>0</xdr:colOff>
                <xdr:row>19</xdr:row>
                <xdr:rowOff>13</xdr:rowOff>
              </xdr:to>
            </anchor>
          </commentPr>
        </mc:Choice>
        <mc:Fallback/>
      </mc:AlternateContent>
    </comment>
    <comment ref="F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16</xdr:row>
                <xdr:rowOff>17</xdr:rowOff>
              </xdr:from>
              <xdr:to>
                <xdr:col>11</xdr:col>
                <xdr:colOff>0</xdr:colOff>
                <xdr:row>20</xdr:row>
                <xdr:rowOff>16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2"/>
            <family val="0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17</xdr:row>
                <xdr:rowOff>17</xdr:rowOff>
              </xdr:from>
              <xdr:to>
                <xdr:col>11</xdr:col>
                <xdr:colOff>0</xdr:colOff>
                <xdr:row>29</xdr:row>
                <xdr:rowOff>2</xdr:rowOff>
              </xdr:to>
            </anchor>
          </commentPr>
        </mc:Choice>
        <mc:Fallback/>
      </mc:AlternateContent>
    </comment>
    <comment ref="G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3</xdr:row>
                <xdr:rowOff>1</xdr:rowOff>
              </xdr:from>
              <xdr:to>
                <xdr:col>11</xdr:col>
                <xdr:colOff>61</xdr:colOff>
                <xdr:row>8</xdr:row>
                <xdr:rowOff>11</xdr:rowOff>
              </xdr:to>
            </anchor>
          </commentPr>
        </mc:Choice>
        <mc:Fallback/>
      </mc:AlternateContent>
    </comment>
    <comment ref="G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14</xdr:row>
                <xdr:rowOff>16</xdr:rowOff>
              </xdr:from>
              <xdr:to>
                <xdr:col>11</xdr:col>
                <xdr:colOff>61</xdr:colOff>
                <xdr:row>19</xdr:row>
                <xdr:rowOff>13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2"/>
            <family val="0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28</xdr:row>
                <xdr:rowOff>14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code groupe (1 à 10)
NC : non coté IBMR.
NI : non inventorié</t>
        </r>
      </text>
      <mc:AlternateContent>
        <mc:Choice Requires="v2">
          <commentPr autoFill="true" autoScale="false" colHidden="tru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23</xdr:row>
                <xdr:rowOff>12</xdr:rowOff>
              </xdr:to>
            </anchor>
          </commentPr>
        </mc:Choice>
        <mc:Fallback/>
      </mc:AlternateContent>
    </comment>
    <comment ref="J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10</xdr:col>
                <xdr:colOff>23</xdr:colOff>
                <xdr:row>17</xdr:row>
                <xdr:rowOff>17</xdr:rowOff>
              </xdr:from>
              <xdr:to>
                <xdr:col>12</xdr:col>
                <xdr:colOff>21</xdr:colOff>
                <xdr:row>21</xdr:row>
                <xdr:rowOff>16</xdr:rowOff>
              </xdr:to>
            </anchor>
          </commentPr>
        </mc:Choice>
        <mc:Fallback/>
      </mc:AlternateContent>
    </comment>
    <comment ref="K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11</xdr:col>
                <xdr:colOff>23</xdr:colOff>
                <xdr:row>17</xdr:row>
                <xdr:rowOff>17</xdr:rowOff>
              </xdr:from>
              <xdr:to>
                <xdr:col>12</xdr:col>
                <xdr:colOff>56</xdr:colOff>
                <xdr:row>21</xdr:row>
                <xdr:rowOff>16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0</xdr:rowOff>
              </xdr:from>
              <xdr:to>
                <xdr:col>13</xdr:col>
                <xdr:colOff>65</xdr:colOff>
                <xdr:row>4</xdr:row>
                <xdr:rowOff>0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1</xdr:row>
                <xdr:rowOff>17</xdr:rowOff>
              </xdr:from>
              <xdr:to>
                <xdr:col>13</xdr:col>
                <xdr:colOff>65</xdr:colOff>
                <xdr:row>6</xdr:row>
                <xdr:rowOff>12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2"/>
            <family val="0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2"/>
            <family val="0"/>
            <charset val="1"/>
          </rPr>
          <t xml:space="preserve">En vert</t>
        </r>
        <r>
          <rPr>
            <sz val="8"/>
            <color rgb="FF000000"/>
            <rFont val="2"/>
            <family val="0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2"/>
            <family val="0"/>
            <charset val="1"/>
          </rPr>
          <t xml:space="preserve">En noir</t>
        </r>
        <r>
          <rPr>
            <sz val="8"/>
            <color rgb="FF000000"/>
            <rFont val="2"/>
            <family val="0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17</xdr:row>
                <xdr:rowOff>17</xdr:rowOff>
              </xdr:from>
              <xdr:to>
                <xdr:col>16</xdr:col>
                <xdr:colOff>57</xdr:colOff>
                <xdr:row>28</xdr:row>
                <xdr:rowOff>1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14</xdr:col>
                <xdr:colOff>23</xdr:colOff>
                <xdr:row>0</xdr:row>
                <xdr:rowOff>0</xdr:rowOff>
              </xdr:from>
              <xdr:to>
                <xdr:col>15</xdr:col>
                <xdr:colOff>60</xdr:colOff>
                <xdr:row>2</xdr:row>
                <xdr:rowOff>2</xdr:rowOff>
              </xdr:to>
            </anchor>
          </commentPr>
        </mc:Choice>
        <mc:Fallback/>
      </mc:AlternateContent>
    </comment>
    <comment ref="O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0</xdr:row>
                <xdr:rowOff>16</xdr:rowOff>
              </xdr:from>
              <xdr:to>
                <xdr:col>16</xdr:col>
                <xdr:colOff>57</xdr:colOff>
                <xdr:row>6</xdr:row>
                <xdr:rowOff>8</xdr:rowOff>
              </xdr:to>
            </anchor>
          </commentPr>
        </mc:Choice>
        <mc:Fallback/>
      </mc:AlternateContent>
    </comment>
    <comment ref="O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</xdr:row>
                <xdr:rowOff>17</xdr:rowOff>
              </xdr:from>
              <xdr:to>
                <xdr:col>16</xdr:col>
                <xdr:colOff>57</xdr:colOff>
                <xdr:row>16</xdr:row>
                <xdr:rowOff>6</xdr:rowOff>
              </xdr:to>
            </anchor>
          </commentPr>
        </mc:Choice>
        <mc:Fallback/>
      </mc:AlternateContent>
    </comment>
    <comment ref="P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</xdr:row>
                <xdr:rowOff>17</xdr:rowOff>
              </xdr:from>
              <xdr:to>
                <xdr:col>22</xdr:col>
                <xdr:colOff>72</xdr:colOff>
                <xdr:row>5</xdr:row>
                <xdr:rowOff>14</xdr:rowOff>
              </xdr:to>
            </anchor>
          </commentPr>
        </mc:Choice>
        <mc:Fallback/>
      </mc:AlternateContent>
    </comment>
    <comment ref="P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17</xdr:row>
                <xdr:rowOff>17</xdr:rowOff>
              </xdr:from>
              <xdr:to>
                <xdr:col>22</xdr:col>
                <xdr:colOff>72</xdr:colOff>
                <xdr:row>23</xdr:row>
                <xdr:rowOff>12</xdr:rowOff>
              </xdr:to>
            </anchor>
          </commentPr>
        </mc:Choice>
        <mc:Fallback/>
      </mc:AlternateContent>
    </comment>
    <comment ref="Q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22</xdr:col>
                <xdr:colOff>23</xdr:colOff>
                <xdr:row>17</xdr:row>
                <xdr:rowOff>17</xdr:rowOff>
              </xdr:from>
              <xdr:to>
                <xdr:col>23</xdr:col>
                <xdr:colOff>-141</xdr:colOff>
                <xdr:row>25</xdr:row>
                <xdr:rowOff>10</xdr:rowOff>
              </xdr:to>
            </anchor>
          </commentPr>
        </mc:Choice>
        <mc:Fallback/>
      </mc:AlternateContent>
    </comment>
    <comment ref="W1" authorId="0">
      <text>
        <r>
          <rPr>
            <sz val="10"/>
            <rFont val="Arial"/>
            <family val="2"/>
          </rPr>
          <t xml:space="preserve">Crée une nouvelle feuille de saisie-calcul dans le même classeur. Ne pas oublier de </t>
        </r>
        <r>
          <rPr>
            <b val="true"/>
            <sz val="8"/>
            <color rgb="FF000000"/>
            <rFont val="2"/>
            <family val="0"/>
            <charset val="1"/>
          </rPr>
          <t xml:space="preserve">la renommer dès sa création</t>
        </r>
        <r>
          <rPr>
            <sz val="8"/>
            <color rgb="FF000000"/>
            <rFont val="2"/>
            <family val="0"/>
            <charset val="1"/>
          </rPr>
          <t xml:space="preserve">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6</xdr:row>
                <xdr:rowOff>17</xdr:rowOff>
              </xdr:to>
            </anchor>
          </commentPr>
        </mc:Choice>
        <mc:Fallback/>
      </mc:AlternateContent>
    </comment>
    <comment ref="W3" authorId="0">
      <text>
        <r>
          <rPr>
            <sz val="10"/>
            <rFont val="Arial"/>
            <family val="2"/>
          </rPr>
          <t xml:space="preserve">Classement des taxons :
- par ordre alphabétique (noms),
- par groupes floristiques,
- suivant l'ordre croissant des côtes spécifiques (CSi) ou des coefficients de sténoécie (Ei).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12</xdr:row>
                <xdr:rowOff>9</xdr:rowOff>
              </xdr:to>
            </anchor>
          </commentPr>
        </mc:Choice>
        <mc:Fallback/>
      </mc:AlternateContent>
    </comment>
    <comment ref="W9" authorId="0">
      <text>
        <r>
          <rPr>
            <sz val="10"/>
            <rFont val="Arial"/>
            <family val="2"/>
          </rPr>
          <t xml:space="preserve">Copie des résultats du calcul (IBMR et métriques) dans un tableau. Les saisies successives s'incrémentent dans le tableau récapitulatif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4</xdr:row>
                <xdr:rowOff>18</xdr:rowOff>
              </xdr:from>
              <xdr:to>
                <xdr:col>26</xdr:col>
                <xdr:colOff>50</xdr:colOff>
                <xdr:row>14</xdr:row>
                <xdr:rowOff>3</xdr:rowOff>
              </xdr:to>
            </anchor>
          </commentPr>
        </mc:Choice>
        <mc:Fallback/>
      </mc:AlternateContent>
    </comment>
    <comment ref="W11" authorId="0">
      <text>
        <r>
          <rPr>
            <sz val="10"/>
            <rFont val="Arial"/>
            <family val="2"/>
          </rPr>
          <t xml:space="preserve">Exportation de la feuille de saisie/calcul vers une nouvelle feuille Excel simple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6</xdr:row>
                <xdr:rowOff>16</xdr:rowOff>
              </xdr:from>
              <xdr:to>
                <xdr:col>26</xdr:col>
                <xdr:colOff>50</xdr:colOff>
                <xdr:row>12</xdr:row>
                <xdr:rowOff>11</xdr:rowOff>
              </xdr:to>
            </anchor>
          </commentPr>
        </mc:Choice>
        <mc:Fallback/>
      </mc:AlternateContent>
    </comment>
    <comment ref="W13" authorId="0">
      <text>
        <r>
          <rPr>
            <sz val="10"/>
            <rFont val="Arial"/>
            <family val="2"/>
          </rPr>
          <t xml:space="preserve">Ajoute / Supprime des lignes supplémentaires au tableau de saisie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8</xdr:row>
                <xdr:rowOff>16</xdr:rowOff>
              </xdr:from>
              <xdr:to>
                <xdr:col>26</xdr:col>
                <xdr:colOff>50</xdr:colOff>
                <xdr:row>14</xdr:row>
                <xdr:rowOff>11</xdr:rowOff>
              </xdr:to>
            </anchor>
          </commentPr>
        </mc:Choice>
        <mc:Fallback/>
      </mc:AlternateContent>
    </comment>
    <comment ref="W14" authorId="0">
      <text>
        <r>
          <rPr>
            <sz val="10"/>
            <rFont val="Arial"/>
            <family val="2"/>
          </rPr>
          <t xml:space="preserve">Affichage du référentiel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9</xdr:row>
                <xdr:rowOff>16</xdr:rowOff>
              </xdr:from>
              <xdr:to>
                <xdr:col>26</xdr:col>
                <xdr:colOff>50</xdr:colOff>
                <xdr:row>13</xdr:row>
                <xdr:rowOff>0</xdr:rowOff>
              </xdr:to>
            </anchor>
          </commentPr>
        </mc:Choice>
        <mc:Fallback/>
      </mc:AlternateContent>
    </comment>
    <comment ref="W16" authorId="0">
      <text>
        <r>
          <rPr>
            <sz val="10"/>
            <rFont val="Arial"/>
            <family val="2"/>
          </rPr>
          <t xml:space="preserve">Affichage de la notice d'aide à l'utilisation de la feuille Excel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11</xdr:row>
                <xdr:rowOff>16</xdr:rowOff>
              </xdr:from>
              <xdr:to>
                <xdr:col>26</xdr:col>
                <xdr:colOff>50</xdr:colOff>
                <xdr:row>15</xdr:row>
                <xdr:rowOff>15</xdr:rowOff>
              </xdr:to>
            </anchor>
          </commentPr>
        </mc:Choice>
        <mc:Fallback/>
      </mc:AlternateContent>
    </comment>
    <comment ref="W21" authorId="0">
      <text>
        <r>
          <rPr>
            <sz val="10"/>
            <rFont val="Arial"/>
            <family val="2"/>
          </rPr>
          <t xml:space="preserve">Si nécessaire, indiquer dans ce tableau les taxons saisis (NEWCOD) qui ne sont pas proposés dans le référentiel. Vérifiez s'il ne s'agit pas de synonymes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16</xdr:row>
                <xdr:rowOff>17</xdr:rowOff>
              </xdr:from>
              <xdr:to>
                <xdr:col>26</xdr:col>
                <xdr:colOff>50</xdr:colOff>
                <xdr:row>27</xdr:row>
                <xdr:rowOff>2</xdr:rowOff>
              </xdr:to>
            </anchor>
          </commentPr>
        </mc:Choice>
        <mc:Fallback/>
      </mc:AlternateContent>
    </comment>
    <comment ref="W22" authorId="0">
      <text>
        <r>
          <rPr>
            <sz val="10"/>
            <rFont val="Arial"/>
            <family val="2"/>
          </rPr>
          <t xml:space="preserve">Après avoir saisi NEWCOD dans la  colonne "CODES" du relevé, saisir ici les noms des taxons non trouvés dans la "liste référence".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17</xdr:row>
                <xdr:rowOff>17</xdr:rowOff>
              </xdr:from>
              <xdr:to>
                <xdr:col>26</xdr:col>
                <xdr:colOff>50</xdr:colOff>
                <xdr:row>26</xdr:row>
                <xdr:rowOff>6</xdr:rowOff>
              </xdr:to>
            </anchor>
          </commentPr>
        </mc:Choice>
        <mc:Fallback/>
      </mc:AlternateContent>
    </comment>
    <comment ref="X22" authorId="0">
      <text>
        <r>
          <rPr>
            <sz val="10"/>
            <rFont val="Arial"/>
            <family val="2"/>
          </rPr>
          <t xml:space="preserve">Saisir ici les codes SANDRE des nouveaux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26</xdr:col>
                <xdr:colOff>23</xdr:colOff>
                <xdr:row>17</xdr:row>
                <xdr:rowOff>17</xdr:rowOff>
              </xdr:from>
              <xdr:to>
                <xdr:col>27</xdr:col>
                <xdr:colOff>35</xdr:colOff>
                <xdr:row>21</xdr:row>
                <xdr:rowOff>16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<sst xmlns="http://schemas.openxmlformats.org/spreadsheetml/2006/main" count="8838" uniqueCount="3496">
  <si>
    <t xml:space="preserve">Indice</t>
  </si>
  <si>
    <t xml:space="preserve">Biologique </t>
  </si>
  <si>
    <t xml:space="preserve">Macrophytique</t>
  </si>
  <si>
    <t xml:space="preserve">en</t>
  </si>
  <si>
    <t xml:space="preserve">Rivière</t>
  </si>
  <si>
    <t xml:space="preserve">I.B.M.R.</t>
  </si>
  <si>
    <t xml:space="preserve">Saisie des relevés floristiques</t>
  </si>
  <si>
    <t xml:space="preserve">Calcul de l'indice</t>
  </si>
  <si>
    <t xml:space="preserve">Cemagref-Irstea Bordeaux 2005-2016</t>
  </si>
  <si>
    <t xml:space="preserve">version 4.3.1</t>
  </si>
  <si>
    <t xml:space="preserve"> - février 2016</t>
  </si>
  <si>
    <t xml:space="preserve">TAXONS CONTRIBUTIFS AU CALCUL DE L'IBMR</t>
  </si>
  <si>
    <t xml:space="preserve">IBMR</t>
  </si>
  <si>
    <t xml:space="preserve">CS et E conformes à la norme NF T90-395 (octobre 2003)</t>
  </si>
  <si>
    <t xml:space="preserve">Synonymes usités ou espèces principales dans le genre (pour les algues) </t>
  </si>
  <si>
    <t xml:space="preserve">CODE</t>
  </si>
  <si>
    <t xml:space="preserve">NOM retenu</t>
  </si>
  <si>
    <t xml:space="preserve">AUTEUR</t>
  </si>
  <si>
    <t xml:space="preserve">titres</t>
  </si>
  <si>
    <t xml:space="preserve">cote spéc.</t>
  </si>
  <si>
    <t xml:space="preserve">coef. Sténo.</t>
  </si>
  <si>
    <t xml:space="preserve">code Sandre</t>
  </si>
  <si>
    <t xml:space="preserve">grp</t>
  </si>
  <si>
    <t xml:space="preserve">n°grp</t>
  </si>
  <si>
    <t xml:space="preserve"> Aquat</t>
  </si>
  <si>
    <t xml:space="preserve">CODE 1</t>
  </si>
  <si>
    <t xml:space="preserve">NOM 1</t>
  </si>
  <si>
    <t xml:space="preserve">CODE 2</t>
  </si>
  <si>
    <t xml:space="preserve">NOM 2</t>
  </si>
  <si>
    <t xml:space="preserve">CODE 3</t>
  </si>
  <si>
    <t xml:space="preserve">NOM 3</t>
  </si>
  <si>
    <t xml:space="preserve">- ORGANISMES HETEROTROPHES -</t>
  </si>
  <si>
    <t xml:space="preserve">HET</t>
  </si>
  <si>
    <t xml:space="preserve">LEPSPX</t>
  </si>
  <si>
    <t xml:space="preserve">Leptomitus sp.</t>
  </si>
  <si>
    <t xml:space="preserve">Walcott.</t>
  </si>
  <si>
    <t xml:space="preserve">LEPLAC</t>
  </si>
  <si>
    <t xml:space="preserve">Leptomitus lacteus (Roth) C.Agardh</t>
  </si>
  <si>
    <t xml:space="preserve">SPTSPX</t>
  </si>
  <si>
    <t xml:space="preserve">Sphaerotilus sp.</t>
  </si>
  <si>
    <t xml:space="preserve">Kützing</t>
  </si>
  <si>
    <t xml:space="preserve">SPTNAT</t>
  </si>
  <si>
    <t xml:space="preserve">Sphaerotilus natans Kützing</t>
  </si>
  <si>
    <t xml:space="preserve">- ALGUES -</t>
  </si>
  <si>
    <t xml:space="preserve">ALG</t>
  </si>
  <si>
    <t xml:space="preserve">ANASPX</t>
  </si>
  <si>
    <t xml:space="preserve">Anabaena sp.</t>
  </si>
  <si>
    <t xml:space="preserve">Bory de Saint-Vincent</t>
  </si>
  <si>
    <t xml:space="preserve">nc</t>
  </si>
  <si>
    <t xml:space="preserve">APHSPX</t>
  </si>
  <si>
    <t xml:space="preserve">Aphanizomenon sp.</t>
  </si>
  <si>
    <t xml:space="preserve">Morren</t>
  </si>
  <si>
    <t xml:space="preserve">AUDSPX</t>
  </si>
  <si>
    <t xml:space="preserve">Audouinella sp.</t>
  </si>
  <si>
    <t xml:space="preserve">AUASPX</t>
  </si>
  <si>
    <t xml:space="preserve">Aulacoseira sp.</t>
  </si>
  <si>
    <t xml:space="preserve">Thwaites</t>
  </si>
  <si>
    <t xml:space="preserve">BANSPX</t>
  </si>
  <si>
    <t xml:space="preserve">Bangia sp.</t>
  </si>
  <si>
    <t xml:space="preserve">Lyngbye</t>
  </si>
  <si>
    <t xml:space="preserve">BANATR</t>
  </si>
  <si>
    <t xml:space="preserve">Bangia atropurpurea (Roth) C.Agardh</t>
  </si>
  <si>
    <t xml:space="preserve">BAGATR</t>
  </si>
  <si>
    <t xml:space="preserve">Bangiadulcis atropurpurea</t>
  </si>
  <si>
    <t xml:space="preserve">BATSPX</t>
  </si>
  <si>
    <t xml:space="preserve">Batrachospermum sp.</t>
  </si>
  <si>
    <t xml:space="preserve">Roth.</t>
  </si>
  <si>
    <t xml:space="preserve">Batrachospermum moniliforme Sirodot</t>
  </si>
  <si>
    <t xml:space="preserve">BINSPX</t>
  </si>
  <si>
    <t xml:space="preserve">Binuclearia sp.</t>
  </si>
  <si>
    <t xml:space="preserve">Wittrock      </t>
  </si>
  <si>
    <t xml:space="preserve">BULSPX</t>
  </si>
  <si>
    <t xml:space="preserve">Bulbochaete sp.</t>
  </si>
  <si>
    <t xml:space="preserve">C. Agardh</t>
  </si>
  <si>
    <t xml:space="preserve">CAOSPX</t>
  </si>
  <si>
    <t xml:space="preserve">Calothrix sp.</t>
  </si>
  <si>
    <t xml:space="preserve">C.Agardh ex Bornet &amp; Flahault</t>
  </si>
  <si>
    <t xml:space="preserve">CHESPX</t>
  </si>
  <si>
    <t xml:space="preserve">Chaetophora sp.</t>
  </si>
  <si>
    <t xml:space="preserve">Schrank</t>
  </si>
  <si>
    <t xml:space="preserve">CHMSPX</t>
  </si>
  <si>
    <t xml:space="preserve">Chamaesiphon sp.</t>
  </si>
  <si>
    <t xml:space="preserve">A.Braun et Grunow</t>
  </si>
  <si>
    <t xml:space="preserve">CHNSPX</t>
  </si>
  <si>
    <t xml:space="preserve">Chantransia sp.</t>
  </si>
  <si>
    <t xml:space="preserve">A.P. de Candolle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</si>
  <si>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</si>
  <si>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</si>
  <si>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</si>
  <si>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</si>
  <si>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Deth. ex Wild.</t>
  </si>
  <si>
    <t xml:space="preserve">CHABRA</t>
  </si>
  <si>
    <t xml:space="preserve">Chara braunii</t>
  </si>
  <si>
    <t xml:space="preserve">C.C.Gmel.</t>
  </si>
  <si>
    <t xml:space="preserve">CHACAN</t>
  </si>
  <si>
    <t xml:space="preserve">Chara canescens</t>
  </si>
  <si>
    <t xml:space="preserve">Desv. &amp; Lois</t>
  </si>
  <si>
    <t xml:space="preserve">CHACON</t>
  </si>
  <si>
    <t xml:space="preserve">Chara contraria</t>
  </si>
  <si>
    <t xml:space="preserve">A.Braun</t>
  </si>
  <si>
    <t xml:space="preserve">CHAFRA</t>
  </si>
  <si>
    <t xml:space="preserve">Chara fragifera</t>
  </si>
  <si>
    <t xml:space="preserve">Durieu</t>
  </si>
  <si>
    <t xml:space="preserve">CHAFAG</t>
  </si>
  <si>
    <t xml:space="preserve">Chara fragilis</t>
  </si>
  <si>
    <t xml:space="preserve">Desv.</t>
  </si>
  <si>
    <t xml:space="preserve">CHAGLO</t>
  </si>
  <si>
    <t xml:space="preserve">Chara globularis</t>
  </si>
  <si>
    <t xml:space="preserve">Thuill.</t>
  </si>
  <si>
    <t xml:space="preserve">CHAGYM</t>
  </si>
  <si>
    <t xml:space="preserve">Chara gymnophylla</t>
  </si>
  <si>
    <t xml:space="preserve">CHAHIS</t>
  </si>
  <si>
    <t xml:space="preserve">Chara hispida</t>
  </si>
  <si>
    <t xml:space="preserve">(L.) Vaillant</t>
  </si>
  <si>
    <t xml:space="preserve">CHAINT</t>
  </si>
  <si>
    <t xml:space="preserve">Chara intermedia</t>
  </si>
  <si>
    <t xml:space="preserve">CHASPX</t>
  </si>
  <si>
    <t xml:space="preserve">Chara sp.</t>
  </si>
  <si>
    <t xml:space="preserve">L. ex Vaillant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</si>
  <si>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</si>
  <si>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</si>
  <si>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</si>
  <si>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</si>
  <si>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L.</t>
  </si>
  <si>
    <t xml:space="preserve">CHAVIR</t>
  </si>
  <si>
    <t xml:space="preserve">Chara virgata</t>
  </si>
  <si>
    <t xml:space="preserve">CHAVUL</t>
  </si>
  <si>
    <t xml:space="preserve">Chara vulgaris</t>
  </si>
  <si>
    <t xml:space="preserve">CHLSPX</t>
  </si>
  <si>
    <t xml:space="preserve">Chlorhormidium sp.</t>
  </si>
  <si>
    <t xml:space="preserve">Fott</t>
  </si>
  <si>
    <t xml:space="preserve">CHOSPX</t>
  </si>
  <si>
    <t xml:space="preserve">Chlorotylium sp.</t>
  </si>
  <si>
    <t xml:space="preserve">CLASPX</t>
  </si>
  <si>
    <t xml:space="preserve">Cladophora sp.</t>
  </si>
  <si>
    <t xml:space="preserve">CLAGLO</t>
  </si>
  <si>
    <t xml:space="preserve">Cladophora glomerata (Linnaeus) Kützing</t>
  </si>
  <si>
    <t xml:space="preserve">CLAAEG</t>
  </si>
  <si>
    <t xml:space="preserve">Cladophora aegagropila (L.) Rabenh.</t>
  </si>
  <si>
    <t xml:space="preserve">COCSPX</t>
  </si>
  <si>
    <t xml:space="preserve">Cocconeis sp.</t>
  </si>
  <si>
    <t xml:space="preserve">Ehrenberg</t>
  </si>
  <si>
    <t xml:space="preserve">COMSPX</t>
  </si>
  <si>
    <t xml:space="preserve">Compsopogon sp.</t>
  </si>
  <si>
    <t xml:space="preserve">Mont.</t>
  </si>
  <si>
    <t xml:space="preserve">CYLSPX</t>
  </si>
  <si>
    <t xml:space="preserve">Cylindrospermum sp.</t>
  </si>
  <si>
    <t xml:space="preserve">CYBSPX</t>
  </si>
  <si>
    <t xml:space="preserve">Cymbella sp.</t>
  </si>
  <si>
    <t xml:space="preserve">C.Agardh </t>
  </si>
  <si>
    <t xml:space="preserve">DIASPX</t>
  </si>
  <si>
    <t xml:space="preserve">Diatoma sp.</t>
  </si>
  <si>
    <t xml:space="preserve">DIYSPX</t>
  </si>
  <si>
    <t xml:space="preserve">Didymosphenia sp.</t>
  </si>
  <si>
    <t xml:space="preserve">M. Schmidt</t>
  </si>
  <si>
    <t xml:space="preserve">DIYGEM</t>
  </si>
  <si>
    <t xml:space="preserve">Didymosphenia geminata (Lyngbye) M. Schmidt</t>
  </si>
  <si>
    <t xml:space="preserve">DRASPX</t>
  </si>
  <si>
    <t xml:space="preserve">Draparnaldia sp.</t>
  </si>
  <si>
    <t xml:space="preserve">ELLARE</t>
  </si>
  <si>
    <t xml:space="preserve">Ellerbeckia arenaria</t>
  </si>
  <si>
    <t xml:space="preserve">(Moore ex Ralfs) R.M.Crawforf</t>
  </si>
  <si>
    <t xml:space="preserve">ELLSPX</t>
  </si>
  <si>
    <t xml:space="preserve">Ellerbeckia sp.</t>
  </si>
  <si>
    <t xml:space="preserve">R.M.Crawford</t>
  </si>
  <si>
    <t xml:space="preserve">Ellerbeckia arenaria (Moore ex Ralfs) R.M.Crawforf</t>
  </si>
  <si>
    <t xml:space="preserve">ENCSPX</t>
  </si>
  <si>
    <t xml:space="preserve">Encyonema sp.</t>
  </si>
  <si>
    <t xml:space="preserve">FRASPX</t>
  </si>
  <si>
    <t xml:space="preserve">Fragilaria sp.</t>
  </si>
  <si>
    <t xml:space="preserve">GEISPX</t>
  </si>
  <si>
    <t xml:space="preserve">Geitlerinema sp.</t>
  </si>
  <si>
    <t xml:space="preserve">(Anagnostidis et Komárek) Anagnostidis</t>
  </si>
  <si>
    <t xml:space="preserve">GEISPL</t>
  </si>
  <si>
    <t xml:space="preserve">Geitlerinema splendidum (Greville ex Gomont) Anagnostidis</t>
  </si>
  <si>
    <t xml:space="preserve">GOMSPX</t>
  </si>
  <si>
    <t xml:space="preserve">Gomphoneis sp.</t>
  </si>
  <si>
    <t xml:space="preserve">Cleve</t>
  </si>
  <si>
    <t xml:space="preserve">GOMMIN</t>
  </si>
  <si>
    <t xml:space="preserve">Gomphoneis minuta  (Stone) Kociolek &amp; Stoermer</t>
  </si>
  <si>
    <t xml:space="preserve">GOPSPX</t>
  </si>
  <si>
    <t xml:space="preserve">Gomphonema sp.</t>
  </si>
  <si>
    <t xml:space="preserve">GONSPX</t>
  </si>
  <si>
    <t xml:space="preserve">Gongrosira sp.</t>
  </si>
  <si>
    <t xml:space="preserve">GONINC</t>
  </si>
  <si>
    <t xml:space="preserve">Gongrosira incrustans (Reinsch) Schmidle</t>
  </si>
  <si>
    <t xml:space="preserve">HERSPX</t>
  </si>
  <si>
    <t xml:space="preserve">Heribaudiella sp.</t>
  </si>
  <si>
    <t xml:space="preserve">Gomont</t>
  </si>
  <si>
    <t xml:space="preserve">HERFLU</t>
  </si>
  <si>
    <t xml:space="preserve">Heribaudiella fluviatilis (Areschoug) Svedelius</t>
  </si>
  <si>
    <t xml:space="preserve">HEOSPX</t>
  </si>
  <si>
    <t xml:space="preserve">Heteroleibleinia sp.</t>
  </si>
  <si>
    <t xml:space="preserve">(Geitler) L.Hoffmann</t>
  </si>
  <si>
    <t xml:space="preserve">HILSPX</t>
  </si>
  <si>
    <t xml:space="preserve">Hildenbrandia sp.</t>
  </si>
  <si>
    <t xml:space="preserve">Nardo</t>
  </si>
  <si>
    <t xml:space="preserve">HILRIV</t>
  </si>
  <si>
    <t xml:space="preserve">Hildenbrandia rivularis (Liebmann) J.Agardh</t>
  </si>
  <si>
    <t xml:space="preserve">HOMSPX</t>
  </si>
  <si>
    <t xml:space="preserve">Homoeothrix sp.</t>
  </si>
  <si>
    <t xml:space="preserve">(Thuret ex Bornet &amp; Flahault) Kirchner</t>
  </si>
  <si>
    <t xml:space="preserve">HYISPX</t>
  </si>
  <si>
    <t xml:space="preserve">Hydrodictyon sp.</t>
  </si>
  <si>
    <t xml:space="preserve">HYIRET</t>
  </si>
  <si>
    <t xml:space="preserve">Hydrodictyon reticulatum (L.) Lagerh.</t>
  </si>
  <si>
    <t xml:space="preserve">HYUSPX</t>
  </si>
  <si>
    <t xml:space="preserve">Hydrurus sp.</t>
  </si>
  <si>
    <t xml:space="preserve">C.Agardh</t>
  </si>
  <si>
    <t xml:space="preserve">HYUFOE</t>
  </si>
  <si>
    <t xml:space="preserve">Hydrurus foetidus (Vill.) Trevisan</t>
  </si>
  <si>
    <t xml:space="preserve">JAASPX</t>
  </si>
  <si>
    <t xml:space="preserve">Jaaginema sp.</t>
  </si>
  <si>
    <t xml:space="preserve">Anagnostidis &amp; Komarek</t>
  </si>
  <si>
    <t xml:space="preserve">KOMSPX</t>
  </si>
  <si>
    <t xml:space="preserve">Komvophoron sp.</t>
  </si>
  <si>
    <t xml:space="preserve">LEASPX</t>
  </si>
  <si>
    <t xml:space="preserve">Lemanea sp.</t>
  </si>
  <si>
    <t xml:space="preserve">LEAFLU</t>
  </si>
  <si>
    <t xml:space="preserve">Lemanea gr. fluviatilis (Linnaeus) C.Agardh</t>
  </si>
  <si>
    <t xml:space="preserve">LETSPX</t>
  </si>
  <si>
    <t xml:space="preserve">Leptolyngbya sp.</t>
  </si>
  <si>
    <t xml:space="preserve">LETLUR</t>
  </si>
  <si>
    <t xml:space="preserve">Leptolyngbya lurida (Gomont) Anagnostidis &amp; Komarek</t>
  </si>
  <si>
    <t xml:space="preserve">LYNSPX</t>
  </si>
  <si>
    <t xml:space="preserve">Lyngbya sp.</t>
  </si>
  <si>
    <t xml:space="preserve">C.Agardh ex Gomont</t>
  </si>
  <si>
    <t xml:space="preserve">MELSPX</t>
  </si>
  <si>
    <t xml:space="preserve">Melosira sp.</t>
  </si>
  <si>
    <t xml:space="preserve">Melosira varians C.Agardh</t>
  </si>
  <si>
    <t xml:space="preserve">MERSPX</t>
  </si>
  <si>
    <t xml:space="preserve">Merismopedia sp.</t>
  </si>
  <si>
    <t xml:space="preserve">Meyen</t>
  </si>
  <si>
    <t xml:space="preserve">MIRSPX</t>
  </si>
  <si>
    <t xml:space="preserve">Microcoleus sp.</t>
  </si>
  <si>
    <t xml:space="preserve">Desmazières</t>
  </si>
  <si>
    <t xml:space="preserve">MIOSPX</t>
  </si>
  <si>
    <t xml:space="preserve">Microcystis sp.</t>
  </si>
  <si>
    <t xml:space="preserve">MICSPX</t>
  </si>
  <si>
    <t xml:space="preserve">Microspora sp.</t>
  </si>
  <si>
    <t xml:space="preserve">Thuret</t>
  </si>
  <si>
    <t xml:space="preserve">MOOSPX</t>
  </si>
  <si>
    <t xml:space="preserve">Monostroma sp.</t>
  </si>
  <si>
    <t xml:space="preserve">MOUSPX</t>
  </si>
  <si>
    <t xml:space="preserve">Mougeotia sp.</t>
  </si>
  <si>
    <t xml:space="preserve">Mougeotia sp. C. Agardh + Mougeotiopsis sp. C. Agardh + Debarya sp.Wittrock</t>
  </si>
  <si>
    <t xml:space="preserve">MOGSPX</t>
  </si>
  <si>
    <t xml:space="preserve">Mougeotiopsis sp.</t>
  </si>
  <si>
    <t xml:space="preserve">Palla</t>
  </si>
  <si>
    <t xml:space="preserve">NAVSPX</t>
  </si>
  <si>
    <t xml:space="preserve">Navicula sp.</t>
  </si>
  <si>
    <t xml:space="preserve">Strain</t>
  </si>
  <si>
    <t xml:space="preserve">NITCAP</t>
  </si>
  <si>
    <t xml:space="preserve">Nitella capillaris</t>
  </si>
  <si>
    <t xml:space="preserve">(A.J.Krocker) J.Groves &amp; G.R.Bullock-Webster</t>
  </si>
  <si>
    <t xml:space="preserve">NITCON</t>
  </si>
  <si>
    <t xml:space="preserve">Nitella confervacea</t>
  </si>
  <si>
    <t xml:space="preserve">(Brébisson) A. Braun ex Leonhardi</t>
  </si>
  <si>
    <t xml:space="preserve">NITFLE</t>
  </si>
  <si>
    <t xml:space="preserve">Nitella flexilis</t>
  </si>
  <si>
    <t xml:space="preserve">(L.) Ag.</t>
  </si>
  <si>
    <t xml:space="preserve">NITGRA</t>
  </si>
  <si>
    <t xml:space="preserve">Nitella gracilis</t>
  </si>
  <si>
    <t xml:space="preserve">(J.E.Smith)C.Agardh.</t>
  </si>
  <si>
    <t xml:space="preserve">NITMUC</t>
  </si>
  <si>
    <t xml:space="preserve">Nitella mucronata</t>
  </si>
  <si>
    <t xml:space="preserve">(A.Braun) Miquel</t>
  </si>
  <si>
    <t xml:space="preserve">NITOPA</t>
  </si>
  <si>
    <t xml:space="preserve">Nitella opaca</t>
  </si>
  <si>
    <t xml:space="preserve">Ag.</t>
  </si>
  <si>
    <t xml:space="preserve">NITSPX</t>
  </si>
  <si>
    <t xml:space="preserve">Nitella sp.</t>
  </si>
  <si>
    <t xml:space="preserve">NITSYN</t>
  </si>
  <si>
    <t xml:space="preserve">Nitella syncarpa</t>
  </si>
  <si>
    <t xml:space="preserve">(Thuill.) Kützing</t>
  </si>
  <si>
    <t xml:space="preserve">NITTEN</t>
  </si>
  <si>
    <t xml:space="preserve">Nitella tenuissima</t>
  </si>
  <si>
    <t xml:space="preserve">(Desvaux) Kützing</t>
  </si>
  <si>
    <t xml:space="preserve">NITTRA</t>
  </si>
  <si>
    <t xml:space="preserve">Nitella translucens</t>
  </si>
  <si>
    <t xml:space="preserve">(Pers.) Ag.</t>
  </si>
  <si>
    <t xml:space="preserve">NIEOBT</t>
  </si>
  <si>
    <t xml:space="preserve">Nitellopsis obtusa</t>
  </si>
  <si>
    <t xml:space="preserve">(Desv.) J.Groves    </t>
  </si>
  <si>
    <t xml:space="preserve">NIESPX</t>
  </si>
  <si>
    <t xml:space="preserve">Nitellopsis sp.</t>
  </si>
  <si>
    <t xml:space="preserve">Hy</t>
  </si>
  <si>
    <t xml:space="preserve">NIZSPX</t>
  </si>
  <si>
    <t xml:space="preserve">Nitzschia sp.</t>
  </si>
  <si>
    <t xml:space="preserve">Hassal</t>
  </si>
  <si>
    <t xml:space="preserve">NOSSPX</t>
  </si>
  <si>
    <t xml:space="preserve">Nostoc sp.</t>
  </si>
  <si>
    <t xml:space="preserve">Vaucher ex Bornet et Flahault</t>
  </si>
  <si>
    <t xml:space="preserve">NOSCOM</t>
  </si>
  <si>
    <t xml:space="preserve">Nostoc commune Vauch. Ex Born &amp; Flash</t>
  </si>
  <si>
    <t xml:space="preserve">NOSPAR</t>
  </si>
  <si>
    <t xml:space="preserve">Nostoc parmelioides Kützing</t>
  </si>
  <si>
    <t xml:space="preserve">NOSVER</t>
  </si>
  <si>
    <t xml:space="preserve">Nostoc verrucosum Vauch.</t>
  </si>
  <si>
    <t xml:space="preserve">OEDSPX</t>
  </si>
  <si>
    <t xml:space="preserve">Oedogonium sp.</t>
  </si>
  <si>
    <t xml:space="preserve">Link</t>
  </si>
  <si>
    <t xml:space="preserve">OSCSPX</t>
  </si>
  <si>
    <t xml:space="preserve">Oscillatoria sp.</t>
  </si>
  <si>
    <t xml:space="preserve">Vaucher ex Gaumont</t>
  </si>
  <si>
    <t xml:space="preserve">PAASPX</t>
  </si>
  <si>
    <t xml:space="preserve">Paralemanea sp.</t>
  </si>
  <si>
    <t xml:space="preserve">(P.C.Silva) Vis &amp; Sheath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</si>
  <si>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</si>
  <si>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</si>
  <si>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</si>
  <si>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</si>
  <si>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POYSPX</t>
  </si>
  <si>
    <t xml:space="preserve">Polysiphonia sp.</t>
  </si>
  <si>
    <t xml:space="preserve">Grev.</t>
  </si>
  <si>
    <t xml:space="preserve">PRASPX</t>
  </si>
  <si>
    <t xml:space="preserve">Prasiola sp.</t>
  </si>
  <si>
    <t xml:space="preserve">Meneghini</t>
  </si>
  <si>
    <t xml:space="preserve">PSESPX</t>
  </si>
  <si>
    <t xml:space="preserve">Pseudanabaena sp.</t>
  </si>
  <si>
    <t xml:space="preserve">Lauterborn</t>
  </si>
  <si>
    <t xml:space="preserve">PSUSPX</t>
  </si>
  <si>
    <t xml:space="preserve">Pseudendoclonium sp.</t>
  </si>
  <si>
    <t xml:space="preserve">Wille</t>
  </si>
  <si>
    <t xml:space="preserve">RADSPX</t>
  </si>
  <si>
    <t xml:space="preserve">Radiofilum sp.</t>
  </si>
  <si>
    <t xml:space="preserve">Scmidle</t>
  </si>
  <si>
    <t xml:space="preserve">RHISPX</t>
  </si>
  <si>
    <t xml:space="preserve">Rhizoclonium sp.</t>
  </si>
  <si>
    <t xml:space="preserve">RIVSPX</t>
  </si>
  <si>
    <t xml:space="preserve">Rivularia sp.</t>
  </si>
  <si>
    <t xml:space="preserve">SCHSPX</t>
  </si>
  <si>
    <t xml:space="preserve">Schizomeris sp.</t>
  </si>
  <si>
    <t xml:space="preserve">SCZSPX</t>
  </si>
  <si>
    <t xml:space="preserve">Schizothrix sp.</t>
  </si>
  <si>
    <t xml:space="preserve">SCYSPX</t>
  </si>
  <si>
    <t xml:space="preserve">Scytonema sp.</t>
  </si>
  <si>
    <t xml:space="preserve">SIRSPX</t>
  </si>
  <si>
    <t xml:space="preserve">Sirogonium sp.</t>
  </si>
  <si>
    <t xml:space="preserve">SPESPX</t>
  </si>
  <si>
    <t xml:space="preserve">Sphaerocystis sp.</t>
  </si>
  <si>
    <t xml:space="preserve">Chodat</t>
  </si>
  <si>
    <t xml:space="preserve">SPISPX</t>
  </si>
  <si>
    <t xml:space="preserve">Spirogyra sp.</t>
  </si>
  <si>
    <t xml:space="preserve">SPUSPX</t>
  </si>
  <si>
    <t xml:space="preserve">Spirulina sp.</t>
  </si>
  <si>
    <t xml:space="preserve">(Turpin) Gomont</t>
  </si>
  <si>
    <t xml:space="preserve">STISPX</t>
  </si>
  <si>
    <t xml:space="preserve">Stigeoclonium sp. (excep. S. tenue)</t>
  </si>
  <si>
    <t xml:space="preserve">STITEN</t>
  </si>
  <si>
    <t xml:space="preserve">Stigeoclonium tenue</t>
  </si>
  <si>
    <t xml:space="preserve">(C.Agardh) Kützing</t>
  </si>
  <si>
    <t xml:space="preserve">STGSPX</t>
  </si>
  <si>
    <t xml:space="preserve">Stigonema sp.</t>
  </si>
  <si>
    <t xml:space="preserve">TETSPX</t>
  </si>
  <si>
    <t xml:space="preserve">Tetraspora sp.</t>
  </si>
  <si>
    <t xml:space="preserve">THOSPX</t>
  </si>
  <si>
    <t xml:space="preserve">Thorea sp.</t>
  </si>
  <si>
    <t xml:space="preserve">(Thore) Desv.</t>
  </si>
  <si>
    <t xml:space="preserve">THOHIS</t>
  </si>
  <si>
    <t xml:space="preserve">Thorea hispida (Thore) Desv.</t>
  </si>
  <si>
    <t xml:space="preserve">THORAM</t>
  </si>
  <si>
    <t xml:space="preserve">Thorea ramossissima Bory de St Vincent</t>
  </si>
  <si>
    <t xml:space="preserve">TOLGLO</t>
  </si>
  <si>
    <t xml:space="preserve">Tolypella glomerata</t>
  </si>
  <si>
    <t xml:space="preserve">Leonhardi</t>
  </si>
  <si>
    <t xml:space="preserve">TOLINT</t>
  </si>
  <si>
    <t xml:space="preserve">Tolypella intricata</t>
  </si>
  <si>
    <t xml:space="preserve">(Trentep.) Leonh.</t>
  </si>
  <si>
    <t xml:space="preserve">TOLPRO</t>
  </si>
  <si>
    <t xml:space="preserve">Tolypella prolifera</t>
  </si>
  <si>
    <t xml:space="preserve">V. Leonh.</t>
  </si>
  <si>
    <t xml:space="preserve">TOLSPX</t>
  </si>
  <si>
    <t xml:space="preserve">Tolypella sp.</t>
  </si>
  <si>
    <t xml:space="preserve">(A.Braun) A.Braun</t>
  </si>
  <si>
    <t xml:space="preserve">TOYSPX</t>
  </si>
  <si>
    <t xml:space="preserve">Tolypothrix sp.</t>
  </si>
  <si>
    <t xml:space="preserve">TRNSPX</t>
  </si>
  <si>
    <t xml:space="preserve">Transeauina sp.</t>
  </si>
  <si>
    <t xml:space="preserve">Guiry</t>
  </si>
  <si>
    <t xml:space="preserve">DEBSPX</t>
  </si>
  <si>
    <t xml:space="preserve">TRISPX</t>
  </si>
  <si>
    <t xml:space="preserve">Tribonema sp.</t>
  </si>
  <si>
    <t xml:space="preserve">Derbès &amp; Solier</t>
  </si>
  <si>
    <t xml:space="preserve">ULOSPX</t>
  </si>
  <si>
    <t xml:space="preserve">Ulothrix sp.</t>
  </si>
  <si>
    <t xml:space="preserve">ULVSPX</t>
  </si>
  <si>
    <t xml:space="preserve">Ulva sp.</t>
  </si>
  <si>
    <t xml:space="preserve">ENTSPX</t>
  </si>
  <si>
    <t xml:space="preserve">Enteromorpha sp. (L.) Nees</t>
  </si>
  <si>
    <t xml:space="preserve">ENTCOM</t>
  </si>
  <si>
    <t xml:space="preserve">Enteromorpha compressa  (L.) Greville</t>
  </si>
  <si>
    <t xml:space="preserve">ENTINT</t>
  </si>
  <si>
    <t xml:space="preserve">Enteromorpha intestinalis (L.) Nees</t>
  </si>
  <si>
    <t xml:space="preserve">VAUSPX</t>
  </si>
  <si>
    <t xml:space="preserve">Vaucheria sp.</t>
  </si>
  <si>
    <t xml:space="preserve">DC.</t>
  </si>
  <si>
    <t xml:space="preserve">ZYGSPX</t>
  </si>
  <si>
    <t xml:space="preserve">Zygnema sp.</t>
  </si>
  <si>
    <t xml:space="preserve">- LICHENS -</t>
  </si>
  <si>
    <t xml:space="preserve">LIC</t>
  </si>
  <si>
    <t xml:space="preserve">COLFLU</t>
  </si>
  <si>
    <t xml:space="preserve">Collema fluviatile</t>
  </si>
  <si>
    <t xml:space="preserve">(Huds.) Steudel</t>
  </si>
  <si>
    <t xml:space="preserve">COLSPX</t>
  </si>
  <si>
    <t xml:space="preserve">Collema sp.</t>
  </si>
  <si>
    <t xml:space="preserve">Weber ex F.H.Wigg.</t>
  </si>
  <si>
    <t xml:space="preserve">DERSPX</t>
  </si>
  <si>
    <t xml:space="preserve">Dermatocarpon sp.</t>
  </si>
  <si>
    <t xml:space="preserve">Eschw.</t>
  </si>
  <si>
    <t xml:space="preserve">DERWEB</t>
  </si>
  <si>
    <t xml:space="preserve">Dermatocarpon weberi</t>
  </si>
  <si>
    <t xml:space="preserve">(Ach.) Mann.</t>
  </si>
  <si>
    <t xml:space="preserve">VEUPRA</t>
  </si>
  <si>
    <t xml:space="preserve">Verrucaria praetermissa</t>
  </si>
  <si>
    <t xml:space="preserve">Anzi</t>
  </si>
  <si>
    <t xml:space="preserve">VEUSPX</t>
  </si>
  <si>
    <t xml:space="preserve">Verrucaria sp.</t>
  </si>
  <si>
    <t xml:space="preserve">H.A.Schrader</t>
  </si>
  <si>
    <t xml:space="preserve">- BRYOPHYTES -</t>
  </si>
  <si>
    <t xml:space="preserve">BR</t>
  </si>
  <si>
    <t xml:space="preserve">- Hépathiques</t>
  </si>
  <si>
    <t xml:space="preserve">ANEPIN</t>
  </si>
  <si>
    <t xml:space="preserve">Aneura pinguis</t>
  </si>
  <si>
    <t xml:space="preserve">(L.) Dumort.</t>
  </si>
  <si>
    <t xml:space="preserve">BRh</t>
  </si>
  <si>
    <t xml:space="preserve">RICPIN</t>
  </si>
  <si>
    <t xml:space="preserve">Riccardia pinguis  (L.) Gray</t>
  </si>
  <si>
    <t xml:space="preserve">ANTJUL</t>
  </si>
  <si>
    <t xml:space="preserve">Anthelia julacea</t>
  </si>
  <si>
    <t xml:space="preserve">BLPTRI</t>
  </si>
  <si>
    <t xml:space="preserve">Blepharostoma trichophyllum</t>
  </si>
  <si>
    <t xml:space="preserve">CAYARG</t>
  </si>
  <si>
    <t xml:space="preserve">Calypogeia arguta</t>
  </si>
  <si>
    <t xml:space="preserve">Nees &amp;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</si>
  <si>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</si>
  <si>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</si>
  <si>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</si>
  <si>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</si>
  <si>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 sp.</t>
  </si>
  <si>
    <t xml:space="preserve">Raddi</t>
  </si>
  <si>
    <t xml:space="preserve">CHICOA</t>
  </si>
  <si>
    <t xml:space="preserve">Chiloscyphus coadunatus</t>
  </si>
  <si>
    <t xml:space="preserve">(Sw.) J.J.Engel &amp; R.M.Schust.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</si>
  <si>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</si>
  <si>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</si>
  <si>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</si>
  <si>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</si>
  <si>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</si>
  <si>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L.Corda</t>
  </si>
  <si>
    <t xml:space="preserve">Chiloscyphus gr. polyanthus (L.) Corda</t>
  </si>
  <si>
    <t xml:space="preserve">CHISPX</t>
  </si>
  <si>
    <t xml:space="preserve">Chiloscyphus sp.</t>
  </si>
  <si>
    <t xml:space="preserve">Corda</t>
  </si>
  <si>
    <t xml:space="preserve">CONCON</t>
  </si>
  <si>
    <t xml:space="preserve">Conocephalum conicum</t>
  </si>
  <si>
    <t xml:space="preserve">FEGCON</t>
  </si>
  <si>
    <t xml:space="preserve">Fegatella conica  (L.) Corda</t>
  </si>
  <si>
    <t xml:space="preserve">DUMHIR</t>
  </si>
  <si>
    <t xml:space="preserve">Dumortiera hirsuta</t>
  </si>
  <si>
    <t xml:space="preserve">(Sw.) Nees</t>
  </si>
  <si>
    <t xml:space="preserve">HYBLAX</t>
  </si>
  <si>
    <t xml:space="preserve">Hygrobiella laxifolia</t>
  </si>
  <si>
    <t xml:space="preserve">(Hook.) Spruce</t>
  </si>
  <si>
    <t xml:space="preserve">JUGATR</t>
  </si>
  <si>
    <t xml:space="preserve">Jungermannia atrovirens</t>
  </si>
  <si>
    <t xml:space="preserve">Dumort.</t>
  </si>
  <si>
    <t xml:space="preserve">SOLTRI</t>
  </si>
  <si>
    <t xml:space="preserve">Solenostoma triste (Nees) K.Muell.</t>
  </si>
  <si>
    <t xml:space="preserve">Solenostoma sphaerocarpum (Hook.) Steph.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</si>
  <si>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</si>
  <si>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</si>
  <si>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</si>
  <si>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</si>
  <si>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</si>
  <si>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Sm.</t>
  </si>
  <si>
    <t xml:space="preserve">SONCRE</t>
  </si>
  <si>
    <t xml:space="preserve">Solenostoma crenulatum (Sm.) Mitt.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</si>
  <si>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</si>
  <si>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</si>
  <si>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</si>
  <si>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</si>
  <si>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</si>
  <si>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</si>
  <si>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JUGPUM</t>
  </si>
  <si>
    <t xml:space="preserve">Jungermannia pumila</t>
  </si>
  <si>
    <t xml:space="preserve">With.</t>
  </si>
  <si>
    <t xml:space="preserve">SONPUM</t>
  </si>
  <si>
    <t xml:space="preserve">Solenostoma pumilum (With.) K. Müll.</t>
  </si>
  <si>
    <t xml:space="preserve">JUGSPX</t>
  </si>
  <si>
    <t xml:space="preserve">Jungermannia sp.</t>
  </si>
  <si>
    <t xml:space="preserve">JUGSPH</t>
  </si>
  <si>
    <t xml:space="preserve">Jungermannia sphaerocarpa</t>
  </si>
  <si>
    <t xml:space="preserve">Hook.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</si>
  <si>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</si>
  <si>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</si>
  <si>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</si>
  <si>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</si>
  <si>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 sp.</t>
  </si>
  <si>
    <t xml:space="preserve">Lib.</t>
  </si>
  <si>
    <t xml:space="preserve">LOPBID</t>
  </si>
  <si>
    <t xml:space="preserve">Lophocolea bidentata</t>
  </si>
  <si>
    <t xml:space="preserve">LOHSPX</t>
  </si>
  <si>
    <t xml:space="preserve">Lophozia sp.</t>
  </si>
  <si>
    <t xml:space="preserve">NEANT</t>
  </si>
  <si>
    <t xml:space="preserve">LUNCRU</t>
  </si>
  <si>
    <t xml:space="preserve">Lunularia cruciata</t>
  </si>
  <si>
    <t xml:space="preserve">(L.) Lindb.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</si>
  <si>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</si>
  <si>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</si>
  <si>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</si>
  <si>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</si>
  <si>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</si>
  <si>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MACALP</t>
  </si>
  <si>
    <t xml:space="preserve">Marchantia alpestris  (Nees) Burgeff</t>
  </si>
  <si>
    <t xml:space="preserve">MACAQU</t>
  </si>
  <si>
    <t xml:space="preserve">Marchantia aquatica  (Nees) Burgeff</t>
  </si>
  <si>
    <t xml:space="preserve">MACPOM</t>
  </si>
  <si>
    <t xml:space="preserve">Marchantia polymorpha subsp. montivagans</t>
  </si>
  <si>
    <t xml:space="preserve">Bischl. &amp; Boisselier-Dubayle</t>
  </si>
  <si>
    <t xml:space="preserve">MACSPX</t>
  </si>
  <si>
    <t xml:space="preserve">Marchantia sp.</t>
  </si>
  <si>
    <t xml:space="preserve">MARAQU</t>
  </si>
  <si>
    <t xml:space="preserve">Marsupella aquatica</t>
  </si>
  <si>
    <t xml:space="preserve">(Lindenb.) Dumort.</t>
  </si>
  <si>
    <t xml:space="preserve">MAREMA</t>
  </si>
  <si>
    <t xml:space="preserve">Marsupella emarginata</t>
  </si>
  <si>
    <t xml:space="preserve">(Ehrh.) Dumort.</t>
  </si>
  <si>
    <t xml:space="preserve">MARSPX</t>
  </si>
  <si>
    <t xml:space="preserve">Marsupella sp.</t>
  </si>
  <si>
    <t xml:space="preserve">MARSPH</t>
  </si>
  <si>
    <t xml:space="preserve">Marsupella sphacelata</t>
  </si>
  <si>
    <t xml:space="preserve">(Gieseke ex Lindenb.) Dumort.</t>
  </si>
  <si>
    <t xml:space="preserve">MILSPX</t>
  </si>
  <si>
    <t xml:space="preserve">Microlejeunea sp. 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</si>
  <si>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</si>
  <si>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</si>
  <si>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</si>
  <si>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</si>
  <si>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</si>
  <si>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S.F.Gray</t>
  </si>
  <si>
    <t xml:space="preserve">ALCSCA</t>
  </si>
  <si>
    <t xml:space="preserve">Alicularia scalaris  (Schrad.) Corda</t>
  </si>
  <si>
    <t xml:space="preserve">Nardia acicularis S.F. Gray</t>
  </si>
  <si>
    <t xml:space="preserve">NARSPX</t>
  </si>
  <si>
    <t xml:space="preserve">Nardia sp.</t>
  </si>
  <si>
    <t xml:space="preserve">Gray</t>
  </si>
  <si>
    <t xml:space="preserve">PELEND</t>
  </si>
  <si>
    <t xml:space="preserve">Pellia endiviifolia</t>
  </si>
  <si>
    <t xml:space="preserve">(Dicks) Dumort.</t>
  </si>
  <si>
    <t xml:space="preserve">PELEPI</t>
  </si>
  <si>
    <t xml:space="preserve">Pellia epiphylla</t>
  </si>
  <si>
    <t xml:space="preserve">(L.) Corda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</si>
  <si>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</si>
  <si>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</si>
  <si>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</si>
  <si>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</si>
  <si>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 sp.</t>
  </si>
  <si>
    <t xml:space="preserve">PLGASP</t>
  </si>
  <si>
    <t xml:space="preserve">Plagiochila asplenioides</t>
  </si>
  <si>
    <t xml:space="preserve">PLGSPX</t>
  </si>
  <si>
    <t xml:space="preserve">Plagiochila sp.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</si>
  <si>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</si>
  <si>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</si>
  <si>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</si>
  <si>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</si>
  <si>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</si>
  <si>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</si>
  <si>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</si>
  <si>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</si>
  <si>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</si>
  <si>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 sp.</t>
  </si>
  <si>
    <t xml:space="preserve">PREQUA</t>
  </si>
  <si>
    <t xml:space="preserve">Preissia quadrata</t>
  </si>
  <si>
    <t xml:space="preserve">(Scop.) Nees</t>
  </si>
  <si>
    <t xml:space="preserve">RICCHA</t>
  </si>
  <si>
    <t xml:space="preserve">Riccardia chamedryfolia</t>
  </si>
  <si>
    <t xml:space="preserve">(With.) Grolle</t>
  </si>
  <si>
    <t xml:space="preserve">RICSIN</t>
  </si>
  <si>
    <t xml:space="preserve">Riccardia sinuata (Hook.) Trevis.</t>
  </si>
  <si>
    <t xml:space="preserve">RICMUL</t>
  </si>
  <si>
    <t xml:space="preserve">Riccardia multifida</t>
  </si>
  <si>
    <t xml:space="preserve">(L.) Gray</t>
  </si>
  <si>
    <t xml:space="preserve">RICSPX</t>
  </si>
  <si>
    <t xml:space="preserve">Riccardia sp.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</si>
  <si>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</si>
  <si>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</si>
  <si>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</si>
  <si>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</si>
  <si>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</si>
  <si>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</si>
  <si>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</si>
  <si>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</t>
  </si>
  <si>
    <t xml:space="preserve">RIISPX</t>
  </si>
  <si>
    <t xml:space="preserve">Riccia sp.</t>
  </si>
  <si>
    <t xml:space="preserve">RIONAT</t>
  </si>
  <si>
    <t xml:space="preserve">Ricciocarpos natans</t>
  </si>
  <si>
    <t xml:space="preserve">SAOVIT</t>
  </si>
  <si>
    <t xml:space="preserve">Saccogyna viticulosa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</si>
  <si>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</si>
  <si>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</si>
  <si>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</si>
  <si>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</si>
  <si>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</si>
  <si>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&amp; Müll. Frib.</t>
  </si>
  <si>
    <t xml:space="preserve">SCAPAL</t>
  </si>
  <si>
    <t xml:space="preserve">Scapania paludosa</t>
  </si>
  <si>
    <t xml:space="preserve">(Müll. Frib.) Müll. Frib.</t>
  </si>
  <si>
    <t xml:space="preserve">SCASPX</t>
  </si>
  <si>
    <t xml:space="preserve">Scapania sp.</t>
  </si>
  <si>
    <t xml:space="preserve">(Dumort.) Dumort.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</si>
  <si>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</si>
  <si>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</si>
  <si>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</si>
  <si>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</si>
  <si>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</si>
  <si>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</si>
  <si>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</si>
  <si>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</si>
  <si>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TRCTOM</t>
  </si>
  <si>
    <t xml:space="preserve">Trichocolea tomentella</t>
  </si>
  <si>
    <t xml:space="preserve">- Mousses</t>
  </si>
  <si>
    <t xml:space="preserve">AMBSER</t>
  </si>
  <si>
    <t xml:space="preserve">Amblystegium serpens</t>
  </si>
  <si>
    <t xml:space="preserve">(Hedw.) Schimp.</t>
  </si>
  <si>
    <t xml:space="preserve">BRm</t>
  </si>
  <si>
    <t xml:space="preserve">AMBSPX</t>
  </si>
  <si>
    <t xml:space="preserve">Amblystegium sp.</t>
  </si>
  <si>
    <t xml:space="preserve">B., S. &amp; G.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</si>
  <si>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</si>
  <si>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</si>
  <si>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</si>
  <si>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</si>
  <si>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 sp.</t>
  </si>
  <si>
    <t xml:space="preserve">Hook. &amp; Tayl.</t>
  </si>
  <si>
    <t xml:space="preserve">ATRUND</t>
  </si>
  <si>
    <t xml:space="preserve">Atrichum undulatum</t>
  </si>
  <si>
    <t xml:space="preserve">(Hedw.) P.Beauv.</t>
  </si>
  <si>
    <t xml:space="preserve">AULPAL</t>
  </si>
  <si>
    <t xml:space="preserve">Aulacomnium palustre</t>
  </si>
  <si>
    <t xml:space="preserve">(Hedw.) Schwaegr.</t>
  </si>
  <si>
    <t xml:space="preserve">BLIACU</t>
  </si>
  <si>
    <t xml:space="preserve">Blindia acuta</t>
  </si>
  <si>
    <t xml:space="preserve">(Hedw.) Bruch &amp; Schimp.</t>
  </si>
  <si>
    <t xml:space="preserve">BRARIV</t>
  </si>
  <si>
    <t xml:space="preserve">Brachythecium rivulare</t>
  </si>
  <si>
    <t xml:space="preserve">Schimp.</t>
  </si>
  <si>
    <t xml:space="preserve">BRARUT</t>
  </si>
  <si>
    <t xml:space="preserve">Brachythecium rutabulum</t>
  </si>
  <si>
    <t xml:space="preserve">BRASPX</t>
  </si>
  <si>
    <t xml:space="preserve">Brachythecium sp.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</si>
  <si>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</si>
  <si>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</si>
  <si>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</si>
  <si>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</si>
  <si>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</si>
  <si>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</si>
  <si>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BRYDIC</t>
  </si>
  <si>
    <t xml:space="preserve">Bryum dichotomum</t>
  </si>
  <si>
    <t xml:space="preserve">BRYBIC</t>
  </si>
  <si>
    <t xml:space="preserve">Bryum bicolor Dicks.</t>
  </si>
  <si>
    <t xml:space="preserve">BRYPAL</t>
  </si>
  <si>
    <t xml:space="preserve">Bryum pallens</t>
  </si>
  <si>
    <t xml:space="preserve">Sw. ex anon.     </t>
  </si>
  <si>
    <t xml:space="preserve">BRYPAS</t>
  </si>
  <si>
    <t xml:space="preserve">Bryum pallescens</t>
  </si>
  <si>
    <t xml:space="preserve">Schleich. ex Schwaegr. </t>
  </si>
  <si>
    <t xml:space="preserve">BRYPSE</t>
  </si>
  <si>
    <t xml:space="preserve">Bryum pseudotriquetrum</t>
  </si>
  <si>
    <t xml:space="preserve">(Hedw.) P.Gaertn. et al.</t>
  </si>
  <si>
    <t xml:space="preserve">BRYSCH</t>
  </si>
  <si>
    <t xml:space="preserve">Bryum schleicheri</t>
  </si>
  <si>
    <t xml:space="preserve">BRYSPX</t>
  </si>
  <si>
    <t xml:space="preserve">Bryum sp.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</si>
  <si>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</si>
  <si>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</si>
  <si>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</si>
  <si>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</si>
  <si>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</si>
  <si>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      </t>
  </si>
  <si>
    <t xml:space="preserve">BRYDUV</t>
  </si>
  <si>
    <t xml:space="preserve">Bryum duvalii Voit</t>
  </si>
  <si>
    <t xml:space="preserve">CAICOR</t>
  </si>
  <si>
    <t xml:space="preserve">Calliergon cordifolium</t>
  </si>
  <si>
    <t xml:space="preserve">(Hedw.) Kindb.</t>
  </si>
  <si>
    <t xml:space="preserve">ACRCOR</t>
  </si>
  <si>
    <t xml:space="preserve">Acrocladium cordifolium (Hedw.) P.Rich. &amp; Wallace</t>
  </si>
  <si>
    <t xml:space="preserve">CAIGIG</t>
  </si>
  <si>
    <t xml:space="preserve">Calliergon giganteum</t>
  </si>
  <si>
    <t xml:space="preserve">(Schimp.) Kindb.</t>
  </si>
  <si>
    <t xml:space="preserve">CAISPX</t>
  </si>
  <si>
    <t xml:space="preserve">Calliergon sp.</t>
  </si>
  <si>
    <t xml:space="preserve">(Sull.) Kindb.</t>
  </si>
  <si>
    <t xml:space="preserve">CAECUS</t>
  </si>
  <si>
    <t xml:space="preserve">Calliergonella cuspidata</t>
  </si>
  <si>
    <t xml:space="preserve">(Hedw.) Loeske</t>
  </si>
  <si>
    <t xml:space="preserve">ACRCUS</t>
  </si>
  <si>
    <t xml:space="preserve">Acrocladium cuspidatum  (Hedw.) Lindb.</t>
  </si>
  <si>
    <t xml:space="preserve">CAICUP</t>
  </si>
  <si>
    <t xml:space="preserve">Calliergon cuspidatum (Hedw.) Kindb.</t>
  </si>
  <si>
    <t xml:space="preserve">CAPSTE</t>
  </si>
  <si>
    <t xml:space="preserve">Campylium stellatum</t>
  </si>
  <si>
    <t xml:space="preserve">(Hedw.) Lange &amp; C.E.O.Jensen</t>
  </si>
  <si>
    <t xml:space="preserve">CINAQU</t>
  </si>
  <si>
    <t xml:space="preserve">Cinclidotus aquaticus</t>
  </si>
  <si>
    <t xml:space="preserve">(Hedw.) B., S. &amp; G.</t>
  </si>
  <si>
    <t xml:space="preserve">CINDAN</t>
  </si>
  <si>
    <t xml:space="preserve">Cinclidotus danubicus</t>
  </si>
  <si>
    <t xml:space="preserve">Schiffn. &amp; Baumg.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</si>
  <si>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</si>
  <si>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</si>
  <si>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</si>
  <si>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</si>
  <si>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(Brid.) Arnott</t>
  </si>
  <si>
    <t xml:space="preserve">CINNIG</t>
  </si>
  <si>
    <t xml:space="preserve">Cinclidotus nigricans  (Brid.) Wijk &amp; Marg.</t>
  </si>
  <si>
    <t xml:space="preserve">CINSPX</t>
  </si>
  <si>
    <t xml:space="preserve">Cinclidotus sp.</t>
  </si>
  <si>
    <t xml:space="preserve">P. Beauv.</t>
  </si>
  <si>
    <t xml:space="preserve">CLIDEN</t>
  </si>
  <si>
    <t xml:space="preserve">Climacium dendroides</t>
  </si>
  <si>
    <t xml:space="preserve">(Hedw.) Web. &amp; Mohr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</si>
  <si>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</si>
  <si>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</si>
  <si>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</si>
  <si>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</si>
  <si>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 sp.</t>
  </si>
  <si>
    <t xml:space="preserve">(Sull.) Spruce</t>
  </si>
  <si>
    <t xml:space="preserve">CTEMOL</t>
  </si>
  <si>
    <t xml:space="preserve">Ctenidium molluscum</t>
  </si>
  <si>
    <t xml:space="preserve">(Hedw.) Mitt.</t>
  </si>
  <si>
    <t xml:space="preserve">DENLAM</t>
  </si>
  <si>
    <t xml:space="preserve">Dendrocryphaea lamyana</t>
  </si>
  <si>
    <t xml:space="preserve">(Mont.) P.Rao</t>
  </si>
  <si>
    <t xml:space="preserve">CRYLAM</t>
  </si>
  <si>
    <t xml:space="preserve">Cryphaea lamyana (Mont.) Müll.Hal.</t>
  </si>
  <si>
    <t xml:space="preserve">DILMUC</t>
  </si>
  <si>
    <t xml:space="preserve">Dialytrichia mucronata </t>
  </si>
  <si>
    <t xml:space="preserve">(Brid.) Broth.</t>
  </si>
  <si>
    <t xml:space="preserve">CINMUC</t>
  </si>
  <si>
    <t xml:space="preserve">Cinclidotus mucronatus (Brid.) Mach.</t>
  </si>
  <si>
    <t xml:space="preserve">DIHFLA</t>
  </si>
  <si>
    <t xml:space="preserve">Dichodontium flavescens</t>
  </si>
  <si>
    <t xml:space="preserve">(Dicks.) Lindb.  </t>
  </si>
  <si>
    <t xml:space="preserve">DIHPEF</t>
  </si>
  <si>
    <t xml:space="preserve">Dichodontium pellucidum var. flavescens  (Hedw.) Schimp.</t>
  </si>
  <si>
    <t xml:space="preserve">DIHPAL</t>
  </si>
  <si>
    <t xml:space="preserve">Dichodontium palustre </t>
  </si>
  <si>
    <t xml:space="preserve">(Dicks.) M.Stech</t>
  </si>
  <si>
    <t xml:space="preserve">ANIPAL</t>
  </si>
  <si>
    <t xml:space="preserve">Anisothecium palustre  (Dicks.) I.Hag.</t>
  </si>
  <si>
    <t xml:space="preserve">DICPAL</t>
  </si>
  <si>
    <t xml:space="preserve">Dicranella palustris (Dicks.) Crundw. ex Warb.      </t>
  </si>
  <si>
    <t xml:space="preserve">DIHPEL</t>
  </si>
  <si>
    <t xml:space="preserve">Dichodontium pellucidum</t>
  </si>
  <si>
    <t xml:space="preserve">DIHSPX</t>
  </si>
  <si>
    <t xml:space="preserve">Dichodontium sp.</t>
  </si>
  <si>
    <t xml:space="preserve">DICSPX</t>
  </si>
  <si>
    <t xml:space="preserve">Dicranella sp.</t>
  </si>
  <si>
    <t xml:space="preserve">(C. Müll.) Schimp.</t>
  </si>
  <si>
    <t xml:space="preserve">DIRSCO</t>
  </si>
  <si>
    <t xml:space="preserve">Dicranum scottianum</t>
  </si>
  <si>
    <t xml:space="preserve">Turn.</t>
  </si>
  <si>
    <t xml:space="preserve">ORHSCO</t>
  </si>
  <si>
    <t xml:space="preserve">Orthodicranum scottianum (Turner ex R.Scott) G.Roth ex Casares-Gil </t>
  </si>
  <si>
    <t xml:space="preserve">DIDFER</t>
  </si>
  <si>
    <t xml:space="preserve">Didymodon ferrugineus</t>
  </si>
  <si>
    <t xml:space="preserve">(Schimp. ex Besch.) M.O.Hill</t>
  </si>
  <si>
    <t xml:space="preserve">BABREF</t>
  </si>
  <si>
    <t xml:space="preserve">Barbula reflexa (Brid.) Brid.</t>
  </si>
  <si>
    <t xml:space="preserve">DIDINS</t>
  </si>
  <si>
    <t xml:space="preserve">Didymodon insulanus</t>
  </si>
  <si>
    <t xml:space="preserve">(De not.) M.M. Hill</t>
  </si>
  <si>
    <t xml:space="preserve">BABCYL</t>
  </si>
  <si>
    <t xml:space="preserve">Barbula cylindrica (Taylor) Schimp.</t>
  </si>
  <si>
    <t xml:space="preserve">DIDSIN</t>
  </si>
  <si>
    <t xml:space="preserve">Didymodon sinuosus</t>
  </si>
  <si>
    <t xml:space="preserve">(Mitt.) Delogne</t>
  </si>
  <si>
    <t xml:space="preserve">DIDSPX</t>
  </si>
  <si>
    <t xml:space="preserve">Didymodon sp.</t>
  </si>
  <si>
    <t xml:space="preserve">DIDSPA</t>
  </si>
  <si>
    <t xml:space="preserve">Didymodon spadiceus</t>
  </si>
  <si>
    <t xml:space="preserve">(Mitt.) Limpr.</t>
  </si>
  <si>
    <t xml:space="preserve">DIDTOP</t>
  </si>
  <si>
    <t xml:space="preserve">Didymodon tophaceus</t>
  </si>
  <si>
    <t xml:space="preserve">(Brid.) Lisa</t>
  </si>
  <si>
    <t xml:space="preserve">BABTOP</t>
  </si>
  <si>
    <t xml:space="preserve">Barbula tophacea (Brid.) Mitt.</t>
  </si>
  <si>
    <t xml:space="preserve">DIDVIN</t>
  </si>
  <si>
    <t xml:space="preserve">Didymodon vinealis</t>
  </si>
  <si>
    <t xml:space="preserve">(Brid.) R.H.Zander</t>
  </si>
  <si>
    <t xml:space="preserve">BABVIN</t>
  </si>
  <si>
    <t xml:space="preserve">Barbula vinealis Brid.</t>
  </si>
  <si>
    <t xml:space="preserve">DREADU</t>
  </si>
  <si>
    <t xml:space="preserve">Drepanocladus aduncus</t>
  </si>
  <si>
    <t xml:space="preserve">(Hedw.) Warnst.</t>
  </si>
  <si>
    <t xml:space="preserve">DREKNE</t>
  </si>
  <si>
    <t xml:space="preserve">Drepanocladus kneiffii  (B., S. &amp; G.) Warnst.</t>
  </si>
  <si>
    <t xml:space="preserve">DREPOL</t>
  </si>
  <si>
    <t xml:space="preserve">Drepanocladus polycarpos  (Voit) Warnst.</t>
  </si>
  <si>
    <t xml:space="preserve">DRESIM</t>
  </si>
  <si>
    <t xml:space="preserve">Drepanocladus simplicissimus  Warnst.</t>
  </si>
  <si>
    <t xml:space="preserve">DRESEN</t>
  </si>
  <si>
    <t xml:space="preserve">Drepanocladus sendtneri</t>
  </si>
  <si>
    <t xml:space="preserve">(Schimp. ex H.Müll.) Warnst.</t>
  </si>
  <si>
    <t xml:space="preserve">DRESPX</t>
  </si>
  <si>
    <t xml:space="preserve">Drepanocladus sp.</t>
  </si>
  <si>
    <t xml:space="preserve">(C. Müll.) G. Roth</t>
  </si>
  <si>
    <t xml:space="preserve">ENOMUL</t>
  </si>
  <si>
    <t xml:space="preserve">Entosthodon muhlenbergii</t>
  </si>
  <si>
    <t xml:space="preserve">(Turner) Fife</t>
  </si>
  <si>
    <t xml:space="preserve">FUNDEN</t>
  </si>
  <si>
    <t xml:space="preserve">Funaria dentata Crome</t>
  </si>
  <si>
    <t xml:space="preserve">EUCVER</t>
  </si>
  <si>
    <t xml:space="preserve">Eucladium verticillatum</t>
  </si>
  <si>
    <t xml:space="preserve">(Brid.) B., S. &amp; G.</t>
  </si>
  <si>
    <t xml:space="preserve">EURSPX</t>
  </si>
  <si>
    <t xml:space="preserve">Eurhynchium sp.</t>
  </si>
  <si>
    <t xml:space="preserve">FISADI</t>
  </si>
  <si>
    <t xml:space="preserve">Fissidens adianthoides</t>
  </si>
  <si>
    <t xml:space="preserve">FISARN</t>
  </si>
  <si>
    <t xml:space="preserve">Fissidens arnoldii</t>
  </si>
  <si>
    <t xml:space="preserve">R.Ruthe</t>
  </si>
  <si>
    <t xml:space="preserve">FISBRY</t>
  </si>
  <si>
    <t xml:space="preserve">Fissidens bryoides</t>
  </si>
  <si>
    <t xml:space="preserve">FISBRC</t>
  </si>
  <si>
    <t xml:space="preserve">Fissidens bryoides var. caespitans </t>
  </si>
  <si>
    <t xml:space="preserve">FISCUR</t>
  </si>
  <si>
    <t xml:space="preserve">Fissidens curnovii Mitt.</t>
  </si>
  <si>
    <t xml:space="preserve">FISCRA</t>
  </si>
  <si>
    <t xml:space="preserve">Fissidens crassipes</t>
  </si>
  <si>
    <t xml:space="preserve">Wilson ex Bruch &amp; Schimp.</t>
  </si>
  <si>
    <t xml:space="preserve">FISMIL</t>
  </si>
  <si>
    <t xml:space="preserve">Fissidens mildeanus  Schimp.</t>
  </si>
  <si>
    <t xml:space="preserve">FISCRI</t>
  </si>
  <si>
    <t xml:space="preserve">Fissidens crispus</t>
  </si>
  <si>
    <t xml:space="preserve">FISMIN</t>
  </si>
  <si>
    <t xml:space="preserve">Fissidens minutulus Sull.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</si>
  <si>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</si>
  <si>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</si>
  <si>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</si>
  <si>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</si>
  <si>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</si>
  <si>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</si>
  <si>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</si>
  <si>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 Pyl.) Steud.</t>
  </si>
  <si>
    <t xml:space="preserve">OCTFON</t>
  </si>
  <si>
    <t xml:space="preserve">Octodiceras fontanum (B.Pyl.) Lindb.</t>
  </si>
  <si>
    <t xml:space="preserve">Fissidens julianus (Savi ex DC.) Schimp.</t>
  </si>
  <si>
    <t xml:space="preserve">FISGRA</t>
  </si>
  <si>
    <t xml:space="preserve">Fissidens gracilifolius</t>
  </si>
  <si>
    <t xml:space="preserve">Brugg. Nann. &amp; Nyh.</t>
  </si>
  <si>
    <t xml:space="preserve">Fissidens viridulus var. tenuifolius (Boulay) A.J.E.Sm.</t>
  </si>
  <si>
    <t xml:space="preserve">FISGRN</t>
  </si>
  <si>
    <t xml:space="preserve">Fissidens grandifrons</t>
  </si>
  <si>
    <t xml:space="preserve">Brid.</t>
  </si>
  <si>
    <t xml:space="preserve">Pachyfissidens grandifrons (Brid.) Limpr.</t>
  </si>
  <si>
    <t xml:space="preserve">FISGYM</t>
  </si>
  <si>
    <t xml:space="preserve">Fissidens gymnandrus</t>
  </si>
  <si>
    <t xml:space="preserve">Büse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</si>
  <si>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</si>
  <si>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</si>
  <si>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</si>
  <si>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</si>
  <si>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</si>
  <si>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</si>
  <si>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</si>
  <si>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Wils. ex B., S. &amp; G.</t>
  </si>
  <si>
    <t xml:space="preserve">FISPUS</t>
  </si>
  <si>
    <t xml:space="preserve">Fissidens pusillus</t>
  </si>
  <si>
    <t xml:space="preserve">(Wils.) Milde</t>
  </si>
  <si>
    <t xml:space="preserve">FISRIV</t>
  </si>
  <si>
    <t xml:space="preserve">Fissidens rivularis</t>
  </si>
  <si>
    <t xml:space="preserve">(Spruce) B., S. &amp; G.</t>
  </si>
  <si>
    <t xml:space="preserve">FISRUF</t>
  </si>
  <si>
    <t xml:space="preserve">Fissidens rufulus</t>
  </si>
  <si>
    <t xml:space="preserve">Bruch. &amp; Schimp.</t>
  </si>
  <si>
    <t xml:space="preserve">FISSER</t>
  </si>
  <si>
    <t xml:space="preserve">Fissidens serrulatus</t>
  </si>
  <si>
    <t xml:space="preserve">FISSPX</t>
  </si>
  <si>
    <t xml:space="preserve">Fissidens sp.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</si>
  <si>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</si>
  <si>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</si>
  <si>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</si>
  <si>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</si>
  <si>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</si>
  <si>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FISIMP</t>
  </si>
  <si>
    <t xml:space="preserve">Fissidens impar  Mitt.</t>
  </si>
  <si>
    <t xml:space="preserve">FONANT</t>
  </si>
  <si>
    <t xml:space="preserve">Fontinalis antipyretica</t>
  </si>
  <si>
    <t xml:space="preserve">FONHYP</t>
  </si>
  <si>
    <t xml:space="preserve">Fontinalis hypnoides</t>
  </si>
  <si>
    <t xml:space="preserve">C.Hartm.</t>
  </si>
  <si>
    <t xml:space="preserve">FONHYD</t>
  </si>
  <si>
    <t xml:space="preserve">Fontinalis hypnoides var. duriaei</t>
  </si>
  <si>
    <t xml:space="preserve">Fontinalis duriaei Schimp.</t>
  </si>
  <si>
    <t xml:space="preserve">FONSPX</t>
  </si>
  <si>
    <t xml:space="preserve">Fontinalis sp.</t>
  </si>
  <si>
    <t xml:space="preserve">FONSQU</t>
  </si>
  <si>
    <t xml:space="preserve">Fontinalis squamosa</t>
  </si>
  <si>
    <t xml:space="preserve">HETHET</t>
  </si>
  <si>
    <t xml:space="preserve">Heterocladium heteropterum</t>
  </si>
  <si>
    <t xml:space="preserve">(Brid.) Schimp.</t>
  </si>
  <si>
    <t xml:space="preserve">HOATRI</t>
  </si>
  <si>
    <t xml:space="preserve">Homalia trichomanoides</t>
  </si>
  <si>
    <t xml:space="preserve">HOOLUC</t>
  </si>
  <si>
    <t xml:space="preserve">Hookeria lucens</t>
  </si>
  <si>
    <t xml:space="preserve">(Hedw.) Sm.</t>
  </si>
  <si>
    <t xml:space="preserve">HYAFLU</t>
  </si>
  <si>
    <t xml:space="preserve">Hygroamblystegium fluviatile </t>
  </si>
  <si>
    <t xml:space="preserve">AMBFLU</t>
  </si>
  <si>
    <t xml:space="preserve">Amblystegium fluviatile (Hedw.) Schimp.</t>
  </si>
  <si>
    <t xml:space="preserve">HYAHUM</t>
  </si>
  <si>
    <t xml:space="preserve">Hygroamblystegium humile</t>
  </si>
  <si>
    <t xml:space="preserve">(P.Beauv.) Vanderp., Goffinet &amp; Hedenäs</t>
  </si>
  <si>
    <t xml:space="preserve">AMBHUM</t>
  </si>
  <si>
    <t xml:space="preserve">Amblystegium humile (P.Beauv.) Crundw.</t>
  </si>
  <si>
    <t xml:space="preserve">HYATEN</t>
  </si>
  <si>
    <t xml:space="preserve">Hygroamblystegium tenax</t>
  </si>
  <si>
    <t xml:space="preserve">(Hedw.) Jenn.</t>
  </si>
  <si>
    <t xml:space="preserve">AMBTEN</t>
  </si>
  <si>
    <t xml:space="preserve">Amblystegium tenax (Hedw.) C.E.O. Jensen</t>
  </si>
  <si>
    <t xml:space="preserve">HYAVAR</t>
  </si>
  <si>
    <t xml:space="preserve">Hygroamblystegium varium</t>
  </si>
  <si>
    <t xml:space="preserve">(Hedw.) Mönk.</t>
  </si>
  <si>
    <t xml:space="preserve">AMBVAR</t>
  </si>
  <si>
    <t xml:space="preserve">Amblystegium varium (Hedw.) Lindb.</t>
  </si>
  <si>
    <t xml:space="preserve">HYGDUR</t>
  </si>
  <si>
    <t xml:space="preserve">Hygrohypnum duriusculum</t>
  </si>
  <si>
    <t xml:space="preserve">(De Not.) D.W.Jamieson</t>
  </si>
  <si>
    <t xml:space="preserve">HYGDIL</t>
  </si>
  <si>
    <t xml:space="preserve">Hygrohypnum dilatatum  (Wils. ex Schimp.) Loeske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</si>
  <si>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</si>
  <si>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</si>
  <si>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</si>
  <si>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</si>
  <si>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</si>
  <si>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</si>
  <si>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</si>
  <si>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</si>
  <si>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</si>
  <si>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(Turn. ex Wils.)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</si>
  <si>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</si>
  <si>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</si>
  <si>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</si>
  <si>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</si>
  <si>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</si>
  <si>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</si>
  <si>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</si>
  <si>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 sp.</t>
  </si>
  <si>
    <t xml:space="preserve">Lindb.</t>
  </si>
  <si>
    <t xml:space="preserve">HYMREC</t>
  </si>
  <si>
    <t xml:space="preserve">Hymenostylium recurvirostrum</t>
  </si>
  <si>
    <t xml:space="preserve">(Hedw.) Dix.</t>
  </si>
  <si>
    <t xml:space="preserve">GYMREC</t>
  </si>
  <si>
    <t xml:space="preserve">Gymnostomum recurvirostrum Hedw.</t>
  </si>
  <si>
    <t xml:space="preserve">HYOARM</t>
  </si>
  <si>
    <t xml:space="preserve">Hyocomium armoricum</t>
  </si>
  <si>
    <t xml:space="preserve">(Brid.) Wijk &amp; Marg.</t>
  </si>
  <si>
    <t xml:space="preserve">HPNCUP</t>
  </si>
  <si>
    <t xml:space="preserve">Hypnum cupressiforme</t>
  </si>
  <si>
    <t xml:space="preserve">ISTHOL</t>
  </si>
  <si>
    <t xml:space="preserve">Isothecium holtii</t>
  </si>
  <si>
    <t xml:space="preserve">Kindb.</t>
  </si>
  <si>
    <t xml:space="preserve">KINPRA</t>
  </si>
  <si>
    <t xml:space="preserve">Kindbergia praelonga</t>
  </si>
  <si>
    <t xml:space="preserve">(Hedw.) Ochyra</t>
  </si>
  <si>
    <t xml:space="preserve">EURPRA</t>
  </si>
  <si>
    <t xml:space="preserve">Eurhynchium praelongum (Hedw.) Schimp.</t>
  </si>
  <si>
    <t xml:space="preserve">EURPRS</t>
  </si>
  <si>
    <t xml:space="preserve">Eurhynchium praelongum var. stokesii (Turner) Dixon</t>
  </si>
  <si>
    <t xml:space="preserve">EURSTO</t>
  </si>
  <si>
    <t xml:space="preserve">Eurhynchium stokesii (Turner) Schimp.</t>
  </si>
  <si>
    <t xml:space="preserve">LEORIP</t>
  </si>
  <si>
    <t xml:space="preserve">Leptodictyum riparium </t>
  </si>
  <si>
    <t xml:space="preserve">AMBRIP</t>
  </si>
  <si>
    <t xml:space="preserve">Amblystegium riparium (Hedw.) Schimp.</t>
  </si>
  <si>
    <t xml:space="preserve">LESPOL</t>
  </si>
  <si>
    <t xml:space="preserve">Leskea polycarpa</t>
  </si>
  <si>
    <t xml:space="preserve">MNIHOR</t>
  </si>
  <si>
    <t xml:space="preserve">Mnium hornum</t>
  </si>
  <si>
    <t xml:space="preserve">MNISPX</t>
  </si>
  <si>
    <t xml:space="preserve">Mnium sp.</t>
  </si>
  <si>
    <t xml:space="preserve">NECCRI</t>
  </si>
  <si>
    <t xml:space="preserve">Neckera crispa</t>
  </si>
  <si>
    <t xml:space="preserve">NECSPX</t>
  </si>
  <si>
    <t xml:space="preserve">Neckera sp.</t>
  </si>
  <si>
    <t xml:space="preserve">NULL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</si>
  <si>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</si>
  <si>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</si>
  <si>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</si>
  <si>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</si>
  <si>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</si>
  <si>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ORTSPX</t>
  </si>
  <si>
    <t xml:space="preserve">Orthotrichum sp.</t>
  </si>
  <si>
    <t xml:space="preserve">OXYHIA</t>
  </si>
  <si>
    <t xml:space="preserve">Oxyrrhynchium hians</t>
  </si>
  <si>
    <t xml:space="preserve">EURHIA</t>
  </si>
  <si>
    <t xml:space="preserve">Eurhynchium hians (Hedw.) Sande Lac.</t>
  </si>
  <si>
    <t xml:space="preserve">EURSWA</t>
  </si>
  <si>
    <t xml:space="preserve">Eurhynchium swartzii      (Turn.) Curn.</t>
  </si>
  <si>
    <t xml:space="preserve">OXYSWA</t>
  </si>
  <si>
    <t xml:space="preserve">Oxyrrhynchium swartzii  (Turn.) Warnst.</t>
  </si>
  <si>
    <t xml:space="preserve">OXYSPE</t>
  </si>
  <si>
    <t xml:space="preserve">Oxyrrhynchium speciosum </t>
  </si>
  <si>
    <t xml:space="preserve">(Brid.) Warnst.</t>
  </si>
  <si>
    <t xml:space="preserve">EURSPE</t>
  </si>
  <si>
    <t xml:space="preserve">Eurhynchium speciosum (Brid.) Jur.</t>
  </si>
  <si>
    <t xml:space="preserve">PALCOM</t>
  </si>
  <si>
    <t xml:space="preserve">Palustriella commutata</t>
  </si>
  <si>
    <t xml:space="preserve">CRACOM</t>
  </si>
  <si>
    <t xml:space="preserve">Cratoneuron commutatum (Hedw.) G.Roth</t>
  </si>
  <si>
    <t xml:space="preserve">CRACOL</t>
  </si>
  <si>
    <t xml:space="preserve">Cratoneuron commutatum var. fluctuans (Schimp.) Wijk &amp; Margad.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</si>
  <si>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</si>
  <si>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</si>
  <si>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</si>
  <si>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</si>
  <si>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</si>
  <si>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(Brid.) Hedenäs</t>
  </si>
  <si>
    <t xml:space="preserve">CRACOF</t>
  </si>
  <si>
    <t xml:space="preserve">Cratoneuron commutatum var. falcatum NULL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</si>
  <si>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</si>
  <si>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</si>
  <si>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</si>
  <si>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</si>
  <si>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</si>
  <si>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(B. &amp; S.) Schimp.</t>
  </si>
  <si>
    <t xml:space="preserve">PHIFOG</t>
  </si>
  <si>
    <t xml:space="preserve">Philonotis gr. fontana</t>
  </si>
  <si>
    <t xml:space="preserve">(Hewd.) Brid.</t>
  </si>
  <si>
    <t xml:space="preserve">PHISER</t>
  </si>
  <si>
    <t xml:space="preserve">Philonotis seriata</t>
  </si>
  <si>
    <t xml:space="preserve">Mitt.</t>
  </si>
  <si>
    <t xml:space="preserve">PHISPX</t>
  </si>
  <si>
    <t xml:space="preserve">Philonotis sp.</t>
  </si>
  <si>
    <t xml:space="preserve">PHITOM</t>
  </si>
  <si>
    <t xml:space="preserve">Philonotis tomentella</t>
  </si>
  <si>
    <t xml:space="preserve">Molendo</t>
  </si>
  <si>
    <t xml:space="preserve">PLIAFF</t>
  </si>
  <si>
    <t xml:space="preserve">Plagiomnium affine</t>
  </si>
  <si>
    <t xml:space="preserve">(Bland.) T.Kop.</t>
  </si>
  <si>
    <t xml:space="preserve">MNIAFF</t>
  </si>
  <si>
    <t xml:space="preserve">Mnium affine Bland.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</si>
  <si>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</si>
  <si>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</si>
  <si>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</si>
  <si>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</si>
  <si>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</si>
  <si>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</si>
  <si>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</si>
  <si>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</si>
  <si>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</si>
  <si>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</si>
  <si>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T.Kop.</t>
  </si>
  <si>
    <t xml:space="preserve">PLISPX</t>
  </si>
  <si>
    <t xml:space="preserve">Plagiomnium sp.</t>
  </si>
  <si>
    <t xml:space="preserve">T.Kop.</t>
  </si>
  <si>
    <t xml:space="preserve">PLIUND</t>
  </si>
  <si>
    <t xml:space="preserve">Plagiomnium undulatum</t>
  </si>
  <si>
    <t xml:space="preserve">(Hedw.) T.Kop.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</si>
  <si>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</si>
  <si>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</si>
  <si>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</si>
  <si>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</si>
  <si>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(Mitt.) Jaeg.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</si>
  <si>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</si>
  <si>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</si>
  <si>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</si>
  <si>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</si>
  <si>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 sp.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</si>
  <si>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</si>
  <si>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</si>
  <si>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</si>
  <si>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</si>
  <si>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</si>
  <si>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PLTLUS</t>
  </si>
  <si>
    <t xml:space="preserve">Platyhypnidium lusitanicum</t>
  </si>
  <si>
    <t xml:space="preserve">(Schimp.) Ochyra &amp; Bednarek-Ochrya</t>
  </si>
  <si>
    <t xml:space="preserve">RHYALO</t>
  </si>
  <si>
    <t xml:space="preserve">Rhynchostegium alopecuroides (Brid.) A.J.E.Sm. </t>
  </si>
  <si>
    <t xml:space="preserve">POHWAL</t>
  </si>
  <si>
    <t xml:space="preserve">Pohlia wahlenbergii</t>
  </si>
  <si>
    <t xml:space="preserve">(F.Weber &amp; D.Mohr) A. L. Andrews</t>
  </si>
  <si>
    <t xml:space="preserve">PSOHOR</t>
  </si>
  <si>
    <t xml:space="preserve">Pseudocrossidium hornschuchianum</t>
  </si>
  <si>
    <t xml:space="preserve">(Schultz) R.H.Zander</t>
  </si>
  <si>
    <t xml:space="preserve">BABHOR</t>
  </si>
  <si>
    <t xml:space="preserve">Barbula hornschuchiana Schultz</t>
  </si>
  <si>
    <t xml:space="preserve">PSDCAT</t>
  </si>
  <si>
    <t xml:space="preserve">Pseudoleskeella catenulata</t>
  </si>
  <si>
    <t xml:space="preserve">(Brid. Ex Schrad.) Kindb.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</si>
  <si>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</si>
  <si>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</si>
  <si>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</si>
  <si>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</si>
  <si>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(Hedw.) Brid.</t>
  </si>
  <si>
    <r>
      <rPr>
        <sz val="11"/>
        <rFont val="Cambria"/>
        <family val="0"/>
        <charset val="1"/>
      </rPr>
      <t xml:space="preserve">Rhacomitrium aciculare</t>
    </r>
    <r>
      <rPr>
        <sz val="10"/>
        <color rgb="FF00B050"/>
        <rFont val="2"/>
        <family val="0"/>
        <charset val="1"/>
      </rPr>
      <t xml:space="preserve"> (Hedw.) Brid.</t>
    </r>
  </si>
  <si>
    <t xml:space="preserve">RACAQU</t>
  </si>
  <si>
    <t xml:space="preserve">Racomitrium aquaticum</t>
  </si>
  <si>
    <t xml:space="preserve">(Brid. ex Schrad.) Brid.</t>
  </si>
  <si>
    <t xml:space="preserve">RACSPX</t>
  </si>
  <si>
    <t xml:space="preserve">Racomitrium sp.</t>
  </si>
  <si>
    <t xml:space="preserve">RHZMAG</t>
  </si>
  <si>
    <t xml:space="preserve">Rhizomnium magnifolium</t>
  </si>
  <si>
    <t xml:space="preserve">(Horica) T.Kop.</t>
  </si>
  <si>
    <t xml:space="preserve">RHZPSE</t>
  </si>
  <si>
    <t xml:space="preserve">Rhizomnium pseudopunctatum</t>
  </si>
  <si>
    <t xml:space="preserve">(B. &amp; S.) T.Kop.</t>
  </si>
  <si>
    <t xml:space="preserve">RHZPUN</t>
  </si>
  <si>
    <t xml:space="preserve">Rhizomnium punctatum</t>
  </si>
  <si>
    <t xml:space="preserve">RHZSPX</t>
  </si>
  <si>
    <t xml:space="preserve">Rhizomnium sp.</t>
  </si>
  <si>
    <t xml:space="preserve">RHOROS</t>
  </si>
  <si>
    <t xml:space="preserve">Rhodobryum roseum</t>
  </si>
  <si>
    <t xml:space="preserve">(Hedw.) Limpr.</t>
  </si>
  <si>
    <t xml:space="preserve">RHCTEN</t>
  </si>
  <si>
    <t xml:space="preserve">Rhynchostegiella teneriffae</t>
  </si>
  <si>
    <t xml:space="preserve">(Mont.) Dirkse &amp; Bouman</t>
  </si>
  <si>
    <t xml:space="preserve">RHCTEE</t>
  </si>
  <si>
    <t xml:space="preserve">Rhynchostegiella teesdalei (Schimp.) Limpr.</t>
  </si>
  <si>
    <t xml:space="preserve">RHYRIP</t>
  </si>
  <si>
    <t xml:space="preserve">Rhynchostegium riparioides</t>
  </si>
  <si>
    <t xml:space="preserve">(Hedw.) Card.</t>
  </si>
  <si>
    <t xml:space="preserve">PLTRIP</t>
  </si>
  <si>
    <t xml:space="preserve">Platyhypnidium riparioides (Hedw.) Dix.</t>
  </si>
  <si>
    <t xml:space="preserve">Oxyrrhynchium rusciforme Warnst.</t>
  </si>
  <si>
    <t xml:space="preserve">PLARUS</t>
  </si>
  <si>
    <t xml:space="preserve">Platyhypnidium rusciforme (Br.Eur.) Fleisch</t>
  </si>
  <si>
    <t xml:space="preserve">RHYSPX</t>
  </si>
  <si>
    <t xml:space="preserve">Rhynchostegium sp.</t>
  </si>
  <si>
    <t xml:space="preserve">SCSAGA</t>
  </si>
  <si>
    <t xml:space="preserve">Schistidium agassizii</t>
  </si>
  <si>
    <t xml:space="preserve">Sull. &amp; Lesq.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</si>
  <si>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</si>
  <si>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</si>
  <si>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</si>
  <si>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</si>
  <si>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</si>
  <si>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SCSALP</t>
  </si>
  <si>
    <t xml:space="preserve">Schistidium alpicola Hedw.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</si>
  <si>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</si>
  <si>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</si>
  <si>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</si>
  <si>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</si>
  <si>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 sp.</t>
  </si>
  <si>
    <t xml:space="preserve">SCMPLU</t>
  </si>
  <si>
    <t xml:space="preserve">Sciuro-hypnum plumosum </t>
  </si>
  <si>
    <t xml:space="preserve">(Hedw.) Ignatov &amp; Huttunen</t>
  </si>
  <si>
    <t xml:space="preserve">BRAPLU</t>
  </si>
  <si>
    <t xml:space="preserve">Brachythecium plumosum (Hedw.) Schimp.</t>
  </si>
  <si>
    <t xml:space="preserve">SORREV</t>
  </si>
  <si>
    <t xml:space="preserve">Scorpidium revolvens</t>
  </si>
  <si>
    <t xml:space="preserve">(Sw. ex. anon.) Rubers</t>
  </si>
  <si>
    <t xml:space="preserve">DREREV</t>
  </si>
  <si>
    <t xml:space="preserve">Drepanocladus revolvens (Sw.ex anon.) Warnst.</t>
  </si>
  <si>
    <t xml:space="preserve">SPHANG</t>
  </si>
  <si>
    <t xml:space="preserve">Sphagnum angustifolium</t>
  </si>
  <si>
    <t xml:space="preserve">(C.EO.Jensen ex Russow) C.EO.Jensen</t>
  </si>
  <si>
    <t xml:space="preserve">SPHAUR</t>
  </si>
  <si>
    <t xml:space="preserve">Sphagnum auriculatum</t>
  </si>
  <si>
    <t xml:space="preserve">SPHDEN</t>
  </si>
  <si>
    <r>
      <rPr>
        <sz val="11"/>
        <rFont val="Cambria"/>
        <family val="0"/>
        <charset val="1"/>
      </rPr>
      <t xml:space="preserve">Sphagnum gr. denticulatum </t>
    </r>
    <r>
      <rPr>
        <sz val="10"/>
        <color rgb="FF00B050"/>
        <rFont val="2"/>
        <family val="0"/>
        <charset val="1"/>
      </rPr>
      <t xml:space="preserve">Brid.</t>
    </r>
  </si>
  <si>
    <t xml:space="preserve">SPHCAP</t>
  </si>
  <si>
    <t xml:space="preserve">Sphagnum capillifolium</t>
  </si>
  <si>
    <t xml:space="preserve">(Ehrh.) Hedw.</t>
  </si>
  <si>
    <t xml:space="preserve">SPHFAL</t>
  </si>
  <si>
    <t xml:space="preserve">Sphagnum fallax</t>
  </si>
  <si>
    <t xml:space="preserve">(Klinggr.) Klinggr.</t>
  </si>
  <si>
    <t xml:space="preserve">SPHFIM</t>
  </si>
  <si>
    <t xml:space="preserve">Sphagnum fimbriatum</t>
  </si>
  <si>
    <t xml:space="preserve">Wils.</t>
  </si>
  <si>
    <t xml:space="preserve">SPHFLE</t>
  </si>
  <si>
    <t xml:space="preserve">Sphagnum flexuosum</t>
  </si>
  <si>
    <t xml:space="preserve">Dozy &amp; Molk.</t>
  </si>
  <si>
    <t xml:space="preserve">SPHPAL</t>
  </si>
  <si>
    <t xml:space="preserve">Sphagnum palustre</t>
  </si>
  <si>
    <t xml:space="preserve">SPHPAI</t>
  </si>
  <si>
    <t xml:space="preserve">Sphagnum papillosum </t>
  </si>
  <si>
    <t xml:space="preserve">SPHSPX</t>
  </si>
  <si>
    <t xml:space="preserve">Sphagnum sp.</t>
  </si>
  <si>
    <t xml:space="preserve">SPHSQU</t>
  </si>
  <si>
    <t xml:space="preserve">Sphagnum squarrosum</t>
  </si>
  <si>
    <t xml:space="preserve">Crome</t>
  </si>
  <si>
    <t xml:space="preserve">SPHSUB</t>
  </si>
  <si>
    <t xml:space="preserve">Sphagnum subsecundum</t>
  </si>
  <si>
    <t xml:space="preserve">STMSTR</t>
  </si>
  <si>
    <t xml:space="preserve">Straminergon stramineum </t>
  </si>
  <si>
    <t xml:space="preserve">(Dicks. ex Brid.) Hedenäs</t>
  </si>
  <si>
    <t xml:space="preserve">CAISTR</t>
  </si>
  <si>
    <t xml:space="preserve">Calliergon stramineum (Brid.) Kindb.</t>
  </si>
  <si>
    <t xml:space="preserve">SYNLAT</t>
  </si>
  <si>
    <t xml:space="preserve">Syntrichia latifolia </t>
  </si>
  <si>
    <t xml:space="preserve">(Bruch ex Hartm.) Huebener</t>
  </si>
  <si>
    <t xml:space="preserve">TORLAT</t>
  </si>
  <si>
    <t xml:space="preserve">Tortula latifolia Bruch ex Hartm.</t>
  </si>
  <si>
    <t xml:space="preserve">SYNMON</t>
  </si>
  <si>
    <t xml:space="preserve">Syntrichia montana</t>
  </si>
  <si>
    <t xml:space="preserve">SYNINT</t>
  </si>
  <si>
    <t xml:space="preserve">Syntrichia intermedia Brid.</t>
  </si>
  <si>
    <t xml:space="preserve">THAALO</t>
  </si>
  <si>
    <t xml:space="preserve">Thamnobryum alopecurum</t>
  </si>
  <si>
    <t xml:space="preserve">(Hedw.) Gang.</t>
  </si>
  <si>
    <t xml:space="preserve">THMALO</t>
  </si>
  <si>
    <t xml:space="preserve">Thamnium alopecurum (Hedw.) Gang.</t>
  </si>
  <si>
    <t xml:space="preserve">THUSPX</t>
  </si>
  <si>
    <t xml:space="preserve">Thuidium sp.</t>
  </si>
  <si>
    <t xml:space="preserve">TORSUB</t>
  </si>
  <si>
    <t xml:space="preserve">Tortula subulata</t>
  </si>
  <si>
    <t xml:space="preserve">ULTCRI</t>
  </si>
  <si>
    <t xml:space="preserve">Ulota crispa</t>
  </si>
  <si>
    <t xml:space="preserve">WAREXA</t>
  </si>
  <si>
    <t xml:space="preserve">Warnstorfia exannulata</t>
  </si>
  <si>
    <t xml:space="preserve">(B., S. &amp; G.) Loeske</t>
  </si>
  <si>
    <t xml:space="preserve">DREEXA</t>
  </si>
  <si>
    <t xml:space="preserve">Drepanocladus exannulatus (Schimp.) Warnst.</t>
  </si>
  <si>
    <t xml:space="preserve">WARFLU</t>
  </si>
  <si>
    <t xml:space="preserve">Warnstorfia fluitans </t>
  </si>
  <si>
    <t xml:space="preserve">DREFLU</t>
  </si>
  <si>
    <t xml:space="preserve">Drepanocladus fluitans (Hedw.) Warnst.</t>
  </si>
  <si>
    <t xml:space="preserve">WARSAR</t>
  </si>
  <si>
    <t xml:space="preserve">Warnstorfia sarmentosa </t>
  </si>
  <si>
    <t xml:space="preserve">(Wahlenb.) Hedenäs</t>
  </si>
  <si>
    <t xml:space="preserve">CAISAR</t>
  </si>
  <si>
    <t xml:space="preserve">Calliergon sarmentosum (Wahenl.) Kindb.</t>
  </si>
  <si>
    <t xml:space="preserve">- PTERIDOPHYTES -</t>
  </si>
  <si>
    <t xml:space="preserve">PT</t>
  </si>
  <si>
    <t xml:space="preserve">ADICAP</t>
  </si>
  <si>
    <t xml:space="preserve">Adiantum capillus-veneris</t>
  </si>
  <si>
    <t xml:space="preserve">PTE</t>
  </si>
  <si>
    <t xml:space="preserve">ATHFIL</t>
  </si>
  <si>
    <t xml:space="preserve">Athyrium filix-femina</t>
  </si>
  <si>
    <t xml:space="preserve">(L.) Roth.</t>
  </si>
  <si>
    <t xml:space="preserve">AZOFIL</t>
  </si>
  <si>
    <t xml:space="preserve">Azolla filiculoides</t>
  </si>
  <si>
    <t xml:space="preserve">Lam.</t>
  </si>
  <si>
    <t xml:space="preserve">AZOCAR</t>
  </si>
  <si>
    <t xml:space="preserve">Azolla caroliniana Willd.</t>
  </si>
  <si>
    <t xml:space="preserve">AZOSPX</t>
  </si>
  <si>
    <t xml:space="preserve">Azolla sp.</t>
  </si>
  <si>
    <t xml:space="preserve">BLESPI</t>
  </si>
  <si>
    <t xml:space="preserve">Blechnum spicant</t>
  </si>
  <si>
    <t xml:space="preserve">CEATHA</t>
  </si>
  <si>
    <t xml:space="preserve">Ceratopteris thalictroides</t>
  </si>
  <si>
    <t xml:space="preserve">(C. Linnaeus) A.T.Brongniart</t>
  </si>
  <si>
    <t xml:space="preserve">CYSFRA</t>
  </si>
  <si>
    <t xml:space="preserve">Cystopteris fragilis</t>
  </si>
  <si>
    <t xml:space="preserve">(L.) Bernh.</t>
  </si>
  <si>
    <t xml:space="preserve">DRYCAR</t>
  </si>
  <si>
    <t xml:space="preserve">Dryopteris carthusiana</t>
  </si>
  <si>
    <t xml:space="preserve">(Vill.) H.P.Fuchs</t>
  </si>
  <si>
    <t xml:space="preserve">DRYSPX</t>
  </si>
  <si>
    <t xml:space="preserve">Dryopteris sp.</t>
  </si>
  <si>
    <t xml:space="preserve">Adans.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</si>
  <si>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</si>
  <si>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</si>
  <si>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</si>
  <si>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</si>
  <si>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EQULIM</t>
  </si>
  <si>
    <t xml:space="preserve">Equisetum limosum  L.</t>
  </si>
  <si>
    <t xml:space="preserve">EQUMAX</t>
  </si>
  <si>
    <t xml:space="preserve">Equisetum maximum Lam.</t>
  </si>
  <si>
    <t xml:space="preserve">EQUHYE</t>
  </si>
  <si>
    <t xml:space="preserve">Equisetum hyemale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</si>
  <si>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</si>
  <si>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</si>
  <si>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</si>
  <si>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</si>
  <si>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Ehrh.</t>
  </si>
  <si>
    <t xml:space="preserve">EQURAM</t>
  </si>
  <si>
    <t xml:space="preserve">Equisetum ramosissimum</t>
  </si>
  <si>
    <t xml:space="preserve">Desf.</t>
  </si>
  <si>
    <t xml:space="preserve">EQUSPX</t>
  </si>
  <si>
    <t xml:space="preserve">Equisetum sp.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</si>
  <si>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</si>
  <si>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</si>
  <si>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</si>
  <si>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</si>
  <si>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EQUXLI</t>
  </si>
  <si>
    <t xml:space="preserve">Equisetum x litorale</t>
  </si>
  <si>
    <t xml:space="preserve">Kuhlew. ex Rupr.</t>
  </si>
  <si>
    <t xml:space="preserve">ISOAZO</t>
  </si>
  <si>
    <t xml:space="preserve">Isoetes azorica</t>
  </si>
  <si>
    <t xml:space="preserve">Durieu ex Milde</t>
  </si>
  <si>
    <t xml:space="preserve">ISOBOR</t>
  </si>
  <si>
    <t xml:space="preserve">Isoetes boryana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</si>
  <si>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</si>
  <si>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</si>
  <si>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</si>
  <si>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</si>
  <si>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ISOBRO</t>
  </si>
  <si>
    <t xml:space="preserve">Isoetes brochonii Motelay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</si>
  <si>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</si>
  <si>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</si>
  <si>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</si>
  <si>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</si>
  <si>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</si>
  <si>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</si>
  <si>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</si>
  <si>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 sp.</t>
  </si>
  <si>
    <t xml:space="preserve">ISOVEL</t>
  </si>
  <si>
    <t xml:space="preserve">Isoetes velata</t>
  </si>
  <si>
    <t xml:space="preserve">MASAEG</t>
  </si>
  <si>
    <t xml:space="preserve">Marsilea aegyptiaca</t>
  </si>
  <si>
    <t xml:space="preserve">Willd.</t>
  </si>
  <si>
    <t xml:space="preserve">MASAZO</t>
  </si>
  <si>
    <t xml:space="preserve">Marsilea azorica</t>
  </si>
  <si>
    <t xml:space="preserve">Launert &amp; J.Paiva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</si>
  <si>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</si>
  <si>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</si>
  <si>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</si>
  <si>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</si>
  <si>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OSMREG</t>
  </si>
  <si>
    <t xml:space="preserve">Osmunda regalis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</si>
  <si>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</si>
  <si>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</si>
  <si>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</si>
  <si>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</si>
  <si>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SALNAT</t>
  </si>
  <si>
    <t xml:space="preserve">Salvinia natans</t>
  </si>
  <si>
    <t xml:space="preserve">(L.) All.</t>
  </si>
  <si>
    <t xml:space="preserve">THEPAL</t>
  </si>
  <si>
    <t xml:space="preserve">Thelypteris palustris</t>
  </si>
  <si>
    <t xml:space="preserve">Schott.</t>
  </si>
  <si>
    <t xml:space="preserve">- PHANEROGAMES -</t>
  </si>
  <si>
    <t xml:space="preserve">PH</t>
  </si>
  <si>
    <t xml:space="preserve">- Hydrophytes</t>
  </si>
  <si>
    <t xml:space="preserve">ALILAN</t>
  </si>
  <si>
    <t xml:space="preserve">Alisma lanceolatum</t>
  </si>
  <si>
    <t xml:space="preserve">Phe</t>
  </si>
  <si>
    <t xml:space="preserve">ALISTE</t>
  </si>
  <si>
    <t xml:space="preserve">Alisma stenophyllum  (Asch. &amp; Graebn.) Sam.</t>
  </si>
  <si>
    <t xml:space="preserve">ALIPLA</t>
  </si>
  <si>
    <t xml:space="preserve">Alisma plantago-aquatica</t>
  </si>
  <si>
    <t xml:space="preserve">PHe</t>
  </si>
  <si>
    <t xml:space="preserve">ALIBRE</t>
  </si>
  <si>
    <t xml:space="preserve">Alisma brevipes  Greene</t>
  </si>
  <si>
    <t xml:space="preserve">ALISUB</t>
  </si>
  <si>
    <t xml:space="preserve">Alisma subcordatum  Raf.</t>
  </si>
  <si>
    <t xml:space="preserve">ALISPX</t>
  </si>
  <si>
    <t xml:space="preserve">Alisma sp.</t>
  </si>
  <si>
    <t xml:space="preserve">CADPAR</t>
  </si>
  <si>
    <t xml:space="preserve">Caldesia parnassifolia</t>
  </si>
  <si>
    <t xml:space="preserve">(L.) Parl.</t>
  </si>
  <si>
    <t xml:space="preserve">HELXMO</t>
  </si>
  <si>
    <t xml:space="preserve">Helosciadium x moorei </t>
  </si>
  <si>
    <t xml:space="preserve">(Syme) B.Bock</t>
  </si>
  <si>
    <t xml:space="preserve">APIXMO</t>
  </si>
  <si>
    <t xml:space="preserve">Apium x moorei (Syme) Druce</t>
  </si>
  <si>
    <t xml:space="preserve">HYRVUL</t>
  </si>
  <si>
    <t xml:space="preserve">Hydrocotyle vulgaris</t>
  </si>
  <si>
    <t xml:space="preserve">PHg</t>
  </si>
  <si>
    <t xml:space="preserve">ALDVES</t>
  </si>
  <si>
    <t xml:space="preserve">Aldrovanda vesiculosa</t>
  </si>
  <si>
    <t xml:space="preserve">PHy</t>
  </si>
  <si>
    <t xml:space="preserve">ALIGRA</t>
  </si>
  <si>
    <t xml:space="preserve">Alisma gramineum</t>
  </si>
  <si>
    <t xml:space="preserve">Lej.</t>
  </si>
  <si>
    <t xml:space="preserve">ALIWAH</t>
  </si>
  <si>
    <t xml:space="preserve">Alisma wahlenbergii (Holmb.) Juz.</t>
  </si>
  <si>
    <t xml:space="preserve">ALTFIL</t>
  </si>
  <si>
    <t xml:space="preserve">Althenia filiformis</t>
  </si>
  <si>
    <t xml:space="preserve">Petit</t>
  </si>
  <si>
    <t xml:space="preserve">ALTORI</t>
  </si>
  <si>
    <t xml:space="preserve">Althenia orientalis</t>
  </si>
  <si>
    <t xml:space="preserve">(Tzvelev) Garcia-Mur. &amp; Talavera</t>
  </si>
  <si>
    <t xml:space="preserve">APODIS</t>
  </si>
  <si>
    <t xml:space="preserve">Aponogeton distachyos</t>
  </si>
  <si>
    <t xml:space="preserve">L.f.</t>
  </si>
  <si>
    <t xml:space="preserve">BALALP</t>
  </si>
  <si>
    <t xml:space="preserve">Baldellia alpestris</t>
  </si>
  <si>
    <t xml:space="preserve">(Coss.) M. Laínz</t>
  </si>
  <si>
    <t xml:space="preserve">BALRAN</t>
  </si>
  <si>
    <t xml:space="preserve">Baldellia ranunculoides</t>
  </si>
  <si>
    <t xml:space="preserve">CABCAR</t>
  </si>
  <si>
    <t xml:space="preserve">Cabomba caroliniana</t>
  </si>
  <si>
    <t xml:space="preserve">A.Gray      </t>
  </si>
  <si>
    <t xml:space="preserve">CAAPAL</t>
  </si>
  <si>
    <t xml:space="preserve">Calla palustris</t>
  </si>
  <si>
    <t xml:space="preserve">CALBRU</t>
  </si>
  <si>
    <t xml:space="preserve">Callitriche brutia</t>
  </si>
  <si>
    <t xml:space="preserve">Petagna</t>
  </si>
  <si>
    <t xml:space="preserve">CALCOP</t>
  </si>
  <si>
    <t xml:space="preserve">Callitriche cophocarpa</t>
  </si>
  <si>
    <t xml:space="preserve">Sendtn.</t>
  </si>
  <si>
    <t xml:space="preserve">CALCRI</t>
  </si>
  <si>
    <t xml:space="preserve">Callitriche cribrosa</t>
  </si>
  <si>
    <t xml:space="preserve">Schotsman</t>
  </si>
  <si>
    <t xml:space="preserve">CALHAM</t>
  </si>
  <si>
    <t xml:space="preserve">Callitriche hamulata</t>
  </si>
  <si>
    <t xml:space="preserve">Kützing ex Koch</t>
  </si>
  <si>
    <t xml:space="preserve">CALBRH</t>
  </si>
  <si>
    <t xml:space="preserve">Callitriche brutia var. hamulata (Kütz. ex W.D.J.Koch) Lansdown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</si>
  <si>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</si>
  <si>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</si>
  <si>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</si>
  <si>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</si>
  <si>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</t>
  </si>
  <si>
    <t xml:space="preserve">CALLUS</t>
  </si>
  <si>
    <t xml:space="preserve">Callitriche lusitanica</t>
  </si>
  <si>
    <t xml:space="preserve">CALOBT</t>
  </si>
  <si>
    <t xml:space="preserve">Callitriche obtusangula</t>
  </si>
  <si>
    <t xml:space="preserve">Le Gall</t>
  </si>
  <si>
    <t xml:space="preserve">CALPAL</t>
  </si>
  <si>
    <t xml:space="preserve">Callitriche palustris</t>
  </si>
  <si>
    <t xml:space="preserve">CALHER</t>
  </si>
  <si>
    <t xml:space="preserve">Callitriche hermaphrodita L.</t>
  </si>
  <si>
    <t xml:space="preserve">CALPLA</t>
  </si>
  <si>
    <t xml:space="preserve">Callitriche platycarpa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</si>
  <si>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</si>
  <si>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</si>
  <si>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</si>
  <si>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</si>
  <si>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</si>
  <si>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 sp.</t>
  </si>
  <si>
    <t xml:space="preserve">CALSTA</t>
  </si>
  <si>
    <t xml:space="preserve">Callitriche stagnalis</t>
  </si>
  <si>
    <t xml:space="preserve">Scop.</t>
  </si>
  <si>
    <t xml:space="preserve">CALTRU</t>
  </si>
  <si>
    <t xml:space="preserve">Callitriche truncata</t>
  </si>
  <si>
    <t xml:space="preserve">Guss.</t>
  </si>
  <si>
    <t xml:space="preserve">CALTRO</t>
  </si>
  <si>
    <t xml:space="preserve">Callitriche truncata subsp. Occidentalis</t>
  </si>
  <si>
    <t xml:space="preserve">(Rouy) Braun-Blanq.</t>
  </si>
  <si>
    <t xml:space="preserve">CERDEM</t>
  </si>
  <si>
    <t xml:space="preserve">Ceratophyllum demersum</t>
  </si>
  <si>
    <t xml:space="preserve">CERDEA</t>
  </si>
  <si>
    <t xml:space="preserve">Ceratophyllum demersum var. apiculatum (Cham.) Asch.</t>
  </si>
  <si>
    <t xml:space="preserve">CERDED</t>
  </si>
  <si>
    <t xml:space="preserve">Ceratophyllum demersum var. demersum L.</t>
  </si>
  <si>
    <t xml:space="preserve">CERDEI</t>
  </si>
  <si>
    <t xml:space="preserve">Ceratophyllum demersum var. inerme Gay ex R.R.Sm.</t>
  </si>
  <si>
    <t xml:space="preserve">CERPLA</t>
  </si>
  <si>
    <t xml:space="preserve">Ceratophyllum platyacanthum</t>
  </si>
  <si>
    <t xml:space="preserve">Cham.</t>
  </si>
  <si>
    <t xml:space="preserve">CERSPX</t>
  </si>
  <si>
    <t xml:space="preserve">Ceratophyllum sp.</t>
  </si>
  <si>
    <t xml:space="preserve">CERSUB</t>
  </si>
  <si>
    <t xml:space="preserve">Ceratophyllum submersum</t>
  </si>
  <si>
    <t xml:space="preserve">CERMUR</t>
  </si>
  <si>
    <t xml:space="preserve">Ceratophyllum muricatum Cham.</t>
  </si>
  <si>
    <t xml:space="preserve">EGEDEN</t>
  </si>
  <si>
    <t xml:space="preserve">Egeria densa</t>
  </si>
  <si>
    <t xml:space="preserve">Planch.</t>
  </si>
  <si>
    <t xml:space="preserve">EICCRA</t>
  </si>
  <si>
    <t xml:space="preserve">Eichhornia crassipes</t>
  </si>
  <si>
    <t xml:space="preserve">(Mart.) Solms</t>
  </si>
  <si>
    <t xml:space="preserve">EICSPX</t>
  </si>
  <si>
    <t xml:space="preserve">Eichhornia sp.</t>
  </si>
  <si>
    <t xml:space="preserve">Kunth</t>
  </si>
  <si>
    <t xml:space="preserve">ELOCAL</t>
  </si>
  <si>
    <t xml:space="preserve">Elodea callitrichoides</t>
  </si>
  <si>
    <t xml:space="preserve">(Rich.) Casp.</t>
  </si>
  <si>
    <t xml:space="preserve">ELOERN</t>
  </si>
  <si>
    <t xml:space="preserve">Elodea ernstiae H.St.John</t>
  </si>
  <si>
    <t xml:space="preserve">ELOCAN</t>
  </si>
  <si>
    <t xml:space="preserve">Elodea canadensis</t>
  </si>
  <si>
    <t xml:space="preserve">Michx.</t>
  </si>
  <si>
    <t xml:space="preserve">ELONUT</t>
  </si>
  <si>
    <t xml:space="preserve">Elodea nuttallii</t>
  </si>
  <si>
    <t xml:space="preserve">(Planch.) H.St.John</t>
  </si>
  <si>
    <t xml:space="preserve">ELOSPX</t>
  </si>
  <si>
    <t xml:space="preserve">Elodea sp.</t>
  </si>
  <si>
    <t xml:space="preserve">Mischx.</t>
  </si>
  <si>
    <t xml:space="preserve">ERIAQU</t>
  </si>
  <si>
    <t xml:space="preserve">Eriocaulon aquaticum</t>
  </si>
  <si>
    <t xml:space="preserve">(Hill.) Druce</t>
  </si>
  <si>
    <t xml:space="preserve">ERICIN</t>
  </si>
  <si>
    <t xml:space="preserve">Eriocaulon cinereum</t>
  </si>
  <si>
    <t xml:space="preserve">R.Br.</t>
  </si>
  <si>
    <t xml:space="preserve">GRODEN</t>
  </si>
  <si>
    <t xml:space="preserve">Groenlandia densa</t>
  </si>
  <si>
    <t xml:space="preserve">(L.) Fourr.</t>
  </si>
  <si>
    <t xml:space="preserve">POTDEN</t>
  </si>
  <si>
    <t xml:space="preserve">Potamogeton densus  L.</t>
  </si>
  <si>
    <t xml:space="preserve">HELINU</t>
  </si>
  <si>
    <t xml:space="preserve">Helosciadium inundatum </t>
  </si>
  <si>
    <t xml:space="preserve">(L.) W.D.J.Koch</t>
  </si>
  <si>
    <t xml:space="preserve">APIINU</t>
  </si>
  <si>
    <t xml:space="preserve">Apium inundatum (L.) Rchb.f.</t>
  </si>
  <si>
    <t xml:space="preserve">SIUINU</t>
  </si>
  <si>
    <t xml:space="preserve">Sium inundatum (L.) Lam.</t>
  </si>
  <si>
    <t xml:space="preserve">HELNOD</t>
  </si>
  <si>
    <t xml:space="preserve">Helosciadium nodiflorum </t>
  </si>
  <si>
    <t xml:space="preserve">APINOD</t>
  </si>
  <si>
    <t xml:space="preserve">Apium nodiflorum (L.) Lag.</t>
  </si>
  <si>
    <t xml:space="preserve">HEEREN</t>
  </si>
  <si>
    <t xml:space="preserve">Heteranthera reniformis</t>
  </si>
  <si>
    <t xml:space="preserve">Ruiz &amp; Pav.</t>
  </si>
  <si>
    <t xml:space="preserve">HIPSPX</t>
  </si>
  <si>
    <t xml:space="preserve">Hippuris sp.</t>
  </si>
  <si>
    <t xml:space="preserve">HIPVUL</t>
  </si>
  <si>
    <t xml:space="preserve">Hippuris vulgaris</t>
  </si>
  <si>
    <t xml:space="preserve">HIPTET</t>
  </si>
  <si>
    <t xml:space="preserve">Hippuris tetraphylla L.f.</t>
  </si>
  <si>
    <t xml:space="preserve">HOTPAL</t>
  </si>
  <si>
    <t xml:space="preserve">Hottonia palustris</t>
  </si>
  <si>
    <t xml:space="preserve">HYLVER</t>
  </si>
  <si>
    <t xml:space="preserve">Hydrilla verticillata</t>
  </si>
  <si>
    <t xml:space="preserve">(L.f.) Royle</t>
  </si>
  <si>
    <t xml:space="preserve">HYDMOR</t>
  </si>
  <si>
    <t xml:space="preserve">Hydrocharis morsus-ranae</t>
  </si>
  <si>
    <t xml:space="preserve">HYRRAN</t>
  </si>
  <si>
    <t xml:space="preserve">Hydrocotyle ranunculoides</t>
  </si>
  <si>
    <t xml:space="preserve">HYRSPX</t>
  </si>
  <si>
    <t xml:space="preserve">Hydrocotyle sp.</t>
  </si>
  <si>
    <t xml:space="preserve">ISLFLU</t>
  </si>
  <si>
    <t xml:space="preserve">Isolepis fluitans</t>
  </si>
  <si>
    <t xml:space="preserve">(L.) R.Br.</t>
  </si>
  <si>
    <t xml:space="preserve">SCIFLU</t>
  </si>
  <si>
    <t xml:space="preserve">Scirpus fluitans L.</t>
  </si>
  <si>
    <t xml:space="preserve">ELGFLU</t>
  </si>
  <si>
    <t xml:space="preserve">Eleogiton fluitans L. Link</t>
  </si>
  <si>
    <t xml:space="preserve">LAGMAJ</t>
  </si>
  <si>
    <t xml:space="preserve">Lagarosiphon major</t>
  </si>
  <si>
    <t xml:space="preserve">(Ridley) Moss</t>
  </si>
  <si>
    <t xml:space="preserve">LEMAEQ</t>
  </si>
  <si>
    <t xml:space="preserve">Lemna aequinoctialis</t>
  </si>
  <si>
    <t xml:space="preserve">Welw.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</si>
  <si>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</si>
  <si>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</si>
  <si>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</si>
  <si>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</si>
  <si>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</si>
  <si>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</si>
  <si>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LEMMIU</t>
  </si>
  <si>
    <t xml:space="preserve">Lemna minuscula Herter</t>
  </si>
  <si>
    <t xml:space="preserve">LEMSPX</t>
  </si>
  <si>
    <t xml:space="preserve">Lemna sp.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</si>
  <si>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</si>
  <si>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</si>
  <si>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</si>
  <si>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</si>
  <si>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</t>
  </si>
  <si>
    <t xml:space="preserve">LITUNI</t>
  </si>
  <si>
    <t xml:space="preserve">Littorella uniflora</t>
  </si>
  <si>
    <t xml:space="preserve">(L.) Ascherson</t>
  </si>
  <si>
    <t xml:space="preserve">LOBDOR</t>
  </si>
  <si>
    <t xml:space="preserve">Lobelia dortmanna</t>
  </si>
  <si>
    <t xml:space="preserve">LURNAT</t>
  </si>
  <si>
    <t xml:space="preserve">Luronium natans</t>
  </si>
  <si>
    <t xml:space="preserve">(L.) Rafin.</t>
  </si>
  <si>
    <t xml:space="preserve">ALINAT</t>
  </si>
  <si>
    <t xml:space="preserve">Alisma natans L.</t>
  </si>
  <si>
    <t xml:space="preserve">MYRALT</t>
  </si>
  <si>
    <t xml:space="preserve">Myriophyllum alterniflorum</t>
  </si>
  <si>
    <t xml:space="preserve">MYRAQU</t>
  </si>
  <si>
    <t xml:space="preserve">Myriophyllum aquaticum</t>
  </si>
  <si>
    <t xml:space="preserve">(Vell.) Verdc.</t>
  </si>
  <si>
    <t xml:space="preserve">MYREXA</t>
  </si>
  <si>
    <t xml:space="preserve">Myriophyllum exalbescens</t>
  </si>
  <si>
    <t xml:space="preserve">Fern.</t>
  </si>
  <si>
    <t xml:space="preserve">MYRHET</t>
  </si>
  <si>
    <t xml:space="preserve">Myriophyllum heterophyllum</t>
  </si>
  <si>
    <t xml:space="preserve">MYRSPX</t>
  </si>
  <si>
    <t xml:space="preserve">Myriophyllum sp.</t>
  </si>
  <si>
    <t xml:space="preserve">MYRSPI</t>
  </si>
  <si>
    <t xml:space="preserve">Myriophyllum spicatum</t>
  </si>
  <si>
    <t xml:space="preserve">MYRVEU</t>
  </si>
  <si>
    <t xml:space="preserve">Myriophyllum verrucosum</t>
  </si>
  <si>
    <t xml:space="preserve">Lindl.</t>
  </si>
  <si>
    <t xml:space="preserve">MYRVER</t>
  </si>
  <si>
    <t xml:space="preserve">Myriophyllum verticillatum</t>
  </si>
  <si>
    <t xml:space="preserve">NAJFLE</t>
  </si>
  <si>
    <t xml:space="preserve">Najas flexilis</t>
  </si>
  <si>
    <t xml:space="preserve">Rostk. &amp; W.L.E.Schmidt</t>
  </si>
  <si>
    <t xml:space="preserve">NAJGRA</t>
  </si>
  <si>
    <t xml:space="preserve">Najas gracillima</t>
  </si>
  <si>
    <t xml:space="preserve">(A.Braun ex Engelm.) Magnus</t>
  </si>
  <si>
    <t xml:space="preserve">NAJGRM</t>
  </si>
  <si>
    <t xml:space="preserve">Najas graminea</t>
  </si>
  <si>
    <t xml:space="preserve">Delile</t>
  </si>
  <si>
    <t xml:space="preserve">NAJMAR</t>
  </si>
  <si>
    <t xml:space="preserve">Najas marina</t>
  </si>
  <si>
    <t xml:space="preserve">NAJMAJ</t>
  </si>
  <si>
    <t xml:space="preserve">Najas major  All.</t>
  </si>
  <si>
    <t xml:space="preserve">NAJMIN</t>
  </si>
  <si>
    <t xml:space="preserve">Najas minor</t>
  </si>
  <si>
    <t xml:space="preserve">NAJORI</t>
  </si>
  <si>
    <t xml:space="preserve">Najas orientalis</t>
  </si>
  <si>
    <t xml:space="preserve">L.Triest &amp; Uotila</t>
  </si>
  <si>
    <t xml:space="preserve">NAJSPX</t>
  </si>
  <si>
    <t xml:space="preserve">Najas sp.</t>
  </si>
  <si>
    <t xml:space="preserve">NAJTEN</t>
  </si>
  <si>
    <t xml:space="preserve">Najas tenuissima</t>
  </si>
  <si>
    <t xml:space="preserve">(A.Br.) Magnus</t>
  </si>
  <si>
    <t xml:space="preserve">NELNUC</t>
  </si>
  <si>
    <t xml:space="preserve">Nelumbo nucifera</t>
  </si>
  <si>
    <t xml:space="preserve">Gaertn.</t>
  </si>
  <si>
    <t xml:space="preserve">NUPADV</t>
  </si>
  <si>
    <t xml:space="preserve">Nuphar advena</t>
  </si>
  <si>
    <t xml:space="preserve">(Aiton) W.T.Aiton.</t>
  </si>
  <si>
    <t xml:space="preserve">NUPLUT</t>
  </si>
  <si>
    <t xml:space="preserve">Nuphar lutea</t>
  </si>
  <si>
    <t xml:space="preserve">(L.) Sibth. &amp; Sm.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</si>
  <si>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</si>
  <si>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</si>
  <si>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</si>
  <si>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</si>
  <si>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 sp.</t>
  </si>
  <si>
    <t xml:space="preserve">NUPXSP</t>
  </si>
  <si>
    <t xml:space="preserve">Nuphar x spenneriana</t>
  </si>
  <si>
    <t xml:space="preserve">Gaudin</t>
  </si>
  <si>
    <t xml:space="preserve">NYMALB</t>
  </si>
  <si>
    <t xml:space="preserve">Nymphaea alba</t>
  </si>
  <si>
    <t xml:space="preserve">NYMCAN</t>
  </si>
  <si>
    <t xml:space="preserve">Nymphaea candida</t>
  </si>
  <si>
    <t xml:space="preserve">C. Presl.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</si>
  <si>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</si>
  <si>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</si>
  <si>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</si>
  <si>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</si>
  <si>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</t>
  </si>
  <si>
    <t xml:space="preserve">NYMSPX</t>
  </si>
  <si>
    <t xml:space="preserve">Nymphaea sp.</t>
  </si>
  <si>
    <t xml:space="preserve">NYMTET</t>
  </si>
  <si>
    <t xml:space="preserve">Nymphaea tetragona</t>
  </si>
  <si>
    <t xml:space="preserve">Georgi</t>
  </si>
  <si>
    <t xml:space="preserve">NYPPEL</t>
  </si>
  <si>
    <t xml:space="preserve">Nymphoides peltata</t>
  </si>
  <si>
    <t xml:space="preserve">(S. G. Gmel.) Kuntze  </t>
  </si>
  <si>
    <t xml:space="preserve">OENAQU</t>
  </si>
  <si>
    <t xml:space="preserve">Oenanthe aquatica</t>
  </si>
  <si>
    <t xml:space="preserve">(L.) Poir.</t>
  </si>
  <si>
    <t xml:space="preserve">OENFLU</t>
  </si>
  <si>
    <t xml:space="preserve">Oenanthe fluviatilis</t>
  </si>
  <si>
    <t xml:space="preserve">(Bab.) Coleman</t>
  </si>
  <si>
    <t xml:space="preserve">OTTALI</t>
  </si>
  <si>
    <t xml:space="preserve">Ottelia alismoides</t>
  </si>
  <si>
    <t xml:space="preserve">(L.) Pers.</t>
  </si>
  <si>
    <t xml:space="preserve">PERAMP</t>
  </si>
  <si>
    <t xml:space="preserve">Persicaria amphibia</t>
  </si>
  <si>
    <t xml:space="preserve">POLAMP</t>
  </si>
  <si>
    <t xml:space="preserve">Polygonum amphibium L.</t>
  </si>
  <si>
    <t xml:space="preserve">PISSTR</t>
  </si>
  <si>
    <t xml:space="preserve">Pistia stratiotes</t>
  </si>
  <si>
    <t xml:space="preserve">PONCOR</t>
  </si>
  <si>
    <t xml:space="preserve">Pontederia cordata</t>
  </si>
  <si>
    <t xml:space="preserve">POTACU</t>
  </si>
  <si>
    <t xml:space="preserve">Potamogeton acutifolius</t>
  </si>
  <si>
    <t xml:space="preserve">POTALP</t>
  </si>
  <si>
    <t xml:space="preserve">Potamogeton alpinus</t>
  </si>
  <si>
    <t xml:space="preserve">Balb.</t>
  </si>
  <si>
    <t xml:space="preserve">POTBER</t>
  </si>
  <si>
    <t xml:space="preserve">Potamogeton berchtoldii</t>
  </si>
  <si>
    <t xml:space="preserve">Fieber</t>
  </si>
  <si>
    <t xml:space="preserve">POTCOL</t>
  </si>
  <si>
    <t xml:space="preserve">Potamogeton coloratus</t>
  </si>
  <si>
    <t xml:space="preserve">Hornem.</t>
  </si>
  <si>
    <t xml:space="preserve">POTCOS</t>
  </si>
  <si>
    <t xml:space="preserve">Potamogeton coloratus subsp. subflavus</t>
  </si>
  <si>
    <t xml:space="preserve">(Loret &amp; Barrandon) Nyman</t>
  </si>
  <si>
    <t xml:space="preserve">POTSIC</t>
  </si>
  <si>
    <t xml:space="preserve">Potamogeton siculus Toneo ex Guss</t>
  </si>
  <si>
    <t xml:space="preserve">POTCOM</t>
  </si>
  <si>
    <t xml:space="preserve">Potamogeton compressus</t>
  </si>
  <si>
    <t xml:space="preserve">POTCRI</t>
  </si>
  <si>
    <t xml:space="preserve">Potamogeton crispus</t>
  </si>
  <si>
    <t xml:space="preserve">POTEPI</t>
  </si>
  <si>
    <t xml:space="preserve">Potamogeton epihydrus</t>
  </si>
  <si>
    <t xml:space="preserve">Raf.</t>
  </si>
  <si>
    <t xml:space="preserve">POTFIL</t>
  </si>
  <si>
    <t xml:space="preserve">Potamogeton filiformis</t>
  </si>
  <si>
    <t xml:space="preserve">Pers.</t>
  </si>
  <si>
    <t xml:space="preserve">POTFRI</t>
  </si>
  <si>
    <t xml:space="preserve">Potamogeton friesii</t>
  </si>
  <si>
    <t xml:space="preserve">Rupr.</t>
  </si>
  <si>
    <t xml:space="preserve">POTMUC</t>
  </si>
  <si>
    <t xml:space="preserve">Potamogeton mucronatus Schrad. ex Sond.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</si>
  <si>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</si>
  <si>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</si>
  <si>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</si>
  <si>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</si>
  <si>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</t>
  </si>
  <si>
    <t xml:space="preserve">POTLUC</t>
  </si>
  <si>
    <t xml:space="preserve">Potamogeton lucens</t>
  </si>
  <si>
    <t xml:space="preserve">POTNAT</t>
  </si>
  <si>
    <t xml:space="preserve">Potamogeton natans</t>
  </si>
  <si>
    <t xml:space="preserve">POTNAP</t>
  </si>
  <si>
    <t xml:space="preserve">Potamogeton natans var. prolixus Koch</t>
  </si>
  <si>
    <t xml:space="preserve">POTNOD</t>
  </si>
  <si>
    <t xml:space="preserve">Potamogeton nodosus</t>
  </si>
  <si>
    <t xml:space="preserve">Poir.</t>
  </si>
  <si>
    <t xml:space="preserve">POTFLI</t>
  </si>
  <si>
    <t xml:space="preserve">Potamogeton fluitans Griseb.</t>
  </si>
  <si>
    <t xml:space="preserve">POTOBT</t>
  </si>
  <si>
    <t xml:space="preserve">Potamogeton obtusifolius</t>
  </si>
  <si>
    <t xml:space="preserve">Mert. &amp; W.D.J. Koch</t>
  </si>
  <si>
    <t xml:space="preserve">POTPEC</t>
  </si>
  <si>
    <t xml:space="preserve">Potamogeton pectinatus</t>
  </si>
  <si>
    <t xml:space="preserve">POTVAG</t>
  </si>
  <si>
    <t xml:space="preserve">Potamogeton vaginatus Turcz.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</si>
  <si>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</si>
  <si>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</si>
  <si>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</si>
  <si>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</si>
  <si>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Pourr.</t>
  </si>
  <si>
    <t xml:space="preserve">POTPRA</t>
  </si>
  <si>
    <t xml:space="preserve">Potamogeton praelongus</t>
  </si>
  <si>
    <t xml:space="preserve">Wulfen</t>
  </si>
  <si>
    <t xml:space="preserve">POTPUS</t>
  </si>
  <si>
    <t xml:space="preserve">Potamogeton pusillus</t>
  </si>
  <si>
    <t xml:space="preserve">POTPAN</t>
  </si>
  <si>
    <t xml:space="preserve">Potamogeton panormitanus Biv.</t>
  </si>
  <si>
    <t xml:space="preserve">POTRUT</t>
  </si>
  <si>
    <t xml:space="preserve">Potamogeton rutilus</t>
  </si>
  <si>
    <t xml:space="preserve">Wolfg.</t>
  </si>
  <si>
    <t xml:space="preserve">POTSCH</t>
  </si>
  <si>
    <t xml:space="preserve">Potamogeton schweinfurthii</t>
  </si>
  <si>
    <t xml:space="preserve">A.Benn.</t>
  </si>
  <si>
    <t xml:space="preserve">POTSPX</t>
  </si>
  <si>
    <t xml:space="preserve">Potamogeton sp.</t>
  </si>
  <si>
    <t xml:space="preserve">POTTRI</t>
  </si>
  <si>
    <t xml:space="preserve">Potamogeton trichoides</t>
  </si>
  <si>
    <t xml:space="preserve">Cham. &amp; Schltdl.</t>
  </si>
  <si>
    <t xml:space="preserve">POTXBE</t>
  </si>
  <si>
    <t xml:space="preserve">Potamogeton x bennettii</t>
  </si>
  <si>
    <t xml:space="preserve">Fryer</t>
  </si>
  <si>
    <t xml:space="preserve">POTXBO</t>
  </si>
  <si>
    <t xml:space="preserve">Potamogeton x bottnicus</t>
  </si>
  <si>
    <t xml:space="preserve">Hagstr.</t>
  </si>
  <si>
    <t xml:space="preserve">POTXCO</t>
  </si>
  <si>
    <t xml:space="preserve">Potamogeton x cognatus</t>
  </si>
  <si>
    <t xml:space="preserve">Asch. &amp; Graebn.</t>
  </si>
  <si>
    <t xml:space="preserve">POTXCP</t>
  </si>
  <si>
    <t xml:space="preserve">Potamogeton x cooperi</t>
  </si>
  <si>
    <t xml:space="preserve">(Fryer) Fryer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</si>
  <si>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</si>
  <si>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</si>
  <si>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</si>
  <si>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</si>
  <si>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</si>
  <si>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</si>
  <si>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G.Fisch.</t>
  </si>
  <si>
    <t xml:space="preserve">POTXGR</t>
  </si>
  <si>
    <t xml:space="preserve">Potamogeton x griffithii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</si>
  <si>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</si>
  <si>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</si>
  <si>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</si>
  <si>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</si>
  <si>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</si>
  <si>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</si>
  <si>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</si>
  <si>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</si>
  <si>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</t>
  </si>
  <si>
    <t xml:space="preserve">POTXOL</t>
  </si>
  <si>
    <t xml:space="preserve">Potamogeton x olivaceus</t>
  </si>
  <si>
    <t xml:space="preserve">Baagøe ex G.Fisch.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</si>
  <si>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</si>
  <si>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</si>
  <si>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</si>
  <si>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</si>
  <si>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POTXSP</t>
  </si>
  <si>
    <t xml:space="preserve">Potamogeton x sparganifolius</t>
  </si>
  <si>
    <t xml:space="preserve">Laest. ex Fr.</t>
  </si>
  <si>
    <t xml:space="preserve">POTXSU</t>
  </si>
  <si>
    <t xml:space="preserve">Potamogeton x sudermanicus</t>
  </si>
  <si>
    <t xml:space="preserve">POTXSE</t>
  </si>
  <si>
    <t xml:space="preserve">Potamogeton x suecicus</t>
  </si>
  <si>
    <t xml:space="preserve">K. Richt.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</si>
  <si>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</si>
  <si>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</si>
  <si>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</si>
  <si>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</si>
  <si>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</t>
  </si>
  <si>
    <t xml:space="preserve">POTXZI</t>
  </si>
  <si>
    <t xml:space="preserve">Potamogeton x zizii</t>
  </si>
  <si>
    <t xml:space="preserve">W.D.J.Koch ex Roth</t>
  </si>
  <si>
    <t xml:space="preserve">POTXAN</t>
  </si>
  <si>
    <t xml:space="preserve">Potamogeton x angustifolius Bercht. &amp; J.Presl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</si>
  <si>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</si>
  <si>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</si>
  <si>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</si>
  <si>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</si>
  <si>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Ger.</t>
  </si>
  <si>
    <t xml:space="preserve">RANBAU</t>
  </si>
  <si>
    <t xml:space="preserve">Ranunculus baudotii</t>
  </si>
  <si>
    <t xml:space="preserve">Godron</t>
  </si>
  <si>
    <t xml:space="preserve">RANCIR</t>
  </si>
  <si>
    <t xml:space="preserve">Ranunculus circinatus</t>
  </si>
  <si>
    <t xml:space="preserve">Sibth.</t>
  </si>
  <si>
    <t xml:space="preserve">RANDIV</t>
  </si>
  <si>
    <t xml:space="preserve">Ranunculus divaritacus Schrad.</t>
  </si>
  <si>
    <t xml:space="preserve">RANFLU</t>
  </si>
  <si>
    <t xml:space="preserve">Ranunculus fluitans</t>
  </si>
  <si>
    <t xml:space="preserve">RANHED</t>
  </si>
  <si>
    <t xml:space="preserve">Ranunculus hederaceus</t>
  </si>
  <si>
    <t xml:space="preserve">RANOLO</t>
  </si>
  <si>
    <t xml:space="preserve">Ranunculus ololeucos</t>
  </si>
  <si>
    <t xml:space="preserve">Lloyd</t>
  </si>
  <si>
    <t xml:space="preserve">RANOMI</t>
  </si>
  <si>
    <t xml:space="preserve">Ranunculus omiophyllus</t>
  </si>
  <si>
    <t xml:space="preserve">Ten.</t>
  </si>
  <si>
    <t xml:space="preserve">RANPEL</t>
  </si>
  <si>
    <t xml:space="preserve">Ranunculus peltatus</t>
  </si>
  <si>
    <t xml:space="preserve">RANPEU</t>
  </si>
  <si>
    <r>
      <rPr>
        <sz val="11"/>
        <rFont val="Cambria"/>
        <family val="0"/>
        <charset val="1"/>
      </rPr>
      <t xml:space="preserve">Ranunculus penicillatus </t>
    </r>
    <r>
      <rPr>
        <sz val="11"/>
        <color rgb="FF0066CC"/>
        <rFont val="2"/>
        <family val="0"/>
        <charset val="1"/>
      </rPr>
      <t xml:space="preserve">except. var. </t>
    </r>
    <r>
      <rPr>
        <i val="true"/>
        <sz val="11"/>
        <color rgb="FF0066CC"/>
        <rFont val="2"/>
        <family val="0"/>
        <charset val="1"/>
      </rPr>
      <t xml:space="preserve">calcareus</t>
    </r>
  </si>
  <si>
    <t xml:space="preserve">(Dumort.) Bab.</t>
  </si>
  <si>
    <t xml:space="preserve">Ranunculus penicillatus var. pennicillatus</t>
  </si>
  <si>
    <t xml:space="preserve">RANPEC</t>
  </si>
  <si>
    <t xml:space="preserve">Ranunculus penicillatus var. calcareus</t>
  </si>
  <si>
    <t xml:space="preserve">(Butcher) C.D.K.Cook</t>
  </si>
  <si>
    <t xml:space="preserve">RANRIO</t>
  </si>
  <si>
    <t xml:space="preserve">Ranunculus rionii</t>
  </si>
  <si>
    <t xml:space="preserve">Lagger</t>
  </si>
  <si>
    <t xml:space="preserve">RANSPH</t>
  </si>
  <si>
    <t xml:space="preserve">Ranunculus sphaerosphermus</t>
  </si>
  <si>
    <t xml:space="preserve">Boiss. &amp; Blanche</t>
  </si>
  <si>
    <t xml:space="preserve">RANTRI</t>
  </si>
  <si>
    <t xml:space="preserve">Ranunculus trichophyllus</t>
  </si>
  <si>
    <t xml:space="preserve">Chaix</t>
  </si>
  <si>
    <t xml:space="preserve">RANTRP</t>
  </si>
  <si>
    <t xml:space="preserve">Ranunculus tripartitus</t>
  </si>
  <si>
    <t xml:space="preserve">RANXBA</t>
  </si>
  <si>
    <t xml:space="preserve">Ranunculus x bachii</t>
  </si>
  <si>
    <t xml:space="preserve">Wirtg.</t>
  </si>
  <si>
    <t xml:space="preserve">RANXKE</t>
  </si>
  <si>
    <t xml:space="preserve">Ranunculus x kelchoensis</t>
  </si>
  <si>
    <t xml:space="preserve">S.D.Webster</t>
  </si>
  <si>
    <t xml:space="preserve">RANXLE</t>
  </si>
  <si>
    <t xml:space="preserve">Ranunculus x levenensis</t>
  </si>
  <si>
    <t xml:space="preserve">Druce ex Gornall</t>
  </si>
  <si>
    <t xml:space="preserve">RANXNO</t>
  </si>
  <si>
    <t xml:space="preserve">Ranunculus x novae-forestae</t>
  </si>
  <si>
    <t xml:space="preserve">RUPCIR</t>
  </si>
  <si>
    <t xml:space="preserve">Ruppia cirrhosa</t>
  </si>
  <si>
    <t xml:space="preserve">(Petagna) Grande</t>
  </si>
  <si>
    <t xml:space="preserve">RUPDRE</t>
  </si>
  <si>
    <t xml:space="preserve">Ruppia drepanensis</t>
  </si>
  <si>
    <t xml:space="preserve">Tineo</t>
  </si>
  <si>
    <t xml:space="preserve">RUPMAR</t>
  </si>
  <si>
    <t xml:space="preserve">Ruppia maritima</t>
  </si>
  <si>
    <t xml:space="preserve">SAGLAT</t>
  </si>
  <si>
    <t xml:space="preserve">Sagittaria latifolia</t>
  </si>
  <si>
    <t xml:space="preserve">SAGNAT</t>
  </si>
  <si>
    <t xml:space="preserve">Sagittaria natans</t>
  </si>
  <si>
    <t xml:space="preserve">Pall.</t>
  </si>
  <si>
    <t xml:space="preserve">SAGRIG</t>
  </si>
  <si>
    <t xml:space="preserve">Sagittaria rigida</t>
  </si>
  <si>
    <t xml:space="preserve">Pursh</t>
  </si>
  <si>
    <t xml:space="preserve">SAGSAG</t>
  </si>
  <si>
    <t xml:space="preserve">Sagittaria sagittifolia</t>
  </si>
  <si>
    <t xml:space="preserve">SAGSPX</t>
  </si>
  <si>
    <t xml:space="preserve">Sagittaria sp.</t>
  </si>
  <si>
    <t xml:space="preserve">SAGSUB</t>
  </si>
  <si>
    <t xml:space="preserve">Sagittaria subulata</t>
  </si>
  <si>
    <t xml:space="preserve">(L.) Buch.</t>
  </si>
  <si>
    <t xml:space="preserve">SHIRIV</t>
  </si>
  <si>
    <t xml:space="preserve">Shinnersia rivularis</t>
  </si>
  <si>
    <t xml:space="preserve">(A.Gray) R.M. King &amp; H. Rob.</t>
  </si>
  <si>
    <t xml:space="preserve">SPAANG</t>
  </si>
  <si>
    <t xml:space="preserve">Sparganium angustifolium</t>
  </si>
  <si>
    <t xml:space="preserve">SPAEME</t>
  </si>
  <si>
    <r>
      <rPr>
        <sz val="11"/>
        <rFont val="Cambria"/>
        <family val="0"/>
        <charset val="1"/>
      </rPr>
      <t xml:space="preserve">Sparganium emersum</t>
    </r>
    <r>
      <rPr>
        <sz val="11"/>
        <color rgb="FF0070C0"/>
        <rFont val="2"/>
        <family val="0"/>
        <charset val="1"/>
      </rPr>
      <t xml:space="preserve"> except. fo. </t>
    </r>
    <r>
      <rPr>
        <i val="true"/>
        <sz val="11"/>
        <color rgb="FF0070C0"/>
        <rFont val="2"/>
        <family val="0"/>
        <charset val="1"/>
      </rPr>
      <t xml:space="preserve">brevifolium</t>
    </r>
  </si>
  <si>
    <t xml:space="preserve">Rehmann</t>
  </si>
  <si>
    <t xml:space="preserve">SPAEML</t>
  </si>
  <si>
    <t xml:space="preserve">Sparganium emersum fo. longissimum</t>
  </si>
  <si>
    <t xml:space="preserve">SPAEMB</t>
  </si>
  <si>
    <t xml:space="preserve">Sparganium emersum fo. brevifolium</t>
  </si>
  <si>
    <t xml:space="preserve">SPAGLO</t>
  </si>
  <si>
    <t xml:space="preserve">Sparganium glomeratum</t>
  </si>
  <si>
    <t xml:space="preserve">(Beurl. ex Laest.) Neuman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</si>
  <si>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</si>
  <si>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</si>
  <si>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</si>
  <si>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</si>
  <si>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Laestad.</t>
  </si>
  <si>
    <t xml:space="preserve">SPAMIN</t>
  </si>
  <si>
    <t xml:space="preserve">Sparganium minimum</t>
  </si>
  <si>
    <t xml:space="preserve">Wallr.</t>
  </si>
  <si>
    <t xml:space="preserve">SPANAT</t>
  </si>
  <si>
    <t xml:space="preserve">Sparganium natans</t>
  </si>
  <si>
    <t xml:space="preserve">SPASPX</t>
  </si>
  <si>
    <t xml:space="preserve">Sparganium sp.</t>
  </si>
  <si>
    <t xml:space="preserve">SPRPOL</t>
  </si>
  <si>
    <t xml:space="preserve">Spirodela polyrhiza</t>
  </si>
  <si>
    <t xml:space="preserve">(L.) Schleiden</t>
  </si>
  <si>
    <t xml:space="preserve">LEMPOL</t>
  </si>
  <si>
    <t xml:space="preserve">Lemna polyrhiza L.</t>
  </si>
  <si>
    <t xml:space="preserve">STRALO</t>
  </si>
  <si>
    <t xml:space="preserve">Stratiotes aloides</t>
  </si>
  <si>
    <t xml:space="preserve">SUBAQU</t>
  </si>
  <si>
    <t xml:space="preserve">Subularia aquatica</t>
  </si>
  <si>
    <t xml:space="preserve">TRANAT</t>
  </si>
  <si>
    <t xml:space="preserve">Trapa natans</t>
  </si>
  <si>
    <t xml:space="preserve">UTRAUS</t>
  </si>
  <si>
    <t xml:space="preserve">Utricularia australis</t>
  </si>
  <si>
    <t xml:space="preserve">UTRBRE</t>
  </si>
  <si>
    <t xml:space="preserve">Utricularia bremii</t>
  </si>
  <si>
    <t xml:space="preserve">Herr ex Kölliker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</si>
  <si>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</si>
  <si>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</si>
  <si>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</si>
  <si>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</si>
  <si>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</si>
  <si>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</si>
  <si>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</si>
  <si>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</si>
  <si>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</si>
  <si>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R.Hartman</t>
  </si>
  <si>
    <t xml:space="preserve">UTRSPX</t>
  </si>
  <si>
    <t xml:space="preserve">Utricularia sp.</t>
  </si>
  <si>
    <t xml:space="preserve">UTRSTY</t>
  </si>
  <si>
    <t xml:space="preserve">Utricularia stygia</t>
  </si>
  <si>
    <t xml:space="preserve">G.Thor</t>
  </si>
  <si>
    <t xml:space="preserve">UTRVUL</t>
  </si>
  <si>
    <t xml:space="preserve">Utricularia vulgaris</t>
  </si>
  <si>
    <t xml:space="preserve">VALSPI</t>
  </si>
  <si>
    <t xml:space="preserve">Vallisneria spiralis</t>
  </si>
  <si>
    <t xml:space="preserve">WOLARH</t>
  </si>
  <si>
    <t xml:space="preserve">Wolffia arrhiza</t>
  </si>
  <si>
    <t xml:space="preserve">(L.) Horkel ex Wimm.</t>
  </si>
  <si>
    <t xml:space="preserve">ZANCON</t>
  </si>
  <si>
    <t xml:space="preserve">Zannichellia contorta</t>
  </si>
  <si>
    <t xml:space="preserve">ZANOBT</t>
  </si>
  <si>
    <t xml:space="preserve">Zannichellia obtusifolia</t>
  </si>
  <si>
    <t xml:space="preserve">Talavera &amp; al.</t>
  </si>
  <si>
    <t xml:space="preserve">ZANPAL</t>
  </si>
  <si>
    <t xml:space="preserve">Zannichellia palustris</t>
  </si>
  <si>
    <t xml:space="preserve">ZANPEL</t>
  </si>
  <si>
    <t xml:space="preserve">Zannichellia peltata</t>
  </si>
  <si>
    <t xml:space="preserve">ZANSPX</t>
  </si>
  <si>
    <t xml:space="preserve">Zannichellia sp.</t>
  </si>
  <si>
    <t xml:space="preserve">- Hélophytes</t>
  </si>
  <si>
    <t xml:space="preserve">ACOCAL</t>
  </si>
  <si>
    <t xml:space="preserve">Acorus calamus</t>
  </si>
  <si>
    <t xml:space="preserve">ACOVUL</t>
  </si>
  <si>
    <t xml:space="preserve">Acorus vulgaris Simonk.</t>
  </si>
  <si>
    <t xml:space="preserve">ACOGRA</t>
  </si>
  <si>
    <t xml:space="preserve">Acorus gramineus</t>
  </si>
  <si>
    <t xml:space="preserve">Sol.</t>
  </si>
  <si>
    <t xml:space="preserve">AGRSTO</t>
  </si>
  <si>
    <t xml:space="preserve">Agrostis stolonifera</t>
  </si>
  <si>
    <t xml:space="preserve">BEGCAP</t>
  </si>
  <si>
    <t xml:space="preserve">Bergia capensis</t>
  </si>
  <si>
    <t xml:space="preserve">BERERE</t>
  </si>
  <si>
    <t xml:space="preserve">Berula erecta</t>
  </si>
  <si>
    <t xml:space="preserve">(Huds.) Coville     </t>
  </si>
  <si>
    <t xml:space="preserve">SIEERE</t>
  </si>
  <si>
    <t xml:space="preserve">Siella erecta  (Huds.) M. Pimen.</t>
  </si>
  <si>
    <t xml:space="preserve">SIUERE</t>
  </si>
  <si>
    <t xml:space="preserve">Sium erectum Huds.</t>
  </si>
  <si>
    <t xml:space="preserve">BOLMAR</t>
  </si>
  <si>
    <t xml:space="preserve">Bolboschoenus maritimus</t>
  </si>
  <si>
    <t xml:space="preserve">(L.) Palla</t>
  </si>
  <si>
    <t xml:space="preserve">SCIMAR</t>
  </si>
  <si>
    <t xml:space="preserve">Scirpus maritimus L.</t>
  </si>
  <si>
    <t xml:space="preserve">BUTUMB</t>
  </si>
  <si>
    <t xml:space="preserve">Butomus umbellatus</t>
  </si>
  <si>
    <t xml:space="preserve">CAHPAL</t>
  </si>
  <si>
    <t xml:space="preserve">Caltha palustris</t>
  </si>
  <si>
    <t xml:space="preserve">CARACU</t>
  </si>
  <si>
    <t xml:space="preserve">Carex acuta</t>
  </si>
  <si>
    <t xml:space="preserve">CARGRA</t>
  </si>
  <si>
    <t xml:space="preserve">Carex gracilis  Curtis</t>
  </si>
  <si>
    <t xml:space="preserve">CARAQU</t>
  </si>
  <si>
    <t xml:space="preserve">Carex aquatilis</t>
  </si>
  <si>
    <t xml:space="preserve">Wahlenberg</t>
  </si>
  <si>
    <t xml:space="preserve">CARBUE</t>
  </si>
  <si>
    <t xml:space="preserve">Carex buekii</t>
  </si>
  <si>
    <t xml:space="preserve">Wimm.</t>
  </si>
  <si>
    <t xml:space="preserve">CARCUR</t>
  </si>
  <si>
    <t xml:space="preserve">Carex curta </t>
  </si>
  <si>
    <t xml:space="preserve">Gooden</t>
  </si>
  <si>
    <t xml:space="preserve">CARLAS</t>
  </si>
  <si>
    <t xml:space="preserve">Carex lasiocarpa</t>
  </si>
  <si>
    <t xml:space="preserve">CARLIM</t>
  </si>
  <si>
    <t xml:space="preserve">Carex limosa</t>
  </si>
  <si>
    <t xml:space="preserve">CARPAN</t>
  </si>
  <si>
    <t xml:space="preserve">Carex paniculata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</si>
  <si>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</si>
  <si>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</si>
  <si>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</si>
  <si>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</si>
  <si>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CARROS</t>
  </si>
  <si>
    <t xml:space="preserve">Carex rostrata</t>
  </si>
  <si>
    <t xml:space="preserve">Stokes</t>
  </si>
  <si>
    <t xml:space="preserve">CARVES</t>
  </si>
  <si>
    <t xml:space="preserve">Carex vesicaria</t>
  </si>
  <si>
    <t xml:space="preserve">CARVUL</t>
  </si>
  <si>
    <t xml:space="preserve">Carex vulpina</t>
  </si>
  <si>
    <t xml:space="preserve">CRPVER</t>
  </si>
  <si>
    <t xml:space="preserve">Caropsis verticillato-inundata </t>
  </si>
  <si>
    <t xml:space="preserve">(Thore) Rauschert</t>
  </si>
  <si>
    <t xml:space="preserve">THRVER</t>
  </si>
  <si>
    <t xml:space="preserve">Thorella verticillatinundata (Thore) Briq.</t>
  </si>
  <si>
    <t xml:space="preserve">CLDMAR</t>
  </si>
  <si>
    <t xml:space="preserve">Cladium mariscus</t>
  </si>
  <si>
    <t xml:space="preserve">(L.) Pohl</t>
  </si>
  <si>
    <t xml:space="preserve">COTCOR</t>
  </si>
  <si>
    <t xml:space="preserve">Cotula coronopifolia</t>
  </si>
  <si>
    <t xml:space="preserve">CYPFLA</t>
  </si>
  <si>
    <t xml:space="preserve">Cyperus flavescens</t>
  </si>
  <si>
    <t xml:space="preserve">CYPSER</t>
  </si>
  <si>
    <t xml:space="preserve">Cyperus serotinus</t>
  </si>
  <si>
    <t xml:space="preserve">Rottb.</t>
  </si>
  <si>
    <t xml:space="preserve">DESSET</t>
  </si>
  <si>
    <t xml:space="preserve">Deschampsia setacea</t>
  </si>
  <si>
    <t xml:space="preserve">(Huds.) Hack.</t>
  </si>
  <si>
    <t xml:space="preserve">DROANG</t>
  </si>
  <si>
    <t xml:space="preserve">Drosera anglica</t>
  </si>
  <si>
    <t xml:space="preserve">Huds.</t>
  </si>
  <si>
    <t xml:space="preserve">DROINT</t>
  </si>
  <si>
    <t xml:space="preserve">Drosera intermedia</t>
  </si>
  <si>
    <t xml:space="preserve">DROROT</t>
  </si>
  <si>
    <t xml:space="preserve">Drosera rotundifolia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</si>
  <si>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</si>
  <si>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</si>
  <si>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</si>
  <si>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</si>
  <si>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Wight</t>
  </si>
  <si>
    <t xml:space="preserve">ELABRO</t>
  </si>
  <si>
    <t xml:space="preserve">Elatine brochonii</t>
  </si>
  <si>
    <t xml:space="preserve">ELAHEX</t>
  </si>
  <si>
    <t xml:space="preserve">Elatine hexandra</t>
  </si>
  <si>
    <t xml:space="preserve">(Lapierre) DC.</t>
  </si>
  <si>
    <t xml:space="preserve">ELAHUN</t>
  </si>
  <si>
    <t xml:space="preserve">Elatine hungarica</t>
  </si>
  <si>
    <t xml:space="preserve">Moesz.</t>
  </si>
  <si>
    <t xml:space="preserve">ELAHYD</t>
  </si>
  <si>
    <t xml:space="preserve">Elatine hydropiper</t>
  </si>
  <si>
    <t xml:space="preserve">ELAORT</t>
  </si>
  <si>
    <t xml:space="preserve">Elatine orthosperma Düben</t>
  </si>
  <si>
    <t xml:space="preserve">ELAHYM</t>
  </si>
  <si>
    <t xml:space="preserve">Elatine hydropiper subsp. macropoda</t>
  </si>
  <si>
    <t xml:space="preserve">(Guss.) O.Bolòs &amp; Vigo</t>
  </si>
  <si>
    <t xml:space="preserve">ELAMAC</t>
  </si>
  <si>
    <t xml:space="preserve">Elatine macropoda Guss.</t>
  </si>
  <si>
    <t xml:space="preserve">ELASPX</t>
  </si>
  <si>
    <t xml:space="preserve">Elatine sp.</t>
  </si>
  <si>
    <t xml:space="preserve">ELATRI</t>
  </si>
  <si>
    <t xml:space="preserve">Elatine triandra</t>
  </si>
  <si>
    <t xml:space="preserve">Schkuhr</t>
  </si>
  <si>
    <t xml:space="preserve">ELEACI</t>
  </si>
  <si>
    <t xml:space="preserve">Eleocharis acicularis</t>
  </si>
  <si>
    <t xml:space="preserve">(L) Roem &amp; Schult.</t>
  </si>
  <si>
    <t xml:space="preserve">ELEMAM</t>
  </si>
  <si>
    <t xml:space="preserve">Eleocharis mamillata</t>
  </si>
  <si>
    <t xml:space="preserve">H. Lindb.</t>
  </si>
  <si>
    <t xml:space="preserve">ELEMAA</t>
  </si>
  <si>
    <t xml:space="preserve">Eleocharis mamillata subsp. austriaca </t>
  </si>
  <si>
    <t xml:space="preserve">(Hayek) Strandh.</t>
  </si>
  <si>
    <t xml:space="preserve">ELEAUS</t>
  </si>
  <si>
    <t xml:space="preserve">Eleocharis austriaca Hayek</t>
  </si>
  <si>
    <t xml:space="preserve">ELEMUL</t>
  </si>
  <si>
    <t xml:space="preserve">Eleocharis multicaulis</t>
  </si>
  <si>
    <t xml:space="preserve">(Sm.) Desv.</t>
  </si>
  <si>
    <t xml:space="preserve">ELEOVA</t>
  </si>
  <si>
    <t xml:space="preserve">Eleocharis ovata</t>
  </si>
  <si>
    <t xml:space="preserve">(Roth) Roem. &amp; Schult.</t>
  </si>
  <si>
    <t xml:space="preserve">ELEPAL</t>
  </si>
  <si>
    <t xml:space="preserve">Eleocharis palustris</t>
  </si>
  <si>
    <t xml:space="preserve">(L.) Roem. &amp; Schult.</t>
  </si>
  <si>
    <t xml:space="preserve">ELEPAR</t>
  </si>
  <si>
    <t xml:space="preserve">Eleocharis parvula</t>
  </si>
  <si>
    <t xml:space="preserve">(Roem. &amp; Schult.) Link ex Bluff, Nees &amp; Schauer</t>
  </si>
  <si>
    <t xml:space="preserve">ELEQUI</t>
  </si>
  <si>
    <t xml:space="preserve">Eleocharis quinqueflora</t>
  </si>
  <si>
    <t xml:space="preserve">(F. X. Hartman) O.Schwarz  </t>
  </si>
  <si>
    <t xml:space="preserve">ELESPX</t>
  </si>
  <si>
    <t xml:space="preserve">Eleocharis sp.</t>
  </si>
  <si>
    <t xml:space="preserve">ELEUNI</t>
  </si>
  <si>
    <t xml:space="preserve">Eleocharis uniglumis</t>
  </si>
  <si>
    <t xml:space="preserve">(Link) Schult.    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</si>
  <si>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</si>
  <si>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</si>
  <si>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</si>
  <si>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</si>
  <si>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</si>
  <si>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</si>
  <si>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</t>
  </si>
  <si>
    <t xml:space="preserve">FIMANN</t>
  </si>
  <si>
    <t xml:space="preserve">Fimbristylis annua</t>
  </si>
  <si>
    <t xml:space="preserve">(All.) Roem. &amp; Schult.</t>
  </si>
  <si>
    <t xml:space="preserve">FUIPUB</t>
  </si>
  <si>
    <t xml:space="preserve">Fuirena pubescens</t>
  </si>
  <si>
    <t xml:space="preserve">(Poir.) Kunth</t>
  </si>
  <si>
    <t xml:space="preserve">GLYAQU</t>
  </si>
  <si>
    <t xml:space="preserve">Glyceria aquatica</t>
  </si>
  <si>
    <t xml:space="preserve">(L.) Wahlb.</t>
  </si>
  <si>
    <t xml:space="preserve">GLYDEC</t>
  </si>
  <si>
    <t xml:space="preserve">Glyceria declinata</t>
  </si>
  <si>
    <t xml:space="preserve">Bréb.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</si>
  <si>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</si>
  <si>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</si>
  <si>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</si>
  <si>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</si>
  <si>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</t>
  </si>
  <si>
    <t xml:space="preserve">GLYNOT</t>
  </si>
  <si>
    <t xml:space="preserve">Glyceria notata</t>
  </si>
  <si>
    <t xml:space="preserve">Chevall.</t>
  </si>
  <si>
    <t xml:space="preserve">GLYSPX</t>
  </si>
  <si>
    <t xml:space="preserve">Glyceria sp.</t>
  </si>
  <si>
    <t xml:space="preserve">HELREP</t>
  </si>
  <si>
    <t xml:space="preserve">Helosciadium repens </t>
  </si>
  <si>
    <t xml:space="preserve">(Jacq.) W.D.J.Koch</t>
  </si>
  <si>
    <t xml:space="preserve">APIREP</t>
  </si>
  <si>
    <t xml:space="preserve">Apium repens (Jacq.) Lag.</t>
  </si>
  <si>
    <t xml:space="preserve">HYPELO</t>
  </si>
  <si>
    <t xml:space="preserve">Hypericum elodes</t>
  </si>
  <si>
    <t xml:space="preserve">ELDPAL</t>
  </si>
  <si>
    <t xml:space="preserve">Elodes palustris Spach.</t>
  </si>
  <si>
    <t xml:space="preserve">HELPAL</t>
  </si>
  <si>
    <t xml:space="preserve">Helodes palustris Spach</t>
  </si>
  <si>
    <t xml:space="preserve">IRIPSE</t>
  </si>
  <si>
    <t xml:space="preserve">Iris pseudacorus</t>
  </si>
  <si>
    <t xml:space="preserve">JUNBUL</t>
  </si>
  <si>
    <t xml:space="preserve">Juncus bulbosus</t>
  </si>
  <si>
    <t xml:space="preserve">JUNCON</t>
  </si>
  <si>
    <t xml:space="preserve">Juncus conglomeratus</t>
  </si>
  <si>
    <t xml:space="preserve">JUNFIL</t>
  </si>
  <si>
    <t xml:space="preserve">Juncus filiformis</t>
  </si>
  <si>
    <t xml:space="preserve">JUNHET</t>
  </si>
  <si>
    <t xml:space="preserve">Juncus heterophyllus</t>
  </si>
  <si>
    <t xml:space="preserve">Dufour</t>
  </si>
  <si>
    <t xml:space="preserve">LILSCI</t>
  </si>
  <si>
    <t xml:space="preserve">Lilaea scilloides</t>
  </si>
  <si>
    <t xml:space="preserve">(Poir.) Hauman</t>
  </si>
  <si>
    <t xml:space="preserve">LUDGRA</t>
  </si>
  <si>
    <t xml:space="preserve">Ludwigia grandiflora</t>
  </si>
  <si>
    <t xml:space="preserve">(Michx.) Greuter &amp; Burdet</t>
  </si>
  <si>
    <t xml:space="preserve">LUDPAL</t>
  </si>
  <si>
    <t xml:space="preserve">Ludwigia palustris</t>
  </si>
  <si>
    <t xml:space="preserve">(L.) Elliott</t>
  </si>
  <si>
    <t xml:space="preserve">ISNPAL</t>
  </si>
  <si>
    <t xml:space="preserve">Isnardia palustris L.</t>
  </si>
  <si>
    <t xml:space="preserve">LUDPEP</t>
  </si>
  <si>
    <t xml:space="preserve">Ludwigia peploides</t>
  </si>
  <si>
    <t xml:space="preserve">(Kunth) P.H. Raven</t>
  </si>
  <si>
    <t xml:space="preserve">LUDSPX</t>
  </si>
  <si>
    <t xml:space="preserve">Ludwigia sp.</t>
  </si>
  <si>
    <t xml:space="preserve">LYCEUR</t>
  </si>
  <si>
    <t xml:space="preserve">Lycopus europaeus</t>
  </si>
  <si>
    <t xml:space="preserve">LYSTHY</t>
  </si>
  <si>
    <t xml:space="preserve">Lysimachia thyrsiflora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</si>
  <si>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</si>
  <si>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</si>
  <si>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</si>
  <si>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</si>
  <si>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(L.) Huds.</t>
  </si>
  <si>
    <t xml:space="preserve">MEYTRI</t>
  </si>
  <si>
    <t xml:space="preserve">Menyanthes trifoliata</t>
  </si>
  <si>
    <t xml:space="preserve">MOCKOR</t>
  </si>
  <si>
    <t xml:space="preserve">Monochoria korsakowii</t>
  </si>
  <si>
    <t xml:space="preserve">Regel et Maack.</t>
  </si>
  <si>
    <t xml:space="preserve">MONFON</t>
  </si>
  <si>
    <t xml:space="preserve">Montia fontana</t>
  </si>
  <si>
    <t xml:space="preserve">MURBLU</t>
  </si>
  <si>
    <t xml:space="preserve">Murdannia blumei</t>
  </si>
  <si>
    <t xml:space="preserve">(Hassk.) Brenan</t>
  </si>
  <si>
    <t xml:space="preserve">MYOLAX</t>
  </si>
  <si>
    <t xml:space="preserve">Myosotis laxa</t>
  </si>
  <si>
    <t xml:space="preserve">Lehm.</t>
  </si>
  <si>
    <t xml:space="preserve">MYOSCO</t>
  </si>
  <si>
    <t xml:space="preserve">Myosotis scorpioides</t>
  </si>
  <si>
    <t xml:space="preserve">MYOPAL</t>
  </si>
  <si>
    <t xml:space="preserve">Myosotis gr. palustris Hill.</t>
  </si>
  <si>
    <t xml:space="preserve">MYOSEC</t>
  </si>
  <si>
    <t xml:space="preserve">Myosotis secunda</t>
  </si>
  <si>
    <t xml:space="preserve">Murray</t>
  </si>
  <si>
    <t xml:space="preserve">MYOSTO</t>
  </si>
  <si>
    <t xml:space="preserve">Myosotis stolonifera</t>
  </si>
  <si>
    <t xml:space="preserve">(DC.) J.Gay ex Leresche &amp; Levier</t>
  </si>
  <si>
    <t xml:space="preserve">NASOFF</t>
  </si>
  <si>
    <t xml:space="preserve">Nasturtium officinale</t>
  </si>
  <si>
    <t xml:space="preserve">OENCRO</t>
  </si>
  <si>
    <t xml:space="preserve">Oenanthe crocata</t>
  </si>
  <si>
    <t xml:space="preserve">ORYSAT</t>
  </si>
  <si>
    <t xml:space="preserve">Oryza sativa</t>
  </si>
  <si>
    <t xml:space="preserve">PHAARU</t>
  </si>
  <si>
    <t xml:space="preserve">Phalaris arundinacea</t>
  </si>
  <si>
    <t xml:space="preserve">PHASPX</t>
  </si>
  <si>
    <t xml:space="preserve">Phalaris sp.</t>
  </si>
  <si>
    <t xml:space="preserve">PHRAUS</t>
  </si>
  <si>
    <t xml:space="preserve">Phragmites australis</t>
  </si>
  <si>
    <t xml:space="preserve">(Cav.) Steud</t>
  </si>
  <si>
    <t xml:space="preserve">POEPAL</t>
  </si>
  <si>
    <t xml:space="preserve">Potentilla palustris</t>
  </si>
  <si>
    <t xml:space="preserve">(L.) Scop.</t>
  </si>
  <si>
    <t xml:space="preserve">RANFLA</t>
  </si>
  <si>
    <t xml:space="preserve">Ranunculus flammula</t>
  </si>
  <si>
    <t xml:space="preserve">RANLIN</t>
  </si>
  <si>
    <t xml:space="preserve">Ranunculus lingua</t>
  </si>
  <si>
    <t xml:space="preserve">RANOPH</t>
  </si>
  <si>
    <t xml:space="preserve">Ranunculus ophioglossifolius</t>
  </si>
  <si>
    <t xml:space="preserve">Vill.</t>
  </si>
  <si>
    <t xml:space="preserve">RANPOL</t>
  </si>
  <si>
    <t xml:space="preserve">Ranunculus polyphyllus</t>
  </si>
  <si>
    <t xml:space="preserve">Waldst. &amp; Kit.</t>
  </si>
  <si>
    <t xml:space="preserve">RHNRUG</t>
  </si>
  <si>
    <t xml:space="preserve">Rhynchospora rugosa</t>
  </si>
  <si>
    <t xml:space="preserve">(Vahl) Gale</t>
  </si>
  <si>
    <t xml:space="preserve">RORAMP</t>
  </si>
  <si>
    <t xml:space="preserve">Rorippa amphibia</t>
  </si>
  <si>
    <t xml:space="preserve">(L.) Besser</t>
  </si>
  <si>
    <t xml:space="preserve">RORNAS</t>
  </si>
  <si>
    <t xml:space="preserve">Rorippa nasturtium-aquaticum </t>
  </si>
  <si>
    <t xml:space="preserve">L. (Hayek)</t>
  </si>
  <si>
    <t xml:space="preserve">RORXAN</t>
  </si>
  <si>
    <t xml:space="preserve">Rorippa x anceps</t>
  </si>
  <si>
    <t xml:space="preserve">(Wahlenb.) Rchb.</t>
  </si>
  <si>
    <t xml:space="preserve">RORXER</t>
  </si>
  <si>
    <t xml:space="preserve">Rorippa x erythrocaulis Borbas</t>
  </si>
  <si>
    <t xml:space="preserve">RUMHYD</t>
  </si>
  <si>
    <t xml:space="preserve">Rumex hydrolapathum</t>
  </si>
  <si>
    <t xml:space="preserve">RUMPAL</t>
  </si>
  <si>
    <t xml:space="preserve">Rumex palustris</t>
  </si>
  <si>
    <t xml:space="preserve">SCEPAL</t>
  </si>
  <si>
    <t xml:space="preserve">Scheuchzeria palustris</t>
  </si>
  <si>
    <t xml:space="preserve">SCNLAC</t>
  </si>
  <si>
    <t xml:space="preserve">Schoenoplectus lacustris</t>
  </si>
  <si>
    <t xml:space="preserve">SCILAC</t>
  </si>
  <si>
    <t xml:space="preserve">Scirpus lacustris L.</t>
  </si>
  <si>
    <t xml:space="preserve">SCNPUN</t>
  </si>
  <si>
    <t xml:space="preserve">Schoenoplectus pungens</t>
  </si>
  <si>
    <t xml:space="preserve">(Vahl.) Palla</t>
  </si>
  <si>
    <t xml:space="preserve">SCNSPX</t>
  </si>
  <si>
    <t xml:space="preserve">Schoenoplectus sp.</t>
  </si>
  <si>
    <t xml:space="preserve">(Reichenb.) Palla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</si>
  <si>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</si>
  <si>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</si>
  <si>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</si>
  <si>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</si>
  <si>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</t>
  </si>
  <si>
    <t xml:space="preserve">SCITAB</t>
  </si>
  <si>
    <t xml:space="preserve">Scirpus tabernaemontani (C.C.Gmel.) Palla</t>
  </si>
  <si>
    <t xml:space="preserve">SCNTRI</t>
  </si>
  <si>
    <t xml:space="preserve">Schoenoplectus triqueter</t>
  </si>
  <si>
    <t xml:space="preserve">SCITRI</t>
  </si>
  <si>
    <t xml:space="preserve">Scirpus triqueter L.</t>
  </si>
  <si>
    <t xml:space="preserve">SCNXCA</t>
  </si>
  <si>
    <t xml:space="preserve">Schoenoplectus x carinatus</t>
  </si>
  <si>
    <t xml:space="preserve">(Sm.) Palla</t>
  </si>
  <si>
    <t xml:space="preserve">SCISPX</t>
  </si>
  <si>
    <t xml:space="preserve">Scirpus sp.</t>
  </si>
  <si>
    <t xml:space="preserve">SCISYL</t>
  </si>
  <si>
    <t xml:space="preserve">Scirpus sylvaticus</t>
  </si>
  <si>
    <t xml:space="preserve">SCOFES</t>
  </si>
  <si>
    <t xml:space="preserve">Scolochloa festucacea</t>
  </si>
  <si>
    <t xml:space="preserve">SPAERE</t>
  </si>
  <si>
    <t xml:space="preserve">Sparganium erectum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</si>
  <si>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</si>
  <si>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</si>
  <si>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</si>
  <si>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</si>
  <si>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(Pers.) Steud.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</si>
  <si>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</si>
  <si>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</si>
  <si>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</si>
  <si>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</si>
  <si>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</t>
  </si>
  <si>
    <t xml:space="preserve">TYPMIN</t>
  </si>
  <si>
    <t xml:space="preserve">Typha minima</t>
  </si>
  <si>
    <t xml:space="preserve">Funk</t>
  </si>
  <si>
    <t xml:space="preserve">TYPSHU</t>
  </si>
  <si>
    <t xml:space="preserve">Typha shuttleworthii</t>
  </si>
  <si>
    <t xml:space="preserve">W.D.J.Koch &amp; Sond.</t>
  </si>
  <si>
    <t xml:space="preserve">TYPSPX</t>
  </si>
  <si>
    <t xml:space="preserve">Typha sp.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</si>
  <si>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</si>
  <si>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</si>
  <si>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</si>
  <si>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</si>
  <si>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</si>
  <si>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</si>
  <si>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</t>
  </si>
  <si>
    <t xml:space="preserve">VERANQ</t>
  </si>
  <si>
    <t xml:space="preserve">Veronica anagallis-aquatica subsp. aquatica Nyman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</si>
  <si>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</si>
  <si>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</si>
  <si>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</si>
  <si>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</si>
  <si>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</t>
  </si>
  <si>
    <t xml:space="preserve">BACMON</t>
  </si>
  <si>
    <t xml:space="preserve">Bacopa monnieri</t>
  </si>
  <si>
    <t xml:space="preserve">(C. Linnaeus) R. Wettstein</t>
  </si>
  <si>
    <t xml:space="preserve">CATAQU</t>
  </si>
  <si>
    <t xml:space="preserve">Catabrosa aquatica</t>
  </si>
  <si>
    <t xml:space="preserve">(L.) Beauv.</t>
  </si>
  <si>
    <t xml:space="preserve">COESUB</t>
  </si>
  <si>
    <t xml:space="preserve">Coleanthus subtilis</t>
  </si>
  <si>
    <t xml:space="preserve">(Tratt.) Seidl</t>
  </si>
  <si>
    <t xml:space="preserve">CRSAQU</t>
  </si>
  <si>
    <t xml:space="preserve">Crassula aquatica</t>
  </si>
  <si>
    <t xml:space="preserve">(L.) Schönland</t>
  </si>
  <si>
    <t xml:space="preserve">CRSHEL</t>
  </si>
  <si>
    <t xml:space="preserve">Crassula helmsii</t>
  </si>
  <si>
    <t xml:space="preserve">(Kirk) Cockayne</t>
  </si>
  <si>
    <t xml:space="preserve">DAMALI</t>
  </si>
  <si>
    <t xml:space="preserve">Damasonium alisma</t>
  </si>
  <si>
    <t xml:space="preserve">Mill.</t>
  </si>
  <si>
    <t xml:space="preserve">DAMALB</t>
  </si>
  <si>
    <t xml:space="preserve">Damasonium alisma subsp. bourgaei</t>
  </si>
  <si>
    <t xml:space="preserve">Mill., (Coss.) Maire</t>
  </si>
  <si>
    <t xml:space="preserve">DAMBOU</t>
  </si>
  <si>
    <t xml:space="preserve">Damasonium bourgaei Coss.</t>
  </si>
  <si>
    <t xml:space="preserve">DAMALP</t>
  </si>
  <si>
    <t xml:space="preserve">Damasonium alisma subsp. polyspermum</t>
  </si>
  <si>
    <t xml:space="preserve">DAMPOL</t>
  </si>
  <si>
    <t xml:space="preserve">Damasonium polyspermum Coss.</t>
  </si>
  <si>
    <t xml:space="preserve">ROTFIL</t>
  </si>
  <si>
    <t xml:space="preserve">Rotala filiformis</t>
  </si>
  <si>
    <t xml:space="preserve">(Bellardi) Hiern.</t>
  </si>
  <si>
    <t xml:space="preserve">ROTIND</t>
  </si>
  <si>
    <t xml:space="preserve">Rotala indica</t>
  </si>
  <si>
    <t xml:space="preserve">(Willd.) Koehne</t>
  </si>
  <si>
    <t xml:space="preserve">- Hygrophytes</t>
  </si>
  <si>
    <t xml:space="preserve">PERHYD</t>
  </si>
  <si>
    <t xml:space="preserve">Persicaria hydropiper</t>
  </si>
  <si>
    <t xml:space="preserve">(L.) Spach</t>
  </si>
  <si>
    <t xml:space="preserve">POLHYD</t>
  </si>
  <si>
    <t xml:space="preserve">Polygonum hydropiper L.</t>
  </si>
  <si>
    <t xml:space="preserve">ACHPTA</t>
  </si>
  <si>
    <t xml:space="preserve">Achillea ptarmica</t>
  </si>
  <si>
    <t xml:space="preserve">AGRCAN</t>
  </si>
  <si>
    <t xml:space="preserve">Agrostis canina</t>
  </si>
  <si>
    <t xml:space="preserve">AGRGIG</t>
  </si>
  <si>
    <t xml:space="preserve">Agrostis gigantea</t>
  </si>
  <si>
    <t xml:space="preserve">ALOAEQ</t>
  </si>
  <si>
    <t xml:space="preserve">Alopecurus aequalis</t>
  </si>
  <si>
    <t xml:space="preserve">Sobol.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</si>
  <si>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</si>
  <si>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</si>
  <si>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</si>
  <si>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</si>
  <si>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ANGARC</t>
  </si>
  <si>
    <t xml:space="preserve">Angelica archangelica</t>
  </si>
  <si>
    <t xml:space="preserve">ANGSYL</t>
  </si>
  <si>
    <t xml:space="preserve">Angelica sylvestris</t>
  </si>
  <si>
    <t xml:space="preserve">ANHSYL</t>
  </si>
  <si>
    <t xml:space="preserve">Anthriscus sylvestris</t>
  </si>
  <si>
    <t xml:space="preserve">(L.) Hoffm.</t>
  </si>
  <si>
    <t xml:space="preserve">APIGRA</t>
  </si>
  <si>
    <t xml:space="preserve">Apium graveolens</t>
  </si>
  <si>
    <t xml:space="preserve">ARUDON</t>
  </si>
  <si>
    <t xml:space="preserve">Arundo donax</t>
  </si>
  <si>
    <t xml:space="preserve">BARSTR</t>
  </si>
  <si>
    <t xml:space="preserve">Barbarea stricta</t>
  </si>
  <si>
    <t xml:space="preserve">Andrz.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</si>
  <si>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</si>
  <si>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</si>
  <si>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</si>
  <si>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</si>
  <si>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Muhlenb. ex Willd.</t>
  </si>
  <si>
    <t xml:space="preserve">BIDFRO</t>
  </si>
  <si>
    <t xml:space="preserve">Bidens frondosa</t>
  </si>
  <si>
    <t xml:space="preserve">BIDTRI</t>
  </si>
  <si>
    <t xml:space="preserve">Bidens tripartita</t>
  </si>
  <si>
    <t xml:space="preserve">BLYCOM</t>
  </si>
  <si>
    <t xml:space="preserve">Blysmus compressus</t>
  </si>
  <si>
    <t xml:space="preserve">(L.) Panz. ex Link</t>
  </si>
  <si>
    <t xml:space="preserve">BRCERU</t>
  </si>
  <si>
    <t xml:space="preserve">Brachiaria eruciformis</t>
  </si>
  <si>
    <t xml:space="preserve">(Sm.) Griseb.</t>
  </si>
  <si>
    <t xml:space="preserve">BRHSYL</t>
  </si>
  <si>
    <t xml:space="preserve">Brachypodium sylvaticum</t>
  </si>
  <si>
    <t xml:space="preserve">(Huds.) P.Beauv.</t>
  </si>
  <si>
    <t xml:space="preserve">FESSYL</t>
  </si>
  <si>
    <t xml:space="preserve">Festuca sylvatica Huds.</t>
  </si>
  <si>
    <t xml:space="preserve">CAGARU</t>
  </si>
  <si>
    <t xml:space="preserve">Calamagrostis arundinacea</t>
  </si>
  <si>
    <t xml:space="preserve">CAGCAN</t>
  </si>
  <si>
    <t xml:space="preserve">Calamagrostis canescens</t>
  </si>
  <si>
    <t xml:space="preserve">(Weber) Roth.</t>
  </si>
  <si>
    <t xml:space="preserve">CAGEPI</t>
  </si>
  <si>
    <t xml:space="preserve">Calamagrostis epigejos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</si>
  <si>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</si>
  <si>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</si>
  <si>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</si>
  <si>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</si>
  <si>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</si>
  <si>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</si>
  <si>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</si>
  <si>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</si>
  <si>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CAMRAR</t>
  </si>
  <si>
    <t xml:space="preserve">Cardamine raphanifolia  subsp. raphanifolia</t>
  </si>
  <si>
    <t xml:space="preserve">CAMLAT</t>
  </si>
  <si>
    <t xml:space="preserve">Cardamine latifolia Vahl.</t>
  </si>
  <si>
    <t xml:space="preserve">CAMRES</t>
  </si>
  <si>
    <t xml:space="preserve">Cardamine resedifolia</t>
  </si>
  <si>
    <t xml:space="preserve">CARACT</t>
  </si>
  <si>
    <t xml:space="preserve">Carex acutiformis</t>
  </si>
  <si>
    <t xml:space="preserve">CARCUP</t>
  </si>
  <si>
    <t xml:space="preserve">Carex cuprina</t>
  </si>
  <si>
    <t xml:space="preserve">(Sandor ex Heuff.) Nendtv. ex A.Kern.</t>
  </si>
  <si>
    <t xml:space="preserve">CAROTR</t>
  </si>
  <si>
    <t xml:space="preserve">Carex otrubae Podp.</t>
  </si>
  <si>
    <t xml:space="preserve">CARDIA</t>
  </si>
  <si>
    <t xml:space="preserve">Carex diandra</t>
  </si>
  <si>
    <t xml:space="preserve">CARDIS</t>
  </si>
  <si>
    <t xml:space="preserve">Carex disticha</t>
  </si>
  <si>
    <t xml:space="preserve">CARECH</t>
  </si>
  <si>
    <t xml:space="preserve">Carex echinata</t>
  </si>
  <si>
    <t xml:space="preserve">CARELA</t>
  </si>
  <si>
    <t xml:space="preserve">Carex elata</t>
  </si>
  <si>
    <t xml:space="preserve">All.</t>
  </si>
  <si>
    <t xml:space="preserve">CARELO</t>
  </si>
  <si>
    <t xml:space="preserve">Carex elongata</t>
  </si>
  <si>
    <t xml:space="preserve">CARFLC</t>
  </si>
  <si>
    <t xml:space="preserve">Carex flacca</t>
  </si>
  <si>
    <t xml:space="preserve">Schreb.</t>
  </si>
  <si>
    <t xml:space="preserve">CARFLA</t>
  </si>
  <si>
    <t xml:space="preserve">Carex flava</t>
  </si>
  <si>
    <t xml:space="preserve">CARHAL</t>
  </si>
  <si>
    <t xml:space="preserve">Carex halophila</t>
  </si>
  <si>
    <t xml:space="preserve">F.Nyland</t>
  </si>
  <si>
    <t xml:space="preserve">CARHIR</t>
  </si>
  <si>
    <t xml:space="preserve">Carex hirta</t>
  </si>
  <si>
    <t xml:space="preserve">CARHOS</t>
  </si>
  <si>
    <t xml:space="preserve">Carex hostiana</t>
  </si>
  <si>
    <t xml:space="preserve">CARMIC</t>
  </si>
  <si>
    <t xml:space="preserve">Carex microcarpa</t>
  </si>
  <si>
    <t xml:space="preserve">Bertol. ex Moris,</t>
  </si>
  <si>
    <t xml:space="preserve">CARNIG</t>
  </si>
  <si>
    <t xml:space="preserve">Carex nigra</t>
  </si>
  <si>
    <t xml:space="preserve">(L.) Reichard</t>
  </si>
  <si>
    <t xml:space="preserve">CAROVA</t>
  </si>
  <si>
    <t xml:space="preserve">Carex ovalis</t>
  </si>
  <si>
    <t xml:space="preserve">CARPAI</t>
  </si>
  <si>
    <t xml:space="preserve">Carex panicea</t>
  </si>
  <si>
    <t xml:space="preserve">CARPEN</t>
  </si>
  <si>
    <t xml:space="preserve">Carex pendula</t>
  </si>
  <si>
    <t xml:space="preserve">CARRIP</t>
  </si>
  <si>
    <t xml:space="preserve">Carex riparia</t>
  </si>
  <si>
    <t xml:space="preserve">Curtis</t>
  </si>
  <si>
    <t xml:space="preserve">CARSPI</t>
  </si>
  <si>
    <t xml:space="preserve">Carex spicata</t>
  </si>
  <si>
    <t xml:space="preserve">CARSTR</t>
  </si>
  <si>
    <t xml:space="preserve">Carex strigosa</t>
  </si>
  <si>
    <t xml:space="preserve">CARSYL</t>
  </si>
  <si>
    <t xml:space="preserve">Carex sylvatica</t>
  </si>
  <si>
    <t xml:space="preserve">CARVIR</t>
  </si>
  <si>
    <t xml:space="preserve">Carex viridula</t>
  </si>
  <si>
    <t xml:space="preserve">CARVIO</t>
  </si>
  <si>
    <t xml:space="preserve">Carex viridula subsp. oedocarpa</t>
  </si>
  <si>
    <t xml:space="preserve">(Andersson) B.Schmid</t>
  </si>
  <si>
    <t xml:space="preserve">CARDEM</t>
  </si>
  <si>
    <t xml:space="preserve">Carex demissa Vahl ex Hartm.</t>
  </si>
  <si>
    <t xml:space="preserve">CARVIE</t>
  </si>
  <si>
    <t xml:space="preserve">Carex viridula var. elatior</t>
  </si>
  <si>
    <t xml:space="preserve">(Schltr.) Crins</t>
  </si>
  <si>
    <t xml:space="preserve">CARLEP</t>
  </si>
  <si>
    <t xml:space="preserve">Carex lepidocarpa Tausch</t>
  </si>
  <si>
    <t xml:space="preserve">CAUVER</t>
  </si>
  <si>
    <t xml:space="preserve">Carum verticillatum</t>
  </si>
  <si>
    <t xml:space="preserve">CHHHIS</t>
  </si>
  <si>
    <t xml:space="preserve">Chaerophyllum hirsutum</t>
  </si>
  <si>
    <t xml:space="preserve">CHRALT</t>
  </si>
  <si>
    <t xml:space="preserve">Chrysosplenium alternifolium</t>
  </si>
  <si>
    <t xml:space="preserve">CHROPP</t>
  </si>
  <si>
    <t xml:space="preserve">Chrysosplenium oppositifolium</t>
  </si>
  <si>
    <t xml:space="preserve">CICVIR</t>
  </si>
  <si>
    <t xml:space="preserve">Cicuta virosa</t>
  </si>
  <si>
    <t xml:space="preserve">CIRLUT</t>
  </si>
  <si>
    <t xml:space="preserve">Circaea lutetiana</t>
  </si>
  <si>
    <t xml:space="preserve">CISDIS</t>
  </si>
  <si>
    <t xml:space="preserve">Cirsium dissectum</t>
  </si>
  <si>
    <t xml:space="preserve">(L.) Hill.</t>
  </si>
  <si>
    <t xml:space="preserve">CISOLE</t>
  </si>
  <si>
    <t xml:space="preserve">Cirsium oleraceum</t>
  </si>
  <si>
    <t xml:space="preserve">CISPAL</t>
  </si>
  <si>
    <t xml:space="preserve">Cirsium palustre</t>
  </si>
  <si>
    <t xml:space="preserve">CISTUB</t>
  </si>
  <si>
    <t xml:space="preserve">Cirsium tuberosum</t>
  </si>
  <si>
    <t xml:space="preserve">CORLIT</t>
  </si>
  <si>
    <t xml:space="preserve">Corrigiola littoralis</t>
  </si>
  <si>
    <t xml:space="preserve">CREPAL</t>
  </si>
  <si>
    <t xml:space="preserve">Crepis paludosa</t>
  </si>
  <si>
    <t xml:space="preserve">(L.) Moench</t>
  </si>
  <si>
    <t xml:space="preserve">CROXCR</t>
  </si>
  <si>
    <t xml:space="preserve">Crocosmia x crocosmiifolia </t>
  </si>
  <si>
    <t xml:space="preserve">(Lemoine) B.E.Br.</t>
  </si>
  <si>
    <t xml:space="preserve">CYPERA</t>
  </si>
  <si>
    <t xml:space="preserve">Cyperus eragrostis</t>
  </si>
  <si>
    <t xml:space="preserve">CYPESC</t>
  </si>
  <si>
    <t xml:space="preserve">Cyperus esculentus</t>
  </si>
  <si>
    <t xml:space="preserve">CYPFUS</t>
  </si>
  <si>
    <t xml:space="preserve">Cyperus fuscus</t>
  </si>
  <si>
    <t xml:space="preserve">CYPLON</t>
  </si>
  <si>
    <t xml:space="preserve">Cyperus longus</t>
  </si>
  <si>
    <t xml:space="preserve">DESCES</t>
  </si>
  <si>
    <t xml:space="preserve">Deschampsia cespitosa</t>
  </si>
  <si>
    <t xml:space="preserve">(L.) P.Beauv.</t>
  </si>
  <si>
    <t xml:space="preserve">DIPPIL</t>
  </si>
  <si>
    <t xml:space="preserve">Dipsacus pilosus</t>
  </si>
  <si>
    <t xml:space="preserve">ECHORY</t>
  </si>
  <si>
    <t xml:space="preserve">Echinochloa oryzoides</t>
  </si>
  <si>
    <t xml:space="preserve">(Ard.) Fritsch</t>
  </si>
  <si>
    <t xml:space="preserve">ECLPRO</t>
  </si>
  <si>
    <t xml:space="preserve">Eclipta prostrata</t>
  </si>
  <si>
    <t xml:space="preserve">(L.) L.</t>
  </si>
  <si>
    <t xml:space="preserve">EPIHIR</t>
  </si>
  <si>
    <t xml:space="preserve">Epilobium hirsutum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</si>
  <si>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</si>
  <si>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</si>
  <si>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</si>
  <si>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</si>
  <si>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</si>
  <si>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</si>
  <si>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</si>
  <si>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</si>
  <si>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</si>
  <si>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</si>
  <si>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ERARAV</t>
  </si>
  <si>
    <t xml:space="preserve">Erianthus ravennae </t>
  </si>
  <si>
    <t xml:space="preserve">SACRAV</t>
  </si>
  <si>
    <t xml:space="preserve">Saccharum ravennae L.</t>
  </si>
  <si>
    <t xml:space="preserve">EROANG</t>
  </si>
  <si>
    <t xml:space="preserve">Eriophorum angustifolium</t>
  </si>
  <si>
    <t xml:space="preserve">Honck.</t>
  </si>
  <si>
    <t xml:space="preserve">EROPOL</t>
  </si>
  <si>
    <t xml:space="preserve">Eriophorum polystachion L.</t>
  </si>
  <si>
    <t xml:space="preserve">EUPCAN</t>
  </si>
  <si>
    <t xml:space="preserve">Eupatorium cannabinum</t>
  </si>
  <si>
    <t xml:space="preserve">FESGIG</t>
  </si>
  <si>
    <t xml:space="preserve">Festuca gigantea</t>
  </si>
  <si>
    <t xml:space="preserve">(L.) Vill.</t>
  </si>
  <si>
    <t xml:space="preserve">FICVER</t>
  </si>
  <si>
    <t xml:space="preserve">Ficaria verna</t>
  </si>
  <si>
    <t xml:space="preserve">RANFIC</t>
  </si>
  <si>
    <t xml:space="preserve">Ranunculus ficaria L.</t>
  </si>
  <si>
    <t xml:space="preserve">FILULM</t>
  </si>
  <si>
    <t xml:space="preserve">Filipendula ulmaria</t>
  </si>
  <si>
    <t xml:space="preserve">(L.) Maxim.</t>
  </si>
  <si>
    <t xml:space="preserve">FIMBIS</t>
  </si>
  <si>
    <t xml:space="preserve">Fimbristylis bisumbellata</t>
  </si>
  <si>
    <t xml:space="preserve">(Forssk.) Bubani</t>
  </si>
  <si>
    <t xml:space="preserve">FIMSQU</t>
  </si>
  <si>
    <t xml:space="preserve">Fimbristylis squarrosa</t>
  </si>
  <si>
    <t xml:space="preserve">Vahl.</t>
  </si>
  <si>
    <t xml:space="preserve">GALAPA</t>
  </si>
  <si>
    <t xml:space="preserve">Galium aparine</t>
  </si>
  <si>
    <t xml:space="preserve">GALMON</t>
  </si>
  <si>
    <t xml:space="preserve">Galium mollugo subsp. neglectum </t>
  </si>
  <si>
    <t xml:space="preserve">(Le Gall ex Gren.) Nyman</t>
  </si>
  <si>
    <t xml:space="preserve">GALNEG</t>
  </si>
  <si>
    <t xml:space="preserve">Galium neglectum Le Gall ex Gren.</t>
  </si>
  <si>
    <t xml:space="preserve">GALPAL</t>
  </si>
  <si>
    <t xml:space="preserve">Galium palustre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</si>
  <si>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</si>
  <si>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</si>
  <si>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</si>
  <si>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</si>
  <si>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GLEHED</t>
  </si>
  <si>
    <t xml:space="preserve">Glechoma hederacea</t>
  </si>
  <si>
    <t xml:space="preserve">GNAULI</t>
  </si>
  <si>
    <t xml:space="preserve">Gnaphalium uliginosum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</si>
  <si>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</si>
  <si>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</si>
  <si>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</si>
  <si>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</si>
  <si>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</t>
  </si>
  <si>
    <t xml:space="preserve">GRAOFF</t>
  </si>
  <si>
    <t xml:space="preserve">Gratiola officinalis</t>
  </si>
  <si>
    <t xml:space="preserve">HEMALT</t>
  </si>
  <si>
    <t xml:space="preserve">Hemarthria altissima</t>
  </si>
  <si>
    <t xml:space="preserve">(Poir.) Stapf &amp; C.E.Hubb.</t>
  </si>
  <si>
    <t xml:space="preserve">HIBPAL</t>
  </si>
  <si>
    <t xml:space="preserve">Hibiscus palustris</t>
  </si>
  <si>
    <t xml:space="preserve">HUMLUP</t>
  </si>
  <si>
    <t xml:space="preserve">Humulus lupulus</t>
  </si>
  <si>
    <t xml:space="preserve">HYPHIR</t>
  </si>
  <si>
    <t xml:space="preserve">Hypericum hircinum</t>
  </si>
  <si>
    <t xml:space="preserve">HYPMAC</t>
  </si>
  <si>
    <t xml:space="preserve">Hypericum maculatum</t>
  </si>
  <si>
    <t xml:space="preserve">Crantz</t>
  </si>
  <si>
    <t xml:space="preserve">HYPTET</t>
  </si>
  <si>
    <t xml:space="preserve">Hypericum tetrapterum</t>
  </si>
  <si>
    <t xml:space="preserve">Fr.</t>
  </si>
  <si>
    <t xml:space="preserve">IMPBAL</t>
  </si>
  <si>
    <t xml:space="preserve">Impatiens balfouri</t>
  </si>
  <si>
    <t xml:space="preserve">Hook.f.</t>
  </si>
  <si>
    <t xml:space="preserve">IMPCAP</t>
  </si>
  <si>
    <t xml:space="preserve">Impatiens capensis</t>
  </si>
  <si>
    <t xml:space="preserve">Meerb.</t>
  </si>
  <si>
    <t xml:space="preserve">IMPGLA</t>
  </si>
  <si>
    <t xml:space="preserve">Impatiens glandulifera</t>
  </si>
  <si>
    <t xml:space="preserve">Royle</t>
  </si>
  <si>
    <t xml:space="preserve">IMEOST</t>
  </si>
  <si>
    <t xml:space="preserve">Imperatoria ostruthium</t>
  </si>
  <si>
    <t xml:space="preserve">INUSAL</t>
  </si>
  <si>
    <t xml:space="preserve">Inula salicina</t>
  </si>
  <si>
    <t xml:space="preserve">IRISPU</t>
  </si>
  <si>
    <t xml:space="preserve">Iris spuria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</si>
  <si>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</si>
  <si>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</si>
  <si>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</si>
  <si>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</si>
  <si>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</t>
  </si>
  <si>
    <t xml:space="preserve">SCICER</t>
  </si>
  <si>
    <t xml:space="preserve">Scirpus cernuus M. Vahl</t>
  </si>
  <si>
    <t xml:space="preserve">ISLSET</t>
  </si>
  <si>
    <t xml:space="preserve">Isolepis setacea</t>
  </si>
  <si>
    <t xml:space="preserve">SCISET</t>
  </si>
  <si>
    <t xml:space="preserve">Scirpus setaceus  L.</t>
  </si>
  <si>
    <t xml:space="preserve">JACAQU</t>
  </si>
  <si>
    <t xml:space="preserve">Jacobaea aquatica</t>
  </si>
  <si>
    <t xml:space="preserve">(Hill) P.Gaertn., B.Mey. &amp; Scherb.</t>
  </si>
  <si>
    <t xml:space="preserve">SENAQU</t>
  </si>
  <si>
    <t xml:space="preserve">Senecio aquaticus Hill.</t>
  </si>
  <si>
    <t xml:space="preserve">JACPAL</t>
  </si>
  <si>
    <t xml:space="preserve">Jacobaea paludosa </t>
  </si>
  <si>
    <t xml:space="preserve">(L.) P.Gaertn., B.Mey. &amp; Scherb.</t>
  </si>
  <si>
    <t xml:space="preserve">SENPAL</t>
  </si>
  <si>
    <t xml:space="preserve">Senecio paludosus L.</t>
  </si>
  <si>
    <t xml:space="preserve">JUNACU</t>
  </si>
  <si>
    <t xml:space="preserve">Juncus acutiflorus</t>
  </si>
  <si>
    <t xml:space="preserve">Ehrh. ex Hoffm.</t>
  </si>
  <si>
    <t xml:space="preserve">JUNALP</t>
  </si>
  <si>
    <t xml:space="preserve">Juncus alpinoarticulatus</t>
  </si>
  <si>
    <t xml:space="preserve">JUNART</t>
  </si>
  <si>
    <t xml:space="preserve">Juncus articulatus</t>
  </si>
  <si>
    <t xml:space="preserve">JUNBUF</t>
  </si>
  <si>
    <t xml:space="preserve">Juncus bufonius</t>
  </si>
  <si>
    <t xml:space="preserve">JUNCOM</t>
  </si>
  <si>
    <t xml:space="preserve">Juncus compressus</t>
  </si>
  <si>
    <t xml:space="preserve">Jacq.</t>
  </si>
  <si>
    <t xml:space="preserve">JUNEFF</t>
  </si>
  <si>
    <t xml:space="preserve">Juncus effusus</t>
  </si>
  <si>
    <t xml:space="preserve">JUNINF</t>
  </si>
  <si>
    <t xml:space="preserve">Juncus inflexus</t>
  </si>
  <si>
    <t xml:space="preserve">JUNGLA</t>
  </si>
  <si>
    <t xml:space="preserve">Juncus glaucus Ehrh. Ex Sibth.</t>
  </si>
  <si>
    <t xml:space="preserve">JUNMAR</t>
  </si>
  <si>
    <t xml:space="preserve">Juncus maritimus</t>
  </si>
  <si>
    <t xml:space="preserve">JUNPYG</t>
  </si>
  <si>
    <t xml:space="preserve">Juncus pygmaeus</t>
  </si>
  <si>
    <t xml:space="preserve">Rich. ex Thuill.</t>
  </si>
  <si>
    <t xml:space="preserve">JUNRAN</t>
  </si>
  <si>
    <t xml:space="preserve">Juncus ranarius</t>
  </si>
  <si>
    <t xml:space="preserve">Songeon &amp; Perrier</t>
  </si>
  <si>
    <t xml:space="preserve">JUNAMB</t>
  </si>
  <si>
    <t xml:space="preserve">Juncus ambiguus Guss.</t>
  </si>
  <si>
    <t xml:space="preserve">JUNSPX</t>
  </si>
  <si>
    <t xml:space="preserve">Juncus sp.</t>
  </si>
  <si>
    <t xml:space="preserve">JUNSUB</t>
  </si>
  <si>
    <t xml:space="preserve">Juncus subnodulosus</t>
  </si>
  <si>
    <t xml:space="preserve">JUNOBT</t>
  </si>
  <si>
    <t xml:space="preserve">Juncus obtusiflorus  Ehrh. ex Hoffm.</t>
  </si>
  <si>
    <t xml:space="preserve">JUNTEN</t>
  </si>
  <si>
    <t xml:space="preserve">Juncus tenageia</t>
  </si>
  <si>
    <t xml:space="preserve">Ehrh. ex L.f.</t>
  </si>
  <si>
    <t xml:space="preserve">JUNTEU</t>
  </si>
  <si>
    <t xml:space="preserve">Juncus tenuis</t>
  </si>
  <si>
    <t xml:space="preserve">LEEORY</t>
  </si>
  <si>
    <t xml:space="preserve">Leersia oryzoides</t>
  </si>
  <si>
    <t xml:space="preserve">(L.) Schwartz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</si>
  <si>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</si>
  <si>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</si>
  <si>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</si>
  <si>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</si>
  <si>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J.M.Coult. &amp; Rose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</si>
  <si>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</si>
  <si>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</si>
  <si>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</si>
  <si>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</si>
  <si>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LINDUB</t>
  </si>
  <si>
    <t xml:space="preserve">Lindernia dubia</t>
  </si>
  <si>
    <t xml:space="preserve">(L.) Pennell</t>
  </si>
  <si>
    <t xml:space="preserve">LINPAL</t>
  </si>
  <si>
    <t xml:space="preserve">Lindernia palustris</t>
  </si>
  <si>
    <t xml:space="preserve">Hartmann</t>
  </si>
  <si>
    <t xml:space="preserve">LINPRO</t>
  </si>
  <si>
    <t xml:space="preserve">Lindernia procumbens (Krock.) Philcox</t>
  </si>
  <si>
    <t xml:space="preserve">LOBURE</t>
  </si>
  <si>
    <t xml:space="preserve">Lobelia urens</t>
  </si>
  <si>
    <t xml:space="preserve">LOTPED</t>
  </si>
  <si>
    <t xml:space="preserve">Lotus pedunculatus</t>
  </si>
  <si>
    <t xml:space="preserve">Cav.</t>
  </si>
  <si>
    <t xml:space="preserve">LOTULI</t>
  </si>
  <si>
    <t xml:space="preserve">Lotus uliginosus  Schkuhr</t>
  </si>
  <si>
    <t xml:space="preserve">LUPNOO</t>
  </si>
  <si>
    <t xml:space="preserve">Lupinus nootkatensis</t>
  </si>
  <si>
    <t xml:space="preserve">Donn ex Sims</t>
  </si>
  <si>
    <t xml:space="preserve">LUZSYL</t>
  </si>
  <si>
    <t xml:space="preserve">Luzula sylvatica</t>
  </si>
  <si>
    <t xml:space="preserve">(Huds.) Gaudin</t>
  </si>
  <si>
    <t xml:space="preserve">LUZMAX</t>
  </si>
  <si>
    <t xml:space="preserve">Luzula maxima (Reichard) DC.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</si>
  <si>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</si>
  <si>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</si>
  <si>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</si>
  <si>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</si>
  <si>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LYSTEN</t>
  </si>
  <si>
    <t xml:space="preserve">Lysimachia tenella</t>
  </si>
  <si>
    <t xml:space="preserve">ANLTEN</t>
  </si>
  <si>
    <t xml:space="preserve">Anagallis tenella (L.) L.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</si>
  <si>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</si>
  <si>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</si>
  <si>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</si>
  <si>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</si>
  <si>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LYTPOR</t>
  </si>
  <si>
    <t xml:space="preserve">Lythrum portula</t>
  </si>
  <si>
    <t xml:space="preserve">(L.) D.A.Webb</t>
  </si>
  <si>
    <t xml:space="preserve">LYTPOL</t>
  </si>
  <si>
    <t xml:space="preserve">Lythrum portula subsp. longidentata (J.Gay) P.D.Sell</t>
  </si>
  <si>
    <t xml:space="preserve">LYTPOP</t>
  </si>
  <si>
    <t xml:space="preserve">Lythrum portula subsp. portula (L.) D.A.Webb</t>
  </si>
  <si>
    <t xml:space="preserve">LYTSAL</t>
  </si>
  <si>
    <t xml:space="preserve">Lythrum salicaria</t>
  </si>
  <si>
    <t xml:space="preserve">MENARV</t>
  </si>
  <si>
    <t xml:space="preserve">Mentha arvensis</t>
  </si>
  <si>
    <t xml:space="preserve">MENPUL</t>
  </si>
  <si>
    <t xml:space="preserve">Mentha pulegium</t>
  </si>
  <si>
    <t xml:space="preserve">MENSUA</t>
  </si>
  <si>
    <t xml:space="preserve">Mentha suaveolens</t>
  </si>
  <si>
    <t xml:space="preserve">MENXNI</t>
  </si>
  <si>
    <t xml:space="preserve">Mentha x niliaca </t>
  </si>
  <si>
    <t xml:space="preserve">Juss. ex Jacq.</t>
  </si>
  <si>
    <t xml:space="preserve">MENXRO</t>
  </si>
  <si>
    <t xml:space="preserve">Mentha x rotundifolia (L.) Huds.</t>
  </si>
  <si>
    <t xml:space="preserve">MENXVE</t>
  </si>
  <si>
    <t xml:space="preserve">Mentha x verticillata</t>
  </si>
  <si>
    <t xml:space="preserve">MECPER</t>
  </si>
  <si>
    <t xml:space="preserve">Mercurialis perennis</t>
  </si>
  <si>
    <t xml:space="preserve">MIMGUT</t>
  </si>
  <si>
    <t xml:space="preserve">Mimulus guttatus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</si>
  <si>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</si>
  <si>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</si>
  <si>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</si>
  <si>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</si>
  <si>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</t>
  </si>
  <si>
    <t xml:space="preserve">MOETRI</t>
  </si>
  <si>
    <t xml:space="preserve">Moehringia trinervia</t>
  </si>
  <si>
    <t xml:space="preserve">(L.) Clairv.</t>
  </si>
  <si>
    <t xml:space="preserve">MOLCAE</t>
  </si>
  <si>
    <t xml:space="preserve">Molinia caerulea</t>
  </si>
  <si>
    <t xml:space="preserve">MOLCAA</t>
  </si>
  <si>
    <t xml:space="preserve">Molinia caerulea subsp. arundinacea </t>
  </si>
  <si>
    <t xml:space="preserve">(Schrank) K.Richt.</t>
  </si>
  <si>
    <t xml:space="preserve">MOLARU</t>
  </si>
  <si>
    <t xml:space="preserve">Molinia arundinacea Schrank</t>
  </si>
  <si>
    <t xml:space="preserve">MYOLAC</t>
  </si>
  <si>
    <t xml:space="preserve">Myosotis laxa subsp. cespitosa</t>
  </si>
  <si>
    <t xml:space="preserve">(Schulz) Hyl. ex Nordh.</t>
  </si>
  <si>
    <t xml:space="preserve">MYOCES</t>
  </si>
  <si>
    <t xml:space="preserve">Myosotis cespitosa Schultz</t>
  </si>
  <si>
    <t xml:space="preserve">MYSAQU</t>
  </si>
  <si>
    <t xml:space="preserve">Myosoton aquaticum</t>
  </si>
  <si>
    <t xml:space="preserve">CESAQU</t>
  </si>
  <si>
    <t xml:space="preserve">Cerastium aquaticum L.</t>
  </si>
  <si>
    <t xml:space="preserve">MYIGAL</t>
  </si>
  <si>
    <t xml:space="preserve">Myrica gale</t>
  </si>
  <si>
    <t xml:space="preserve">NASMIC</t>
  </si>
  <si>
    <t xml:space="preserve">Nasturtium microphyllum</t>
  </si>
  <si>
    <t xml:space="preserve">(Boenn.) Rchb.</t>
  </si>
  <si>
    <t xml:space="preserve">RORMIC</t>
  </si>
  <si>
    <t xml:space="preserve">Rorippa microphylla Boenn</t>
  </si>
  <si>
    <t xml:space="preserve">NASXST</t>
  </si>
  <si>
    <t xml:space="preserve">Nasturtium x sterile</t>
  </si>
  <si>
    <t xml:space="preserve">(Airy Shaw) Oefelein</t>
  </si>
  <si>
    <t xml:space="preserve">RORXST</t>
  </si>
  <si>
    <t xml:space="preserve">Rorippa x sterilis Airy Shaw</t>
  </si>
  <si>
    <t xml:space="preserve">OENFIS</t>
  </si>
  <si>
    <t xml:space="preserve">Oenanthe fistulosa</t>
  </si>
  <si>
    <t xml:space="preserve">PASDIL</t>
  </si>
  <si>
    <t xml:space="preserve">Paspalum dilatatum</t>
  </si>
  <si>
    <t xml:space="preserve">PASDIS</t>
  </si>
  <si>
    <t xml:space="preserve">Paspalum distichum</t>
  </si>
  <si>
    <t xml:space="preserve">PASPAS</t>
  </si>
  <si>
    <t xml:space="preserve">Paspalum paspalodes (Michx.) Scribn.</t>
  </si>
  <si>
    <t xml:space="preserve">PASURV</t>
  </si>
  <si>
    <t xml:space="preserve">Paspalum urvillei</t>
  </si>
  <si>
    <t xml:space="preserve">Steud.</t>
  </si>
  <si>
    <t xml:space="preserve">PASVAG</t>
  </si>
  <si>
    <t xml:space="preserve">Paspalum vaginatum</t>
  </si>
  <si>
    <t xml:space="preserve">Sw.</t>
  </si>
  <si>
    <t xml:space="preserve">PERLAP</t>
  </si>
  <si>
    <t xml:space="preserve">Persicaria lapathifolia </t>
  </si>
  <si>
    <t xml:space="preserve">(L.) Delarbre</t>
  </si>
  <si>
    <t xml:space="preserve">POLLAP</t>
  </si>
  <si>
    <t xml:space="preserve">Polygonum lapathifolium L.</t>
  </si>
  <si>
    <t xml:space="preserve">PERLAL</t>
  </si>
  <si>
    <t xml:space="preserve">Persicaria lapathifolia subsp. lapathifolia</t>
  </si>
  <si>
    <t xml:space="preserve">POLMAU</t>
  </si>
  <si>
    <t xml:space="preserve">Polygonum maculatum Krock.</t>
  </si>
  <si>
    <t xml:space="preserve">PERMAC</t>
  </si>
  <si>
    <t xml:space="preserve">Persicaria maculosa</t>
  </si>
  <si>
    <t xml:space="preserve">POLMAC</t>
  </si>
  <si>
    <t xml:space="preserve">Polygonum maculatum Dulac</t>
  </si>
  <si>
    <t xml:space="preserve">POLMAL</t>
  </si>
  <si>
    <t xml:space="preserve">Polygonum maculatum Raf.</t>
  </si>
  <si>
    <t xml:space="preserve">PERMIN</t>
  </si>
  <si>
    <t xml:space="preserve">Persicaria minor</t>
  </si>
  <si>
    <t xml:space="preserve">(Huds.) Opiz</t>
  </si>
  <si>
    <t xml:space="preserve">POLMIN</t>
  </si>
  <si>
    <t xml:space="preserve">Polygonum minus Huds.</t>
  </si>
  <si>
    <t xml:space="preserve">PERMIT</t>
  </si>
  <si>
    <t xml:space="preserve">Persicaria mitis</t>
  </si>
  <si>
    <t xml:space="preserve">(Schrank) Assenov</t>
  </si>
  <si>
    <t xml:space="preserve">POLMIT</t>
  </si>
  <si>
    <t xml:space="preserve">Polygonum mite Schrank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</si>
  <si>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</si>
  <si>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</si>
  <si>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</si>
  <si>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</si>
  <si>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</si>
  <si>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(L.) Gaertn., Mey. &amp; Scherb.</t>
  </si>
  <si>
    <t xml:space="preserve">PETJAP</t>
  </si>
  <si>
    <t xml:space="preserve">Petasites japonicus</t>
  </si>
  <si>
    <t xml:space="preserve">(Siebold &amp; Zucc.) Maxim.</t>
  </si>
  <si>
    <t xml:space="preserve">PLNMAR</t>
  </si>
  <si>
    <t xml:space="preserve">Plantago maritima</t>
  </si>
  <si>
    <t xml:space="preserve">PLUSAB</t>
  </si>
  <si>
    <t xml:space="preserve">Pleuropogon sabinei</t>
  </si>
  <si>
    <t xml:space="preserve">POAPAL</t>
  </si>
  <si>
    <t xml:space="preserve">Poa palustris</t>
  </si>
  <si>
    <t xml:space="preserve">POAREM</t>
  </si>
  <si>
    <t xml:space="preserve">Poa remota</t>
  </si>
  <si>
    <t xml:space="preserve">Forselles</t>
  </si>
  <si>
    <t xml:space="preserve">POLFOL</t>
  </si>
  <si>
    <t xml:space="preserve">Polygonum foliosum</t>
  </si>
  <si>
    <t xml:space="preserve">PULDYS</t>
  </si>
  <si>
    <t xml:space="preserve">Pulicaria dysenterica</t>
  </si>
  <si>
    <t xml:space="preserve">PULVUL</t>
  </si>
  <si>
    <t xml:space="preserve">Pulicaria vulgaris</t>
  </si>
  <si>
    <t xml:space="preserve">RANACO</t>
  </si>
  <si>
    <t xml:space="preserve">Ranunculus aconitifolius</t>
  </si>
  <si>
    <t xml:space="preserve">RANBUL</t>
  </si>
  <si>
    <t xml:space="preserve">Ranunculus bulbosus</t>
  </si>
  <si>
    <t xml:space="preserve">RANHYP</t>
  </si>
  <si>
    <t xml:space="preserve">Ranunculus hyperboreus</t>
  </si>
  <si>
    <t xml:space="preserve">RANRET</t>
  </si>
  <si>
    <t xml:space="preserve">Ranunculus reptans</t>
  </si>
  <si>
    <t xml:space="preserve">RANSCE</t>
  </si>
  <si>
    <t xml:space="preserve">Ranunculus sceleratus</t>
  </si>
  <si>
    <t xml:space="preserve">RHNALB</t>
  </si>
  <si>
    <t xml:space="preserve">Rhynchospora alba</t>
  </si>
  <si>
    <t xml:space="preserve">(L.) Vahl.</t>
  </si>
  <si>
    <t xml:space="preserve">RORISL</t>
  </si>
  <si>
    <t xml:space="preserve">Rorippa islandica</t>
  </si>
  <si>
    <t xml:space="preserve">(Oeder ex Gunnerus) Borbás</t>
  </si>
  <si>
    <t xml:space="preserve">RORPAL</t>
  </si>
  <si>
    <t xml:space="preserve">Rorippa palustris</t>
  </si>
  <si>
    <t xml:space="preserve">RORSYL</t>
  </si>
  <si>
    <t xml:space="preserve">Rorippa sylvestris</t>
  </si>
  <si>
    <t xml:space="preserve">RORXAR</t>
  </si>
  <si>
    <t xml:space="preserve">Rorippa x armoracioides</t>
  </si>
  <si>
    <t xml:space="preserve">(Tausch) Fuss</t>
  </si>
  <si>
    <t xml:space="preserve">RORPYR</t>
  </si>
  <si>
    <t xml:space="preserve">Rorripa pyrenaica</t>
  </si>
  <si>
    <t xml:space="preserve">(All.) Rchb.</t>
  </si>
  <si>
    <t xml:space="preserve">RORSTY</t>
  </si>
  <si>
    <t xml:space="preserve">Rorippa stylosa (Pers.) Mansf. &amp; Rothm.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</si>
  <si>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</si>
  <si>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</si>
  <si>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</si>
  <si>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</si>
  <si>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</si>
  <si>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</si>
  <si>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RUMMAR</t>
  </si>
  <si>
    <t xml:space="preserve">Rumex maritimus</t>
  </si>
  <si>
    <t xml:space="preserve">RUMSAN</t>
  </si>
  <si>
    <t xml:space="preserve">Rumex sanguineus</t>
  </si>
  <si>
    <t xml:space="preserve">SACSPO</t>
  </si>
  <si>
    <t xml:space="preserve">Saccharum spontaneum</t>
  </si>
  <si>
    <t xml:space="preserve">SAINOD</t>
  </si>
  <si>
    <t xml:space="preserve">Sagina nodosa</t>
  </si>
  <si>
    <t xml:space="preserve">(L.) Fenzl</t>
  </si>
  <si>
    <t xml:space="preserve">SAMVAL</t>
  </si>
  <si>
    <t xml:space="preserve">Samolus valerandi</t>
  </si>
  <si>
    <t xml:space="preserve">SAPOFF</t>
  </si>
  <si>
    <t xml:space="preserve">Saponaria officinalis</t>
  </si>
  <si>
    <t xml:space="preserve">SHONIG</t>
  </si>
  <si>
    <t xml:space="preserve">Schoenus nigricans</t>
  </si>
  <si>
    <t xml:space="preserve">SCPHOL</t>
  </si>
  <si>
    <t xml:space="preserve">Scirpoides holoschoenus</t>
  </si>
  <si>
    <t xml:space="preserve">(L.) Sojak</t>
  </si>
  <si>
    <t xml:space="preserve">SCIHOL</t>
  </si>
  <si>
    <t xml:space="preserve">Scirpus holoschoenus L.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</si>
  <si>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</si>
  <si>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</si>
  <si>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</si>
  <si>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</si>
  <si>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</si>
  <si>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</si>
  <si>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</t>
  </si>
  <si>
    <t xml:space="preserve">SCRUMB</t>
  </si>
  <si>
    <t xml:space="preserve">Scrophularia umbrosa Dumort.</t>
  </si>
  <si>
    <t xml:space="preserve">SCUGAL</t>
  </si>
  <si>
    <t xml:space="preserve">Scutellaria galericulata</t>
  </si>
  <si>
    <t xml:space="preserve">SENSAR</t>
  </si>
  <si>
    <t xml:space="preserve">Senecio sarracenicus</t>
  </si>
  <si>
    <t xml:space="preserve">SIBEUR</t>
  </si>
  <si>
    <t xml:space="preserve">Sibthorpia europaea</t>
  </si>
  <si>
    <t xml:space="preserve">SIULAT</t>
  </si>
  <si>
    <t xml:space="preserve">Sium latifolium</t>
  </si>
  <si>
    <t xml:space="preserve">SOADUL</t>
  </si>
  <si>
    <t xml:space="preserve">Solanum dulcamara</t>
  </si>
  <si>
    <t xml:space="preserve">SOESOL</t>
  </si>
  <si>
    <t xml:space="preserve">Soleirolia soleirolii</t>
  </si>
  <si>
    <t xml:space="preserve">(Req.) Dandy</t>
  </si>
  <si>
    <t xml:space="preserve">SPNAES</t>
  </si>
  <si>
    <t xml:space="preserve">Spiranthes aestivalis</t>
  </si>
  <si>
    <t xml:space="preserve">(Poir.) Rich.</t>
  </si>
  <si>
    <t xml:space="preserve">STAPAL</t>
  </si>
  <si>
    <t xml:space="preserve">Stachys palustris</t>
  </si>
  <si>
    <t xml:space="preserve">STEALS</t>
  </si>
  <si>
    <t xml:space="preserve">Stellaria alsine</t>
  </si>
  <si>
    <t xml:space="preserve">Grimm.</t>
  </si>
  <si>
    <t xml:space="preserve">STEULI</t>
  </si>
  <si>
    <t xml:space="preserve">Stellaria uliginosa Murray</t>
  </si>
  <si>
    <t xml:space="preserve">STEGRA</t>
  </si>
  <si>
    <t xml:space="preserve">Stellaria graminea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</si>
  <si>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</si>
  <si>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</si>
  <si>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</si>
  <si>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</si>
  <si>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</t>
  </si>
  <si>
    <t xml:space="preserve">SYMOFF</t>
  </si>
  <si>
    <t xml:space="preserve">Symphytum officinale</t>
  </si>
  <si>
    <t xml:space="preserve">TEPPAL</t>
  </si>
  <si>
    <t xml:space="preserve">Tephroseris palustris </t>
  </si>
  <si>
    <t xml:space="preserve">SENCON</t>
  </si>
  <si>
    <t xml:space="preserve">Senecio congestus (R.Br.) DC.</t>
  </si>
  <si>
    <t xml:space="preserve">TEUSCO</t>
  </si>
  <si>
    <t xml:space="preserve">Teucrium scordium</t>
  </si>
  <si>
    <t xml:space="preserve">THLFLA</t>
  </si>
  <si>
    <t xml:space="preserve">Thalictrum flavum</t>
  </si>
  <si>
    <t xml:space="preserve">THYPAL</t>
  </si>
  <si>
    <t xml:space="preserve">Thysselinum palustre</t>
  </si>
  <si>
    <t xml:space="preserve">PEUPAL</t>
  </si>
  <si>
    <t xml:space="preserve">Peucedanum palustre (L.) Moench</t>
  </si>
  <si>
    <t xml:space="preserve">TRHCES</t>
  </si>
  <si>
    <t xml:space="preserve">Trichophorum cespitosum</t>
  </si>
  <si>
    <t xml:space="preserve">(L.) Hartm.</t>
  </si>
  <si>
    <t xml:space="preserve">TRGPAL</t>
  </si>
  <si>
    <t xml:space="preserve">Triglochin palustre</t>
  </si>
  <si>
    <t xml:space="preserve">TROEUR</t>
  </si>
  <si>
    <t xml:space="preserve">Trollius europaeus</t>
  </si>
  <si>
    <t xml:space="preserve">TUSFAR</t>
  </si>
  <si>
    <t xml:space="preserve">Tussilago farfara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</si>
  <si>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</si>
  <si>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</si>
  <si>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</si>
  <si>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</si>
  <si>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O.Bolòs &amp; Vigo</t>
  </si>
  <si>
    <t xml:space="preserve">VERFIL</t>
  </si>
  <si>
    <t xml:space="preserve">Veronica filiformis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</si>
  <si>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</si>
  <si>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</si>
  <si>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</si>
  <si>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</si>
  <si>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</si>
  <si>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</si>
  <si>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VIOPAL</t>
  </si>
  <si>
    <t xml:space="preserve">Viola palustris</t>
  </si>
  <si>
    <t xml:space="preserve">WAHHED</t>
  </si>
  <si>
    <t xml:space="preserve">Wahlenbergia hederacea</t>
  </si>
  <si>
    <t xml:space="preserve">(L.) Rchb.</t>
  </si>
  <si>
    <t xml:space="preserve">ZATAET</t>
  </si>
  <si>
    <t xml:space="preserve">Zantedeschia aethiopica</t>
  </si>
  <si>
    <t xml:space="preserve">(L.) Spreng.</t>
  </si>
  <si>
    <t xml:space="preserve">- Autres phanérogames</t>
  </si>
  <si>
    <t xml:space="preserve">PHx</t>
  </si>
  <si>
    <t xml:space="preserve">ACHMIL</t>
  </si>
  <si>
    <t xml:space="preserve">Achillea millefolium</t>
  </si>
  <si>
    <t xml:space="preserve">ACNCAL</t>
  </si>
  <si>
    <t xml:space="preserve">Achnatherum calamagrostis</t>
  </si>
  <si>
    <t xml:space="preserve">ACOSPX</t>
  </si>
  <si>
    <t xml:space="preserve">Acorus sp.</t>
  </si>
  <si>
    <t xml:space="preserve">AGRCAP</t>
  </si>
  <si>
    <t xml:space="preserve">Agrostis capillaris</t>
  </si>
  <si>
    <t xml:space="preserve">AGRCAC</t>
  </si>
  <si>
    <t xml:space="preserve">Agrostis capillaris subsp. capillaris</t>
  </si>
  <si>
    <t xml:space="preserve">AGRVUL</t>
  </si>
  <si>
    <t xml:space="preserve">Agrostis vulgaris With.</t>
  </si>
  <si>
    <t xml:space="preserve">AGRCUR</t>
  </si>
  <si>
    <t xml:space="preserve">Agrostis curtisii</t>
  </si>
  <si>
    <t xml:space="preserve">AGRSPX</t>
  </si>
  <si>
    <t xml:space="preserve">Agrostis sp.</t>
  </si>
  <si>
    <t xml:space="preserve">AJUREP</t>
  </si>
  <si>
    <t xml:space="preserve">Ajuga reptans</t>
  </si>
  <si>
    <t xml:space="preserve">ALOSPX</t>
  </si>
  <si>
    <t xml:space="preserve">Alopecurus sp.</t>
  </si>
  <si>
    <t xml:space="preserve">ALAOFF</t>
  </si>
  <si>
    <t xml:space="preserve">Althaea officinalis</t>
  </si>
  <si>
    <t xml:space="preserve">AMABLI</t>
  </si>
  <si>
    <t xml:space="preserve">Amaranthus blitum</t>
  </si>
  <si>
    <t xml:space="preserve">AMARET</t>
  </si>
  <si>
    <t xml:space="preserve">Amaranthus retroflexus</t>
  </si>
  <si>
    <t xml:space="preserve">AMASPX</t>
  </si>
  <si>
    <t xml:space="preserve">Amaranthus sp.</t>
  </si>
  <si>
    <t xml:space="preserve">AMRART</t>
  </si>
  <si>
    <t xml:space="preserve">Ambrosia artemisiifolia</t>
  </si>
  <si>
    <t xml:space="preserve">AMOFRU</t>
  </si>
  <si>
    <t xml:space="preserve">Amorpha fruticosa</t>
  </si>
  <si>
    <t xml:space="preserve">APISPX</t>
  </si>
  <si>
    <t xml:space="preserve">Apium sp.</t>
  </si>
  <si>
    <t xml:space="preserve">ARCSPX</t>
  </si>
  <si>
    <t xml:space="preserve">Arctium sp. </t>
  </si>
  <si>
    <t xml:space="preserve">ARRELA</t>
  </si>
  <si>
    <t xml:space="preserve">Arrhenatherum elatius</t>
  </si>
  <si>
    <t xml:space="preserve">(L.) P.Beauv. ex J.Presl &amp; C.Presl</t>
  </si>
  <si>
    <t xml:space="preserve">ARTVUL</t>
  </si>
  <si>
    <t xml:space="preserve">Artemisia vulgaris</t>
  </si>
  <si>
    <t xml:space="preserve">ARMSPX</t>
  </si>
  <si>
    <t xml:space="preserve">Arum sp.</t>
  </si>
  <si>
    <t xml:space="preserve">ATICAL</t>
  </si>
  <si>
    <t xml:space="preserve">Atriplex calotheca</t>
  </si>
  <si>
    <t xml:space="preserve">(Rafn) Fries</t>
  </si>
  <si>
    <t xml:space="preserve">ATIPRO</t>
  </si>
  <si>
    <t xml:space="preserve">Atriplex prostrata</t>
  </si>
  <si>
    <t xml:space="preserve">Boucher ex DC.</t>
  </si>
  <si>
    <t xml:space="preserve">ATISPX</t>
  </si>
  <si>
    <t xml:space="preserve">Atriplex sp.</t>
  </si>
  <si>
    <t xml:space="preserve">AVESAT</t>
  </si>
  <si>
    <t xml:space="preserve">Avena sativa</t>
  </si>
  <si>
    <t xml:space="preserve">BARINT</t>
  </si>
  <si>
    <t xml:space="preserve">Barbarea intermedia</t>
  </si>
  <si>
    <t xml:space="preserve">Boreau</t>
  </si>
  <si>
    <t xml:space="preserve">BARVUL</t>
  </si>
  <si>
    <t xml:space="preserve">Barbarea vulgaris</t>
  </si>
  <si>
    <t xml:space="preserve">BECERU</t>
  </si>
  <si>
    <t xml:space="preserve">Beckmannia eruciformis</t>
  </si>
  <si>
    <t xml:space="preserve">(L.) Host</t>
  </si>
  <si>
    <t xml:space="preserve">BECSYZ</t>
  </si>
  <si>
    <t xml:space="preserve">Beckmannia syzigachne</t>
  </si>
  <si>
    <t xml:space="preserve">(Steud.) Fernald</t>
  </si>
  <si>
    <t xml:space="preserve">BELBEL</t>
  </si>
  <si>
    <t xml:space="preserve">Bellium bellidioides</t>
  </si>
  <si>
    <t xml:space="preserve">BERSPX</t>
  </si>
  <si>
    <t xml:space="preserve">Berula sp.</t>
  </si>
  <si>
    <t xml:space="preserve">W.D.J.Koch</t>
  </si>
  <si>
    <t xml:space="preserve">BIDRAD</t>
  </si>
  <si>
    <t xml:space="preserve">Bidens radiata</t>
  </si>
  <si>
    <t xml:space="preserve">BIDSPX</t>
  </si>
  <si>
    <t xml:space="preserve">Bidens sp.</t>
  </si>
  <si>
    <t xml:space="preserve">BRSNIG</t>
  </si>
  <si>
    <t xml:space="preserve">Brassica nigra</t>
  </si>
  <si>
    <t xml:space="preserve">BRMSPX</t>
  </si>
  <si>
    <t xml:space="preserve">Bromus sp.</t>
  </si>
  <si>
    <t xml:space="preserve">BRODIO</t>
  </si>
  <si>
    <t xml:space="preserve">Bryonia dioica</t>
  </si>
  <si>
    <t xml:space="preserve">CAGSPX</t>
  </si>
  <si>
    <t xml:space="preserve">Calamagrostis sp.</t>
  </si>
  <si>
    <t xml:space="preserve">CASSEP</t>
  </si>
  <si>
    <t xml:space="preserve">Calystegia sepium</t>
  </si>
  <si>
    <t xml:space="preserve">CASSES</t>
  </si>
  <si>
    <t xml:space="preserve">Calystegia sepium subsp. silvatica</t>
  </si>
  <si>
    <t xml:space="preserve">(Kit.) Batt.</t>
  </si>
  <si>
    <t xml:space="preserve">CASSIL</t>
  </si>
  <si>
    <t xml:space="preserve">Calystegia silvatica (Kit.) Griseb.</t>
  </si>
  <si>
    <t xml:space="preserve">CAMHIR</t>
  </si>
  <si>
    <t xml:space="preserve">Cardamine hirsuta</t>
  </si>
  <si>
    <t xml:space="preserve">CAMSPX</t>
  </si>
  <si>
    <t xml:space="preserve">Cardamine sp.</t>
  </si>
  <si>
    <t xml:space="preserve">CRDSPX</t>
  </si>
  <si>
    <t xml:space="preserve">Carduus sp.</t>
  </si>
  <si>
    <t xml:space="preserve">CARSPX</t>
  </si>
  <si>
    <t xml:space="preserve">Carex sp.</t>
  </si>
  <si>
    <t xml:space="preserve">CHPALB</t>
  </si>
  <si>
    <t xml:space="preserve">Chenopodium album 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</si>
  <si>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</si>
  <si>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</si>
  <si>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</si>
  <si>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</si>
  <si>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CHPSPX</t>
  </si>
  <si>
    <t xml:space="preserve">Chenopodium sp.</t>
  </si>
  <si>
    <t xml:space="preserve">CISARV</t>
  </si>
  <si>
    <t xml:space="preserve">Cirsium arvense</t>
  </si>
  <si>
    <t xml:space="preserve">CISSPX</t>
  </si>
  <si>
    <t xml:space="preserve">Cirsium sp.</t>
  </si>
  <si>
    <t xml:space="preserve">COILAC</t>
  </si>
  <si>
    <t xml:space="preserve">Coix lacryma-jobi</t>
  </si>
  <si>
    <t xml:space="preserve">COVARV</t>
  </si>
  <si>
    <t xml:space="preserve">Convolvulus arvensis</t>
  </si>
  <si>
    <t xml:space="preserve">CRULAE</t>
  </si>
  <si>
    <t xml:space="preserve">Cruciata laevipes</t>
  </si>
  <si>
    <t xml:space="preserve">Opiz</t>
  </si>
  <si>
    <t xml:space="preserve">GALCRU</t>
  </si>
  <si>
    <t xml:space="preserve">Galium cruciata (L.) Scop.</t>
  </si>
  <si>
    <t xml:space="preserve">CYMMUR</t>
  </si>
  <si>
    <t xml:space="preserve">Cymbalaria muralis</t>
  </si>
  <si>
    <t xml:space="preserve">P.Gaertn., B.Mey. &amp; Scherb.</t>
  </si>
  <si>
    <t xml:space="preserve">CYNDAC</t>
  </si>
  <si>
    <t xml:space="preserve">Cynodon dactylon</t>
  </si>
  <si>
    <t xml:space="preserve">CYPSPX</t>
  </si>
  <si>
    <t xml:space="preserve">Cyperus sp.</t>
  </si>
  <si>
    <t xml:space="preserve">DATSPX</t>
  </si>
  <si>
    <t xml:space="preserve">Datura sp.</t>
  </si>
  <si>
    <t xml:space="preserve">DATSTR</t>
  </si>
  <si>
    <t xml:space="preserve">Datura stramonium</t>
  </si>
  <si>
    <t xml:space="preserve">DIGSAN</t>
  </si>
  <si>
    <t xml:space="preserve">Digitaria sanguinalis</t>
  </si>
  <si>
    <t xml:space="preserve">DIGSPX</t>
  </si>
  <si>
    <t xml:space="preserve">Digitaria sp.</t>
  </si>
  <si>
    <t xml:space="preserve">Haller</t>
  </si>
  <si>
    <t xml:space="preserve">DIPFUL</t>
  </si>
  <si>
    <t xml:space="preserve">Dipsacus fullonum</t>
  </si>
  <si>
    <t xml:space="preserve">DIPSPX</t>
  </si>
  <si>
    <t xml:space="preserve">Dipsacus sp.</t>
  </si>
  <si>
    <t xml:space="preserve">DORSPX</t>
  </si>
  <si>
    <t xml:space="preserve">Doronicum sp.</t>
  </si>
  <si>
    <t xml:space="preserve">DYSBOT</t>
  </si>
  <si>
    <t xml:space="preserve">Dysphania botrys</t>
  </si>
  <si>
    <t xml:space="preserve">(L.) Mosyakin &amp; Clemants</t>
  </si>
  <si>
    <t xml:space="preserve">ECHCRU</t>
  </si>
  <si>
    <t xml:space="preserve">Echinochloa crus-galli</t>
  </si>
  <si>
    <t xml:space="preserve">ECHSPX</t>
  </si>
  <si>
    <t xml:space="preserve">Echinochloa sp.</t>
  </si>
  <si>
    <t xml:space="preserve">ELYSPX</t>
  </si>
  <si>
    <t xml:space="preserve">Elymus sp.</t>
  </si>
  <si>
    <t xml:space="preserve">ELTREP</t>
  </si>
  <si>
    <t xml:space="preserve">Elytrigia repens</t>
  </si>
  <si>
    <t xml:space="preserve">(L.) Desv. ex Nevski</t>
  </si>
  <si>
    <t xml:space="preserve">ELTRER</t>
  </si>
  <si>
    <t xml:space="preserve">Elytrigia repens subsp. repens</t>
  </si>
  <si>
    <t xml:space="preserve">AGPREP</t>
  </si>
  <si>
    <t xml:space="preserve">Agropyron repens (L.) Beauv.</t>
  </si>
  <si>
    <t xml:space="preserve">EPICIL</t>
  </si>
  <si>
    <t xml:space="preserve">Epilobium ciliatum</t>
  </si>
  <si>
    <t xml:space="preserve">EPILAN</t>
  </si>
  <si>
    <t xml:space="preserve">Epilobium lanceolatum</t>
  </si>
  <si>
    <t xml:space="preserve">Sebast. &amp; Mauri</t>
  </si>
  <si>
    <t xml:space="preserve">EPISPX</t>
  </si>
  <si>
    <t xml:space="preserve">Epilobium sp.</t>
  </si>
  <si>
    <t xml:space="preserve">EPITET</t>
  </si>
  <si>
    <t xml:space="preserve">Epilobium tetragonum</t>
  </si>
  <si>
    <t xml:space="preserve">ERGPIL</t>
  </si>
  <si>
    <t xml:space="preserve">Eragrostis pilosa</t>
  </si>
  <si>
    <t xml:space="preserve">ERGSPX</t>
  </si>
  <si>
    <t xml:space="preserve">Eragrostis sp.</t>
  </si>
  <si>
    <t xml:space="preserve">Wolf.</t>
  </si>
  <si>
    <t xml:space="preserve">FALDUM</t>
  </si>
  <si>
    <t xml:space="preserve">Fallopia dumetorum</t>
  </si>
  <si>
    <t xml:space="preserve">(L.) Holub</t>
  </si>
  <si>
    <t xml:space="preserve">FESARU</t>
  </si>
  <si>
    <t xml:space="preserve">Festuca arundinacea</t>
  </si>
  <si>
    <t xml:space="preserve">FESRUB</t>
  </si>
  <si>
    <t xml:space="preserve">Festuca rubra</t>
  </si>
  <si>
    <t xml:space="preserve">FESSPX</t>
  </si>
  <si>
    <t xml:space="preserve">Festuca sp.</t>
  </si>
  <si>
    <t xml:space="preserve">FRGSPX</t>
  </si>
  <si>
    <t xml:space="preserve">Fragaria sp.</t>
  </si>
  <si>
    <t xml:space="preserve">GAETET</t>
  </si>
  <si>
    <t xml:space="preserve">Galeopsis tetrahit</t>
  </si>
  <si>
    <t xml:space="preserve">GALMOL</t>
  </si>
  <si>
    <t xml:space="preserve">Galium mollugo</t>
  </si>
  <si>
    <t xml:space="preserve">GALSPX</t>
  </si>
  <si>
    <t xml:space="preserve">Galium sp.</t>
  </si>
  <si>
    <t xml:space="preserve">GRASPX</t>
  </si>
  <si>
    <t xml:space="preserve">Gratiola sp.</t>
  </si>
  <si>
    <t xml:space="preserve">HEDHEL</t>
  </si>
  <si>
    <t xml:space="preserve">Hedera helix</t>
  </si>
  <si>
    <t xml:space="preserve">HEISPX</t>
  </si>
  <si>
    <t xml:space="preserve">Helianthus sp.</t>
  </si>
  <si>
    <t xml:space="preserve">HECMAN</t>
  </si>
  <si>
    <t xml:space="preserve">Heracleum mantegazzianum</t>
  </si>
  <si>
    <t xml:space="preserve">Sommier &amp; Levier</t>
  </si>
  <si>
    <t xml:space="preserve">HIRSPX</t>
  </si>
  <si>
    <t xml:space="preserve">Hieracium sp.</t>
  </si>
  <si>
    <t xml:space="preserve">HIESPX</t>
  </si>
  <si>
    <t xml:space="preserve">Hierochloe sp.</t>
  </si>
  <si>
    <t xml:space="preserve">R. Br.</t>
  </si>
  <si>
    <t xml:space="preserve">HOLLAN</t>
  </si>
  <si>
    <t xml:space="preserve">Holcus lanatus</t>
  </si>
  <si>
    <t xml:space="preserve">HORMUR</t>
  </si>
  <si>
    <t xml:space="preserve">Hordeum murinum</t>
  </si>
  <si>
    <t xml:space="preserve">IMPNOL</t>
  </si>
  <si>
    <t xml:space="preserve">Impatiens noli-tangere</t>
  </si>
  <si>
    <t xml:space="preserve">IMPSPX</t>
  </si>
  <si>
    <t xml:space="preserve">Impatiens sp.</t>
  </si>
  <si>
    <t xml:space="preserve">IRISPX</t>
  </si>
  <si>
    <t xml:space="preserve">Iris sp.</t>
  </si>
  <si>
    <t xml:space="preserve">LAMALB</t>
  </si>
  <si>
    <t xml:space="preserve">Lamium album</t>
  </si>
  <si>
    <t xml:space="preserve">LAMMAC</t>
  </si>
  <si>
    <t xml:space="preserve">Lamium maculatum</t>
  </si>
  <si>
    <t xml:space="preserve">LOLPER</t>
  </si>
  <si>
    <t xml:space="preserve">Lolium perenne</t>
  </si>
  <si>
    <t xml:space="preserve">LONPER</t>
  </si>
  <si>
    <t xml:space="preserve">Lonicera periclymenum</t>
  </si>
  <si>
    <t xml:space="preserve">LOTCOR</t>
  </si>
  <si>
    <t xml:space="preserve">Lotus corniculatus</t>
  </si>
  <si>
    <t xml:space="preserve">LYOESC</t>
  </si>
  <si>
    <t xml:space="preserve">Lycopersicon esculentum</t>
  </si>
  <si>
    <t xml:space="preserve">LYSSPX</t>
  </si>
  <si>
    <t xml:space="preserve">Lysimachia sp.</t>
  </si>
  <si>
    <t xml:space="preserve">LYTSPX</t>
  </si>
  <si>
    <t xml:space="preserve">Lythrum sp.</t>
  </si>
  <si>
    <t xml:space="preserve">MEDSPX</t>
  </si>
  <si>
    <t xml:space="preserve">Medicago sp.</t>
  </si>
  <si>
    <t xml:space="preserve">MEIUNI</t>
  </si>
  <si>
    <t xml:space="preserve">Melica uniflora</t>
  </si>
  <si>
    <t xml:space="preserve">MENSPX</t>
  </si>
  <si>
    <t xml:space="preserve">Mentha sp.</t>
  </si>
  <si>
    <t xml:space="preserve">MIMSPX</t>
  </si>
  <si>
    <t xml:space="preserve">Mimulus sp.</t>
  </si>
  <si>
    <t xml:space="preserve">MOLSPX</t>
  </si>
  <si>
    <t xml:space="preserve">Molinia sp.</t>
  </si>
  <si>
    <t xml:space="preserve">MONSPX</t>
  </si>
  <si>
    <t xml:space="preserve">Montia sp.</t>
  </si>
  <si>
    <t xml:space="preserve">MYOSPX</t>
  </si>
  <si>
    <t xml:space="preserve">Myosotis sp.</t>
  </si>
  <si>
    <t xml:space="preserve">OENSPX</t>
  </si>
  <si>
    <t xml:space="preserve">Oenanthe sp.</t>
  </si>
  <si>
    <t xml:space="preserve">OXAACE</t>
  </si>
  <si>
    <t xml:space="preserve">Oxalis acetosella</t>
  </si>
  <si>
    <t xml:space="preserve">OXBRUB</t>
  </si>
  <si>
    <t xml:space="preserve">Oxybasis rubra </t>
  </si>
  <si>
    <t xml:space="preserve">(L.) S.Fuentes, Uotila &amp; Borsch</t>
  </si>
  <si>
    <t xml:space="preserve">CHPRUB</t>
  </si>
  <si>
    <t xml:space="preserve">Chenopodium rubrum L.</t>
  </si>
  <si>
    <t xml:space="preserve">PANDIC</t>
  </si>
  <si>
    <t xml:space="preserve">Panicum dichotomiflorum</t>
  </si>
  <si>
    <t xml:space="preserve">PANSPX</t>
  </si>
  <si>
    <t xml:space="preserve">Panicum sp.</t>
  </si>
  <si>
    <t xml:space="preserve">PARINS</t>
  </si>
  <si>
    <t xml:space="preserve">Parthenocissus inserta</t>
  </si>
  <si>
    <t xml:space="preserve">(A.Kern.) Fritsch</t>
  </si>
  <si>
    <t xml:space="preserve">PARQUI</t>
  </si>
  <si>
    <t xml:space="preserve">Parthenocissus quinquefolia</t>
  </si>
  <si>
    <t xml:space="preserve">(L.) Planch.</t>
  </si>
  <si>
    <t xml:space="preserve">PETSPX</t>
  </si>
  <si>
    <t xml:space="preserve">Petasites sp.</t>
  </si>
  <si>
    <t xml:space="preserve">PHCDIG</t>
  </si>
  <si>
    <t xml:space="preserve">Phacelurus digitatus</t>
  </si>
  <si>
    <t xml:space="preserve">PHLPRA</t>
  </si>
  <si>
    <t xml:space="preserve">Phleum pratense</t>
  </si>
  <si>
    <t xml:space="preserve">PICSPX</t>
  </si>
  <si>
    <t xml:space="preserve">Picris sp.</t>
  </si>
  <si>
    <t xml:space="preserve">PLNLAN</t>
  </si>
  <si>
    <t xml:space="preserve">Plantago lanceolata</t>
  </si>
  <si>
    <t xml:space="preserve">PLNMAJ</t>
  </si>
  <si>
    <t xml:space="preserve">Plantago major</t>
  </si>
  <si>
    <t xml:space="preserve">POAANN</t>
  </si>
  <si>
    <t xml:space="preserve">Poa annua</t>
  </si>
  <si>
    <t xml:space="preserve">POAPRA</t>
  </si>
  <si>
    <t xml:space="preserve">Poa pratensis</t>
  </si>
  <si>
    <t xml:space="preserve">POASPX</t>
  </si>
  <si>
    <t xml:space="preserve">Poa sp.</t>
  </si>
  <si>
    <t xml:space="preserve">POATRI</t>
  </si>
  <si>
    <t xml:space="preserve">Poa trivialis</t>
  </si>
  <si>
    <t xml:space="preserve">POLAVI</t>
  </si>
  <si>
    <t xml:space="preserve">Polygonum aviculare</t>
  </si>
  <si>
    <t xml:space="preserve">POLSPX</t>
  </si>
  <si>
    <t xml:space="preserve">Polygonum sp.</t>
  </si>
  <si>
    <t xml:space="preserve">POUOLE</t>
  </si>
  <si>
    <t xml:space="preserve">Portulaca oleracea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</si>
  <si>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</si>
  <si>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</si>
  <si>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</si>
  <si>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</si>
  <si>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</t>
  </si>
  <si>
    <t xml:space="preserve">POEREP</t>
  </si>
  <si>
    <t xml:space="preserve">Potentilla reptans</t>
  </si>
  <si>
    <t xml:space="preserve">POESPX</t>
  </si>
  <si>
    <t xml:space="preserve">Potentilla sp.</t>
  </si>
  <si>
    <t xml:space="preserve">PRUVUL</t>
  </si>
  <si>
    <t xml:space="preserve">Prunella vulgaris</t>
  </si>
  <si>
    <t xml:space="preserve">RANREP</t>
  </si>
  <si>
    <t xml:space="preserve">Ranunculus repens</t>
  </si>
  <si>
    <t xml:space="preserve">RANSAR</t>
  </si>
  <si>
    <t xml:space="preserve">Ranunculus sardous</t>
  </si>
  <si>
    <t xml:space="preserve">RANSPX</t>
  </si>
  <si>
    <t xml:space="preserve">Ranunculus sp.</t>
  </si>
  <si>
    <t xml:space="preserve">REYJAP</t>
  </si>
  <si>
    <t xml:space="preserve">Reynoutria japonica</t>
  </si>
  <si>
    <t xml:space="preserve">Houtt.</t>
  </si>
  <si>
    <t xml:space="preserve">FALJAP</t>
  </si>
  <si>
    <t xml:space="preserve">Fallopia japonica (Houtt.) Ronse Decr.</t>
  </si>
  <si>
    <t xml:space="preserve">RIBRUB</t>
  </si>
  <si>
    <t xml:space="preserve">Ribes rubrum</t>
  </si>
  <si>
    <t xml:space="preserve">ROECAN</t>
  </si>
  <si>
    <t xml:space="preserve">Roegneria canina</t>
  </si>
  <si>
    <t xml:space="preserve">(L.) Nevski</t>
  </si>
  <si>
    <t xml:space="preserve">ELYCAN</t>
  </si>
  <si>
    <t xml:space="preserve">Elymus caninus (L.) L.</t>
  </si>
  <si>
    <t xml:space="preserve">ROECAC</t>
  </si>
  <si>
    <t xml:space="preserve">Roegneria canina subsp. canina</t>
  </si>
  <si>
    <t xml:space="preserve">AGPCAN</t>
  </si>
  <si>
    <t xml:space="preserve">Agropyron caninum (L.) P.Beauv.</t>
  </si>
  <si>
    <t xml:space="preserve">RORSPX</t>
  </si>
  <si>
    <t xml:space="preserve">Rorippa sp.</t>
  </si>
  <si>
    <t xml:space="preserve">RUBCAE</t>
  </si>
  <si>
    <t xml:space="preserve">Rubus caesius</t>
  </si>
  <si>
    <t xml:space="preserve">RUBFRU</t>
  </si>
  <si>
    <t xml:space="preserve">Rubus fruticosus L.</t>
  </si>
  <si>
    <t xml:space="preserve">RUBPRU</t>
  </si>
  <si>
    <t xml:space="preserve">Rubus pruinosus</t>
  </si>
  <si>
    <t xml:space="preserve">Arrh.</t>
  </si>
  <si>
    <t xml:space="preserve">RUBSPX</t>
  </si>
  <si>
    <t xml:space="preserve">Rubus sp.</t>
  </si>
  <si>
    <t xml:space="preserve">RUMCRI</t>
  </si>
  <si>
    <t xml:space="preserve">Rumex crispus</t>
  </si>
  <si>
    <t xml:space="preserve">RUMOBT</t>
  </si>
  <si>
    <t xml:space="preserve">Rumex obtusifolius</t>
  </si>
  <si>
    <t xml:space="preserve">RUMSPX</t>
  </si>
  <si>
    <t xml:space="preserve">Rumex sp.</t>
  </si>
  <si>
    <t xml:space="preserve">SAIPRO</t>
  </si>
  <si>
    <t xml:space="preserve">Sagina procumbens</t>
  </si>
  <si>
    <t xml:space="preserve">SAPSPX</t>
  </si>
  <si>
    <t xml:space="preserve">Saponaria sp.</t>
  </si>
  <si>
    <t xml:space="preserve">SCRSPX</t>
  </si>
  <si>
    <t xml:space="preserve">Scrophularia sp.</t>
  </si>
  <si>
    <t xml:space="preserve">SENSPX</t>
  </si>
  <si>
    <t xml:space="preserve">Senecio sp.</t>
  </si>
  <si>
    <t xml:space="preserve">SENVUL</t>
  </si>
  <si>
    <t xml:space="preserve">Senecio vulgaris</t>
  </si>
  <si>
    <t xml:space="preserve">SICANG</t>
  </si>
  <si>
    <t xml:space="preserve">Sicyos angulata </t>
  </si>
  <si>
    <t xml:space="preserve">SINARV</t>
  </si>
  <si>
    <t xml:space="preserve">Sinapis arvensis</t>
  </si>
  <si>
    <t xml:space="preserve">SIUSPX</t>
  </si>
  <si>
    <t xml:space="preserve">Sium sp.</t>
  </si>
  <si>
    <t xml:space="preserve">SOASPX</t>
  </si>
  <si>
    <t xml:space="preserve">Solanum sp.</t>
  </si>
  <si>
    <t xml:space="preserve">SOLSPX</t>
  </si>
  <si>
    <t xml:space="preserve">Solidago sp.</t>
  </si>
  <si>
    <t xml:space="preserve">STAREC</t>
  </si>
  <si>
    <t xml:space="preserve">Stachys recta</t>
  </si>
  <si>
    <t xml:space="preserve">STASPX</t>
  </si>
  <si>
    <t xml:space="preserve">Stachys sp.</t>
  </si>
  <si>
    <t xml:space="preserve">STASYL</t>
  </si>
  <si>
    <t xml:space="preserve">Stachys sylvatica</t>
  </si>
  <si>
    <t xml:space="preserve">STEMED</t>
  </si>
  <si>
    <t xml:space="preserve">Stellaria media</t>
  </si>
  <si>
    <t xml:space="preserve">SYMSPX</t>
  </si>
  <si>
    <t xml:space="preserve">Symphytum sp.</t>
  </si>
  <si>
    <t xml:space="preserve">TANVUL</t>
  </si>
  <si>
    <t xml:space="preserve">Tanacetum vulgare</t>
  </si>
  <si>
    <t xml:space="preserve">TEHINT</t>
  </si>
  <si>
    <t xml:space="preserve">Tephroseris integrifolia</t>
  </si>
  <si>
    <t xml:space="preserve">SENINT</t>
  </si>
  <si>
    <t xml:space="preserve">Senecio integrifolius (L.) Clairv.</t>
  </si>
  <si>
    <t xml:space="preserve">TRFFRA</t>
  </si>
  <si>
    <t xml:space="preserve">Trifolium fragiferum</t>
  </si>
  <si>
    <t xml:space="preserve">TRFREP</t>
  </si>
  <si>
    <t xml:space="preserve">Trifolium repens</t>
  </si>
  <si>
    <t xml:space="preserve">TRFSPX</t>
  </si>
  <si>
    <t xml:space="preserve">Trifolium sp.</t>
  </si>
  <si>
    <t xml:space="preserve">URTDIO</t>
  </si>
  <si>
    <t xml:space="preserve">Urtica dioica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</si>
  <si>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</si>
  <si>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</si>
  <si>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</si>
  <si>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</si>
  <si>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VERSPX</t>
  </si>
  <si>
    <t xml:space="preserve">Veronica sp.</t>
  </si>
  <si>
    <t xml:space="preserve">VIBOPU</t>
  </si>
  <si>
    <t xml:space="preserve">Viburnum opulus</t>
  </si>
  <si>
    <t xml:space="preserve">VIOSPX</t>
  </si>
  <si>
    <t xml:space="preserve">Viola sp.</t>
  </si>
  <si>
    <t xml:space="preserve">XANSTR</t>
  </si>
  <si>
    <t xml:space="preserve">Xanthium strumarium</t>
  </si>
  <si>
    <t xml:space="preserve">Tableau de référentiel limité à 1500 lignes</t>
  </si>
  <si>
    <r>
      <rPr>
        <sz val="11"/>
        <rFont val="Cambria"/>
        <family val="0"/>
        <charset val="1"/>
      </rPr>
      <t xml:space="preserve">Indice Biologique Macrophytique en Rivière </t>
    </r>
    <r>
      <rPr>
        <b val="true"/>
        <sz val="8"/>
        <rFont val="2"/>
        <family val="0"/>
        <charset val="1"/>
      </rPr>
      <t xml:space="preserve">(IBMR AFNOR T90-395 oct. 2003)</t>
    </r>
  </si>
  <si>
    <t xml:space="preserve">Synthèse des résultats</t>
  </si>
  <si>
    <t xml:space="preserve">(Titre 1)</t>
  </si>
  <si>
    <t xml:space="preserve">(titre 2)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</si>
  <si>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</si>
  <si>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</si>
  <si>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</si>
  <si>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</si>
  <si>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</si>
  <si>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</si>
  <si>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</si>
  <si>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</si>
  <si>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</si>
  <si>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</si>
  <si>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</si>
  <si>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</si>
  <si>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</si>
  <si>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</si>
  <si>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</si>
  <si>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</si>
  <si>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</si>
  <si>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</si>
  <si>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</si>
  <si>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Indice  Biologique</t>
  </si>
  <si>
    <t xml:space="preserve"> - Notice -</t>
  </si>
  <si>
    <t xml:space="preserve">en Rivière - IBMR</t>
  </si>
  <si>
    <t xml:space="preserve">Note de la version 4.x</t>
  </si>
  <si>
    <t xml:space="preserve">Relevés floristiques aquatiques - IBMR</t>
  </si>
  <si>
    <t xml:space="preserve">(Organisme)</t>
  </si>
  <si>
    <t xml:space="preserve">(Opérateurs)</t>
  </si>
  <si>
    <t xml:space="preserve">(Cours d'eau)</t>
  </si>
  <si>
    <t xml:space="preserve">(Nom de la station)</t>
  </si>
  <si>
    <t xml:space="preserve">(Code station)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</si>
  <si>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</si>
  <si>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</si>
  <si>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</si>
  <si>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</si>
  <si>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</si>
  <si>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</si>
  <si>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Faciès dominant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</si>
  <si>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</si>
  <si>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</si>
  <si>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</si>
  <si>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</si>
  <si>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</si>
  <si>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</si>
  <si>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</si>
  <si>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</si>
  <si>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</si>
  <si>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</si>
  <si>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</si>
  <si>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</si>
  <si>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</si>
  <si>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</si>
  <si>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</si>
  <si>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</si>
  <si>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</si>
  <si>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</si>
  <si>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</si>
  <si>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</si>
  <si>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</si>
  <si>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</si>
  <si>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</si>
  <si>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</si>
  <si>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</si>
  <si>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</si>
  <si>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</si>
  <si>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</si>
  <si>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</si>
  <si>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</si>
  <si>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</si>
  <si>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</si>
  <si>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</si>
  <si>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</si>
  <si>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</si>
  <si>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</si>
  <si>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</si>
  <si>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</si>
  <si>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</si>
  <si>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</si>
  <si>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</si>
  <si>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</si>
  <si>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</si>
  <si>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</si>
  <si>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</si>
  <si>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</si>
  <si>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</si>
  <si>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</si>
  <si>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</si>
  <si>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</si>
  <si>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</si>
  <si>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</si>
  <si>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</si>
  <si>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</si>
  <si>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</si>
  <si>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</si>
  <si>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</si>
  <si>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</si>
  <si>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</si>
  <si>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</si>
  <si>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</si>
  <si>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Robustesse:</t>
  </si>
  <si>
    <t xml:space="preserve">code taxon à supp.</t>
  </si>
  <si>
    <t xml:space="preserve">index ligne corresp.</t>
  </si>
  <si>
    <t xml:space="preserve">taxon supp.</t>
  </si>
  <si>
    <t xml:space="preserve">DREAL PACA</t>
  </si>
  <si>
    <t xml:space="preserve">Christine DUPART Samuel PAUVERT</t>
  </si>
  <si>
    <t xml:space="preserve">Jabron </t>
  </si>
  <si>
    <t xml:space="preserve">Sisteron</t>
  </si>
  <si>
    <t xml:space="preserve">06580300</t>
  </si>
  <si>
    <t xml:space="preserve">RCS</t>
  </si>
  <si>
    <t xml:space="preserve">radier</t>
  </si>
  <si>
    <t xml:space="preserve">pl. lent</t>
  </si>
  <si>
    <t xml:space="preserve">moyen</t>
  </si>
  <si>
    <t xml:space="preserve">absent</t>
  </si>
  <si>
    <t xml:space="preserve">NEWCOD</t>
  </si>
  <si>
    <t xml:space="preserve">Cf.</t>
  </si>
  <si>
    <t xml:space="preserve">Pohlia melanodon</t>
  </si>
  <si>
    <t xml:space="preserve">Scirpus Lacustris</t>
  </si>
  <si>
    <t xml:space="preserve">Référence des noms taxons</t>
  </si>
  <si>
    <t xml:space="preserve">Jabron à Sisteron</t>
  </si>
  <si>
    <t xml:space="preserve">stockage du nom de la feuille de saisie active (utilisé par les macros "retour à la saisie") :</t>
  </si>
  <si>
    <t xml:space="preserve">pour listes déroulantes de saisie dans "modèle" et </t>
  </si>
  <si>
    <t xml:space="preserve">stockage du nom de la feuille active, hors saisie (utilisé par les macros "retour ")</t>
  </si>
  <si>
    <t xml:space="preserve">"nouvelles feuilles"</t>
  </si>
  <si>
    <t xml:space="preserve">mise à jour : mars 2015</t>
  </si>
  <si>
    <t xml:space="preserve">NOM</t>
  </si>
  <si>
    <t xml:space="preserve">type de faciès courant</t>
  </si>
  <si>
    <t xml:space="preserve">type de faciès lent</t>
  </si>
  <si>
    <t xml:space="preserve">ch. lotique</t>
  </si>
  <si>
    <t xml:space="preserve">pl. courant</t>
  </si>
  <si>
    <t xml:space="preserve">rapide</t>
  </si>
  <si>
    <t xml:space="preserve">cascade</t>
  </si>
  <si>
    <t xml:space="preserve">ch. lentique</t>
  </si>
  <si>
    <t xml:space="preserve">mouille</t>
  </si>
  <si>
    <t xml:space="preserve">f. de dissipation</t>
  </si>
  <si>
    <t xml:space="preserve">autre</t>
  </si>
  <si>
    <t xml:space="preserve">Confer</t>
  </si>
  <si>
    <t xml:space="preserve">périphyton</t>
  </si>
  <si>
    <t xml:space="preserve">peu abondant</t>
  </si>
  <si>
    <t xml:space="preserve">abondant</t>
  </si>
  <si>
    <t xml:space="preserve">très abondant</t>
  </si>
  <si>
    <t xml:space="preserve">Platyhypnidium riparioides</t>
  </si>
  <si>
    <t xml:space="preserve">Ranunculus penicillatus except. var. calcareus</t>
  </si>
  <si>
    <t xml:space="preserve">Sparganium emersum except. fo. brevifolium</t>
  </si>
  <si>
    <t xml:space="preserve">Ulva compressa</t>
  </si>
  <si>
    <t xml:space="preserve">Ulva intestinalis</t>
  </si>
  <si>
    <t xml:space="preserve">Zannichellia palustris subsp. major </t>
  </si>
  <si>
    <t xml:space="preserve">Zannichellia palustris subsp. pedicellata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</si>
</sst>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@"/>
    <numFmt numFmtId="166" formatCode="0"/>
    <numFmt numFmtId="167" formatCode="General"/>
    <numFmt numFmtId="168" formatCode="hh:mm"/>
    <numFmt numFmtId="169" formatCode="dd/mm/yyyy"/>
    <numFmt numFmtId="170" formatCode="#,##0.00\ _€"/>
    <numFmt numFmtId="171" formatCode="#,##0\ _€"/>
    <numFmt numFmtId="172" formatCode="_-* #,##0.00\ _F_-;\-* #,##0.00\ _F_-;_-* \-??\ _F_-;_-@_-"/>
    <numFmt numFmtId="173" formatCode="0.00"/>
    <numFmt numFmtId="174" formatCode="dd\-mmm\-yy"/>
    <numFmt numFmtId="175" formatCode="0.0"/>
    <numFmt numFmtId="176" formatCode="_-* #,##0\ _F_-;\-* #,##0\ _F_-;_-* &quot;- &quot;_F_-;_-@_-"/>
  </numFmts>
  <fonts count="8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0000FF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FFFFFF"/>
      <name val="Arial"/>
      <family val="0"/>
      <charset val="1"/>
    </font>
    <font>
      <b val="true"/>
      <i val="true"/>
      <sz val="35"/>
      <color rgb="FFFFFFFF"/>
      <name val="Arial"/>
      <family val="0"/>
      <charset val="1"/>
    </font>
    <font>
      <b val="true"/>
      <i val="true"/>
      <sz val="30"/>
      <color rgb="FFFFFFFF"/>
      <name val="Arial"/>
      <family val="0"/>
      <charset val="1"/>
    </font>
    <font>
      <b val="true"/>
      <i val="true"/>
      <sz val="30"/>
      <color rgb="FF0000FF"/>
      <name val="Arial"/>
      <family val="0"/>
      <charset val="1"/>
    </font>
    <font>
      <b val="true"/>
      <i val="true"/>
      <sz val="35"/>
      <color rgb="FF0000FF"/>
      <name val="Arial"/>
      <family val="0"/>
      <charset val="1"/>
    </font>
    <font>
      <sz val="10"/>
      <color rgb="FF0000FF"/>
      <name val="Arial"/>
      <family val="0"/>
      <charset val="1"/>
    </font>
    <font>
      <b val="true"/>
      <sz val="24"/>
      <color rgb="FF0000FF"/>
      <name val="Arial"/>
      <family val="0"/>
      <charset val="1"/>
    </font>
    <font>
      <sz val="10"/>
      <color rgb="FF0000FF"/>
      <name val="Times New Roman"/>
      <family val="0"/>
      <charset val="1"/>
    </font>
    <font>
      <b val="true"/>
      <sz val="10"/>
      <color rgb="FF0000FF"/>
      <name val="Times New Roman"/>
      <family val="0"/>
      <charset val="1"/>
    </font>
    <font>
      <i val="true"/>
      <u val="single"/>
      <sz val="10"/>
      <color rgb="FFFFFFFF"/>
      <name val="Arial"/>
      <family val="0"/>
      <charset val="1"/>
    </font>
    <font>
      <i val="true"/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i val="true"/>
      <sz val="10"/>
      <color rgb="FF0000FF"/>
      <name val="Arial"/>
      <family val="0"/>
      <charset val="1"/>
    </font>
    <font>
      <i val="true"/>
      <sz val="9"/>
      <color rgb="FF0000FF"/>
      <name val="Times New Roman"/>
      <family val="0"/>
      <charset val="1"/>
    </font>
    <font>
      <sz val="9"/>
      <color rgb="FF0000FF"/>
      <name val="Times New Roman"/>
      <family val="0"/>
      <charset val="1"/>
    </font>
    <font>
      <i val="true"/>
      <u val="single"/>
      <sz val="10"/>
      <color rgb="FF0000FF"/>
      <name val="Arial"/>
      <family val="0"/>
      <charset val="1"/>
    </font>
    <font>
      <sz val="10"/>
      <color rgb="FFFFFFFF"/>
      <name val="Times New Roman"/>
      <family val="0"/>
      <charset val="1"/>
    </font>
    <font>
      <i val="true"/>
      <sz val="9"/>
      <color rgb="FFFFFFFF"/>
      <name val="Times New Roman"/>
      <family val="0"/>
      <charset val="1"/>
    </font>
    <font>
      <b val="true"/>
      <sz val="11"/>
      <color rgb="FFFFFFFF"/>
      <name val="Arial"/>
      <family val="0"/>
      <charset val="1"/>
    </font>
    <font>
      <b val="true"/>
      <i val="true"/>
      <sz val="11"/>
      <color rgb="FFFFFFFF"/>
      <name val="Arial"/>
      <family val="0"/>
      <charset val="1"/>
    </font>
    <font>
      <sz val="9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sz val="10"/>
      <color rgb="FFFF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i val="true"/>
      <sz val="9"/>
      <color rgb="FF000000"/>
      <name val="Arial"/>
      <family val="0"/>
      <charset val="1"/>
    </font>
    <font>
      <sz val="11"/>
      <color rgb="FF0070C0"/>
      <name val="Calibri"/>
      <family val="0"/>
      <charset val="1"/>
    </font>
    <font>
      <i val="true"/>
      <sz val="11"/>
      <color rgb="FF0070C0"/>
      <name val="Calibri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9"/>
      <color rgb="FF000000"/>
      <name val="Arial"/>
      <family val="0"/>
      <charset val="1"/>
    </font>
    <font>
      <i val="true"/>
      <sz val="10"/>
      <color rgb="FF00B050"/>
      <name val="Arial"/>
      <family val="0"/>
      <charset val="1"/>
    </font>
    <font>
      <sz val="11"/>
      <color rgb="FF000000"/>
      <name val="Calibri"/>
      <family val="0"/>
      <charset val="1"/>
    </font>
    <font>
      <i val="true"/>
      <sz val="11"/>
      <color rgb="FF000000"/>
      <name val="Calibri"/>
      <family val="0"/>
      <charset val="1"/>
    </font>
    <font>
      <i val="true"/>
      <sz val="11"/>
      <color rgb="FF0066CC"/>
      <name val="Calibri"/>
      <family val="0"/>
      <charset val="1"/>
    </font>
    <font>
      <sz val="11"/>
      <name val="Cambria"/>
      <family val="0"/>
      <charset val="1"/>
    </font>
    <font>
      <sz val="10"/>
      <color rgb="FF00B050"/>
      <name val="2"/>
      <family val="0"/>
      <charset val="1"/>
    </font>
    <font>
      <sz val="11"/>
      <color rgb="FF00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sz val="11"/>
      <color rgb="FF0066CC"/>
      <name val="2"/>
      <family val="0"/>
      <charset val="1"/>
    </font>
    <font>
      <i val="true"/>
      <sz val="11"/>
      <color rgb="FF0066CC"/>
      <name val="2"/>
      <family val="0"/>
      <charset val="1"/>
    </font>
    <font>
      <sz val="11"/>
      <color rgb="FF0070C0"/>
      <name val="2"/>
      <family val="0"/>
      <charset val="1"/>
    </font>
    <font>
      <i val="true"/>
      <sz val="11"/>
      <color rgb="FF0070C0"/>
      <name val="2"/>
      <family val="0"/>
      <charset val="1"/>
    </font>
    <font>
      <b val="true"/>
      <sz val="11"/>
      <color rgb="FF000000"/>
      <name val="Calibri"/>
      <family val="0"/>
      <charset val="1"/>
    </font>
    <font>
      <i val="true"/>
      <sz val="10"/>
      <color rgb="FF0070C0"/>
      <name val="Arial"/>
      <family val="0"/>
      <charset val="1"/>
    </font>
    <font>
      <b val="true"/>
      <sz val="8"/>
      <name val="2"/>
      <family val="0"/>
      <charset val="1"/>
    </font>
    <font>
      <b val="true"/>
      <i val="true"/>
      <sz val="14"/>
      <color rgb="FFFFFFFF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i val="true"/>
      <sz val="14"/>
      <color rgb="FFFFFFFF"/>
      <name val="Arial"/>
      <family val="0"/>
      <charset val="1"/>
    </font>
    <font>
      <sz val="12"/>
      <color rgb="FFFFFFFF"/>
      <name val="Arial"/>
      <family val="0"/>
      <charset val="1"/>
    </font>
    <font>
      <b val="true"/>
      <i val="true"/>
      <sz val="15"/>
      <color rgb="FFFFFFFF"/>
      <name val="Times New Roman"/>
      <family val="0"/>
      <charset val="1"/>
    </font>
    <font>
      <sz val="14"/>
      <color rgb="FF000000"/>
      <name val="Times New Roman"/>
      <family val="0"/>
      <charset val="1"/>
    </font>
    <font>
      <i val="true"/>
      <sz val="8"/>
      <color rgb="FFFFFFFF"/>
      <name val="Arial"/>
      <family val="0"/>
      <charset val="1"/>
    </font>
    <font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i val="true"/>
      <sz val="11"/>
      <color rgb="FFFFFFFF"/>
      <name val="Times New Roman"/>
      <family val="0"/>
      <charset val="1"/>
    </font>
    <font>
      <b val="true"/>
      <sz val="11"/>
      <color rgb="FF0000FF"/>
      <name val="Times New Roman"/>
      <family val="0"/>
      <charset val="1"/>
    </font>
    <font>
      <i val="true"/>
      <sz val="10"/>
      <color rgb="FF000000"/>
      <name val="Times New Roman"/>
      <family val="0"/>
      <charset val="1"/>
    </font>
    <font>
      <b val="true"/>
      <sz val="14"/>
      <color rgb="FFFFFF00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sz val="7"/>
      <color rgb="FF000000"/>
      <name val="Arial"/>
      <family val="0"/>
      <charset val="1"/>
    </font>
    <font>
      <sz val="8"/>
      <color rgb="FF000000"/>
      <name val="2"/>
      <family val="0"/>
      <charset val="1"/>
    </font>
    <font>
      <b val="true"/>
      <sz val="8"/>
      <color rgb="FF000000"/>
      <name val="2"/>
      <family val="0"/>
      <charset val="1"/>
    </font>
    <font>
      <sz val="8"/>
      <color rgb="FFFF0000"/>
      <name val="2"/>
      <family val="0"/>
      <charset val="1"/>
    </font>
    <font>
      <b val="true"/>
      <sz val="8"/>
      <color rgb="FF339966"/>
      <name val="2"/>
      <family val="0"/>
      <charset val="1"/>
    </font>
    <font>
      <b val="true"/>
      <sz val="11"/>
      <color rgb="FFFFFF00"/>
      <name val="Arial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2F2F2"/>
      </patternFill>
    </fill>
    <fill>
      <patternFill patternType="solid">
        <fgColor rgb="FFC4BC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</fills>
  <borders count="110">
    <border diagonalUp="false" diagonalDown="false">
      <left/>
      <right/>
      <top/>
      <bottom/>
      <diagonal/>
    </border>
    <border diagonalUp="false" diagonalDown="false">
      <left style="thick">
        <color rgb="FFFFFF99"/>
      </left>
      <right style="thick">
        <color rgb="FFFFFF99"/>
      </right>
      <top style="thick">
        <color rgb="FFFFFF99"/>
      </top>
      <bottom/>
      <diagonal/>
    </border>
    <border diagonalUp="false" diagonalDown="false">
      <left style="thick">
        <color rgb="FFFFFF99"/>
      </left>
      <right/>
      <top/>
      <bottom/>
      <diagonal/>
    </border>
    <border diagonalUp="false" diagonalDown="false">
      <left/>
      <right style="thick">
        <color rgb="FFFFFF99"/>
      </right>
      <top/>
      <bottom/>
      <diagonal/>
    </border>
    <border diagonalUp="false" diagonalDown="false">
      <left style="thick">
        <color rgb="FF0066CC"/>
      </left>
      <right/>
      <top/>
      <bottom/>
      <diagonal/>
    </border>
    <border diagonalUp="false" diagonalDown="false">
      <left style="thick">
        <color rgb="FFFFFF99"/>
      </left>
      <right/>
      <top/>
      <bottom style="thick">
        <color rgb="FFFFFF99"/>
      </bottom>
      <diagonal/>
    </border>
    <border diagonalUp="false" diagonalDown="false">
      <left/>
      <right/>
      <top/>
      <bottom style="thick">
        <color rgb="FFFFFF99"/>
      </bottom>
      <diagonal/>
    </border>
    <border diagonalUp="false" diagonalDown="false">
      <left/>
      <right style="thick">
        <color rgb="FFFFFF99"/>
      </right>
      <top/>
      <bottom style="thick">
        <color rgb="FFFFFF99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medium"/>
      <right style="hair"/>
      <top/>
      <bottom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30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3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7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7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2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8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3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0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3" borderId="2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3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3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5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5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3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1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4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6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6" fillId="2" borderId="4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8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8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1" fillId="2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2" shrinkToFit="false"/>
      <protection locked="true" hidden="false"/>
    </xf>
    <xf numFmtId="164" fontId="62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3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4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6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2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3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6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7" fillId="2" borderId="4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2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2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1" fillId="9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5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8" fillId="11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9" fillId="11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8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1" fillId="11" borderId="5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5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9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70" fillId="7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31" fillId="11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6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1" fillId="12" borderId="5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12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9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1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6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1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3" fillId="12" borderId="6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3" fillId="12" borderId="6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8" fillId="12" borderId="6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3" fontId="4" fillId="12" borderId="6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38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11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2" borderId="6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2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12" borderId="7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12" borderId="7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2" fillId="9" borderId="5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9" fillId="3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3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6" borderId="5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4" fillId="12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38" fillId="1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12" borderId="7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4" fillId="12" borderId="7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4" fillId="12" borderId="7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9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12" borderId="7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2" fontId="4" fillId="1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2" fontId="4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5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2" fillId="6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32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7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1" fillId="12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47" fillId="12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4" fillId="1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6" fontId="4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3" borderId="7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7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30" fillId="6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3" borderId="8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2" borderId="2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12" borderId="3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12" borderId="8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7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12" borderId="7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9" borderId="5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8" fillId="12" borderId="2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8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8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3" borderId="8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8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0" fillId="6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8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7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9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6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6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69" fillId="3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69" fillId="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8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12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1" fillId="12" borderId="6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2" borderId="9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3" borderId="5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3" borderId="9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4" fillId="4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1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7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3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3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9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2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9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9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9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9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8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8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8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8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9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9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9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10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0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10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0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0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4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3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1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15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1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15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1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3" borderId="10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3" borderId="10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3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0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3" borderId="10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2" fillId="3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6" fillId="3" borderId="10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6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2" fillId="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0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2" fillId="3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10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5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52" fillId="3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6"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i val="0"/>
        <color rgb="FFFF0000"/>
      </font>
    </dxf>
    <dxf>
      <font>
        <b val="0"/>
        <i val="0"/>
        <strike val="0"/>
        <color rgb="FF7F7F7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/>
    <dxf>
      <font>
        <b val="0"/>
        <i val="0"/>
        <strike val="0"/>
        <color rgb="FFFF0000"/>
      </font>
    </dxf>
    <dxf>
      <font>
        <color rgb="FFC0C0C0"/>
      </font>
    </dxf>
    <dxf>
      <font>
        <b val="1"/>
        <i val="0"/>
      </font>
    </dxf>
    <dxf>
      <font>
        <b val="1"/>
        <i val="0"/>
      </font>
    </dxf>
    <dxf>
      <font>
        <color rgb="FFFF0000"/>
      </font>
    </dxf>
    <dxf>
      <font>
        <color rgb="FFFF0000"/>
      </font>
    </dxf>
    <dxf>
      <font>
        <b val="1"/>
        <i val="0"/>
      </font>
    </dxf>
    <dxf>
      <font>
        <color rgb="FFFF0000"/>
      </font>
    </dxf>
    <dxf>
      <fill>
        <patternFill>
          <bgColor rgb="FFCCFFFF"/>
        </patternFill>
      </fill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i val="0"/>
        <color rgb="FFFF0000"/>
      </font>
    </dxf>
    <dxf>
      <font>
        <b val="0"/>
        <i val="0"/>
        <strike val="0"/>
        <color rgb="FF7F7F7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/>
    <dxf>
      <font>
        <b val="0"/>
        <i val="0"/>
        <strike val="0"/>
        <color rgb="FFFF0000"/>
      </font>
    </dxf>
    <dxf>
      <font>
        <color rgb="FFC0C0C0"/>
      </font>
    </dxf>
    <dxf>
      <font>
        <b val="1"/>
        <i val="0"/>
      </font>
    </dxf>
    <dxf>
      <font>
        <b val="1"/>
        <i val="0"/>
      </font>
    </dxf>
    <dxf>
      <font>
        <color rgb="FFFF0000"/>
      </font>
    </dxf>
    <dxf>
      <font>
        <color rgb="FFFF0000"/>
      </font>
    </dxf>
    <dxf>
      <font>
        <b val="1"/>
        <i val="0"/>
      </font>
    </dxf>
    <dxf>
      <font>
        <color rgb="FFFF0000"/>
      </font>
    </dxf>
    <dxf>
      <fill>
        <patternFill>
          <bgColor rgb="FFCC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B05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C97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11</xdr:col>
      <xdr:colOff>190440</xdr:colOff>
      <xdr:row>0</xdr:row>
      <xdr:rowOff>57240</xdr:rowOff>
    </xdr:from>
    <xdr:to>
      <xdr:col>12</xdr:col>
      <xdr:colOff>656640</xdr:colOff>
      <xdr:row>5</xdr:row>
      <xdr:rowOff>165960</xdr:rowOff>
    </xdr:to>
    <xdr:pic>
      <xdr:nvPicPr>
        <xdr:cNvPr id="0" name="Picture 0" descr=""/>
        <xdr:cNvPicPr/>
      </xdr:nvPicPr>
      <xdr:blipFill>
        <a:blip r:embed="rId1"/>
        <a:stretch/>
      </xdr:blipFill>
      <xdr:spPr>
        <a:xfrm>
          <a:off x="8300160" y="57240"/>
          <a:ext cx="1203480" cy="9043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19080</xdr:colOff>
      <xdr:row>0</xdr:row>
      <xdr:rowOff>0</xdr:rowOff>
    </xdr:from>
    <xdr:to>
      <xdr:col>1</xdr:col>
      <xdr:colOff>409320</xdr:colOff>
      <xdr:row>5</xdr:row>
      <xdr:rowOff>318240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19080" y="0"/>
          <a:ext cx="1127520" cy="11138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409680</xdr:colOff>
      <xdr:row>14</xdr:row>
      <xdr:rowOff>17280</xdr:rowOff>
    </xdr:from>
    <xdr:to>
      <xdr:col>3</xdr:col>
      <xdr:colOff>103320</xdr:colOff>
      <xdr:row>18</xdr:row>
      <xdr:rowOff>16920</xdr:rowOff>
    </xdr:to>
    <xdr:sp>
      <xdr:nvSpPr>
        <xdr:cNvPr id="2" name=""/>
        <xdr:cNvSpPr/>
      </xdr:nvSpPr>
      <xdr:spPr>
        <a:xfrm>
          <a:off x="409680" y="4105440"/>
          <a:ext cx="1905480" cy="64728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133200</xdr:colOff>
      <xdr:row>7</xdr:row>
      <xdr:rowOff>524520</xdr:rowOff>
    </xdr:from>
    <xdr:to>
      <xdr:col>7</xdr:col>
      <xdr:colOff>317520</xdr:colOff>
      <xdr:row>8</xdr:row>
      <xdr:rowOff>253440</xdr:rowOff>
    </xdr:to>
    <xdr:sp>
      <xdr:nvSpPr>
        <xdr:cNvPr id="3" name=""/>
        <xdr:cNvSpPr/>
      </xdr:nvSpPr>
      <xdr:spPr>
        <a:xfrm>
          <a:off x="5293800" y="23907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428760</xdr:colOff>
      <xdr:row>21</xdr:row>
      <xdr:rowOff>150840</xdr:rowOff>
    </xdr:from>
    <xdr:to>
      <xdr:col>1</xdr:col>
      <xdr:colOff>714240</xdr:colOff>
      <xdr:row>23</xdr:row>
      <xdr:rowOff>45360</xdr:rowOff>
    </xdr:to>
    <xdr:sp>
      <xdr:nvSpPr>
        <xdr:cNvPr id="4" name=""/>
        <xdr:cNvSpPr/>
      </xdr:nvSpPr>
      <xdr:spPr>
        <a:xfrm>
          <a:off x="428760" y="5372280"/>
          <a:ext cx="1022760" cy="21852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5</xdr:row>
      <xdr:rowOff>28440</xdr:rowOff>
    </xdr:from>
    <xdr:to>
      <xdr:col>10</xdr:col>
      <xdr:colOff>1028160</xdr:colOff>
      <xdr:row>221</xdr:row>
      <xdr:rowOff>142560</xdr:rowOff>
    </xdr:to>
    <xdr:sp>
      <xdr:nvSpPr>
        <xdr:cNvPr id="5" name=""/>
        <xdr:cNvSpPr/>
      </xdr:nvSpPr>
      <xdr:spPr>
        <a:xfrm>
          <a:off x="154800" y="1342800"/>
          <a:ext cx="6897600" cy="381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5</xdr:row>
      <xdr:rowOff>28440</xdr:rowOff>
    </xdr:from>
    <xdr:to>
      <xdr:col>10</xdr:col>
      <xdr:colOff>1028160</xdr:colOff>
      <xdr:row>64</xdr:row>
      <xdr:rowOff>85320</xdr:rowOff>
    </xdr:to>
    <xdr:sp>
      <xdr:nvSpPr>
        <xdr:cNvPr id="6" name=""/>
        <xdr:cNvSpPr/>
      </xdr:nvSpPr>
      <xdr:spPr>
        <a:xfrm>
          <a:off x="154800" y="1342800"/>
          <a:ext cx="6897600" cy="11296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3</xdr:row>
      <xdr:rowOff>102600</xdr:rowOff>
    </xdr:from>
    <xdr:to>
      <xdr:col>8</xdr:col>
      <xdr:colOff>694800</xdr:colOff>
      <xdr:row>10</xdr:row>
      <xdr:rowOff>60480</xdr:rowOff>
    </xdr:to>
    <xdr:sp>
      <xdr:nvSpPr>
        <xdr:cNvPr id="7" name=""/>
        <xdr:cNvSpPr/>
      </xdr:nvSpPr>
      <xdr:spPr>
        <a:xfrm>
          <a:off x="5437440" y="628560"/>
          <a:ext cx="5025600" cy="117108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2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3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7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609375" defaultRowHeight="12.75" zeroHeight="false" outlineLevelRow="0" outlineLevelCol="0"/>
  <cols>
    <col collapsed="false" customWidth="false" hidden="false" outlineLevel="0" max="16384" min="1" style="1" width="10.46"/>
  </cols>
  <sheetData>
    <row r="1" customFormat="false" ht="17.3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customFormat="false" ht="6" hidden="false" customHeight="true" outlineLevel="0" collapsed="false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customFormat="false" ht="13.8" hidden="false" customHeight="false" outlineLevel="0" collapsed="false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/>
    </row>
    <row r="5" customFormat="false" ht="12.75" hidden="false" customHeight="false" outlineLevel="0" collapsed="false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</row>
    <row r="6" customFormat="false" ht="42.15" hidden="false" customHeight="false" outlineLevel="0" collapsed="false">
      <c r="A6" s="12"/>
      <c r="B6" s="13"/>
      <c r="C6" s="14" t="s">
        <v>0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customFormat="false" ht="42.15" hidden="false" customHeight="false" outlineLevel="0" collapsed="false">
      <c r="A7" s="15"/>
      <c r="B7" s="13"/>
      <c r="C7" s="14" t="s">
        <v>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customFormat="false" ht="42.15" hidden="false" customHeight="false" outlineLevel="0" collapsed="false">
      <c r="A8" s="12"/>
      <c r="B8" s="13"/>
      <c r="C8" s="14" t="s">
        <v>2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customFormat="false" ht="36.25" hidden="false" customHeight="false" outlineLevel="0" collapsed="false">
      <c r="A9" s="16"/>
      <c r="B9" s="14" t="s">
        <v>3</v>
      </c>
      <c r="C9" s="14" t="s">
        <v>4</v>
      </c>
      <c r="D9" s="4"/>
      <c r="E9" s="4"/>
      <c r="F9" s="4"/>
      <c r="G9" s="4"/>
      <c r="H9" s="4"/>
      <c r="I9" s="4"/>
      <c r="J9" s="17"/>
      <c r="K9" s="4"/>
      <c r="L9" s="18" t="s">
        <v>5</v>
      </c>
      <c r="M9" s="5"/>
    </row>
    <row r="10" customFormat="false" ht="12.75" hidden="false" customHeight="fals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customFormat="false" ht="12.75" hidden="false" customHeight="false" outlineLevel="0" collapsed="false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customFormat="false" ht="12.75" hidden="false" customHeight="false" outlineLevel="0" collapsed="false">
      <c r="A12" s="9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customFormat="false" ht="29.15" hidden="false" customHeight="false" outlineLevel="0" collapsed="false">
      <c r="A13" s="9"/>
      <c r="B13" s="4"/>
      <c r="C13" s="4"/>
      <c r="D13" s="4"/>
      <c r="E13" s="4"/>
      <c r="F13" s="4"/>
      <c r="G13" s="17"/>
      <c r="H13" s="17"/>
      <c r="I13" s="17"/>
      <c r="J13" s="17"/>
      <c r="K13" s="17"/>
      <c r="L13" s="19" t="s">
        <v>6</v>
      </c>
      <c r="M13" s="5"/>
    </row>
    <row r="14" customFormat="false" ht="29.15" hidden="false" customHeight="false" outlineLevel="0" collapsed="false">
      <c r="A14" s="9"/>
      <c r="B14" s="4"/>
      <c r="C14" s="4"/>
      <c r="D14" s="4"/>
      <c r="E14" s="4"/>
      <c r="F14" s="4"/>
      <c r="G14" s="17"/>
      <c r="H14" s="17"/>
      <c r="I14" s="17"/>
      <c r="J14" s="17"/>
      <c r="K14" s="17"/>
      <c r="L14" s="19" t="s">
        <v>7</v>
      </c>
      <c r="M14" s="5"/>
    </row>
    <row r="15" customFormat="false" ht="12.75" hidden="false" customHeight="false" outlineLevel="0" collapsed="false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customFormat="false" ht="12.75" hidden="false" customHeight="false" outlineLevel="0" collapsed="false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customFormat="false" ht="12.75" hidden="false" customHeight="false" outlineLevel="0" collapsed="false">
      <c r="A17" s="3"/>
      <c r="B17" s="20"/>
      <c r="C17" s="20"/>
      <c r="D17" s="20"/>
      <c r="E17" s="21"/>
      <c r="F17" s="22"/>
      <c r="G17" s="21"/>
      <c r="H17" s="21"/>
      <c r="I17" s="17"/>
      <c r="J17" s="17"/>
      <c r="K17" s="21"/>
      <c r="L17" s="21"/>
      <c r="M17" s="23"/>
      <c r="N17" s="24"/>
    </row>
    <row r="18" customFormat="false" ht="12.75" hidden="false" customHeight="false" outlineLevel="0" collapsed="false">
      <c r="A18" s="25"/>
      <c r="B18" s="26"/>
      <c r="C18" s="20"/>
      <c r="D18" s="27"/>
      <c r="E18" s="28"/>
      <c r="F18" s="28"/>
      <c r="G18" s="28"/>
      <c r="H18" s="28"/>
      <c r="I18" s="28"/>
      <c r="J18" s="17"/>
      <c r="K18" s="17"/>
      <c r="L18" s="29"/>
      <c r="M18" s="30"/>
      <c r="N18" s="24"/>
    </row>
    <row r="19" customFormat="false" ht="12.75" hidden="false" customHeight="false" outlineLevel="0" collapsed="false">
      <c r="A19" s="3"/>
      <c r="B19" s="26"/>
      <c r="C19" s="17"/>
      <c r="D19" s="17"/>
      <c r="E19" s="28"/>
      <c r="F19" s="28"/>
      <c r="G19" s="28"/>
      <c r="H19" s="28"/>
      <c r="I19" s="28"/>
      <c r="J19" s="17"/>
      <c r="K19" s="17"/>
      <c r="L19" s="29"/>
      <c r="M19" s="30"/>
      <c r="N19" s="24"/>
      <c r="O19" s="24"/>
    </row>
    <row r="20" customFormat="false" ht="12.75" hidden="false" customHeight="false" outlineLevel="0" collapsed="false">
      <c r="A20" s="3"/>
      <c r="B20" s="26"/>
      <c r="C20" s="17"/>
      <c r="D20" s="17"/>
      <c r="E20" s="31"/>
      <c r="F20" s="31"/>
      <c r="G20" s="31"/>
      <c r="H20" s="31"/>
      <c r="I20" s="31"/>
      <c r="J20" s="32"/>
      <c r="K20" s="31"/>
      <c r="L20" s="33"/>
      <c r="M20" s="34"/>
      <c r="N20" s="24"/>
      <c r="O20" s="24"/>
    </row>
    <row r="21" customFormat="false" ht="12.75" hidden="false" customHeight="false" outlineLevel="0" collapsed="false">
      <c r="A21" s="25"/>
      <c r="B21" s="26"/>
      <c r="C21" s="17"/>
      <c r="D21" s="17"/>
      <c r="E21" s="28"/>
      <c r="F21" s="28"/>
      <c r="G21" s="28"/>
      <c r="H21" s="28"/>
      <c r="I21" s="28"/>
      <c r="J21" s="17"/>
      <c r="K21" s="35"/>
      <c r="L21" s="29"/>
      <c r="M21" s="36"/>
      <c r="N21" s="37"/>
      <c r="O21" s="24"/>
    </row>
    <row r="22" customFormat="false" ht="12.75" hidden="false" customHeight="false" outlineLevel="0" collapsed="false">
      <c r="A22" s="3"/>
      <c r="B22" s="20"/>
      <c r="C22" s="17"/>
      <c r="D22" s="17"/>
      <c r="E22" s="21"/>
      <c r="F22" s="31"/>
      <c r="G22" s="31"/>
      <c r="H22" s="31"/>
      <c r="I22" s="31"/>
      <c r="J22" s="31"/>
      <c r="K22" s="31"/>
      <c r="L22" s="38"/>
      <c r="M22" s="34"/>
      <c r="N22" s="39"/>
      <c r="O22" s="24"/>
    </row>
    <row r="23" customFormat="false" ht="12.75" hidden="false" customHeight="false" outlineLevel="0" collapsed="false">
      <c r="A23" s="40"/>
      <c r="B23" s="41"/>
      <c r="C23" s="41"/>
      <c r="D23" s="41"/>
      <c r="E23" s="42"/>
      <c r="F23" s="42"/>
      <c r="G23" s="43"/>
      <c r="H23" s="42"/>
      <c r="I23" s="42"/>
      <c r="J23" s="42"/>
      <c r="K23" s="44" t="s">
        <v>8</v>
      </c>
      <c r="L23" s="44" t="s">
        <v>9</v>
      </c>
      <c r="M23" s="45" t="s">
        <v>10</v>
      </c>
      <c r="N23" s="39"/>
      <c r="O23" s="37"/>
    </row>
    <row r="24" customFormat="false" ht="13.5" hidden="false" customHeight="false" outlineLevel="0" collapsed="false">
      <c r="N24" s="39"/>
      <c r="O24" s="39"/>
    </row>
    <row r="25" customFormat="false" ht="12.75" hidden="false" customHeight="false" outlineLevel="0" collapsed="false">
      <c r="N25" s="39"/>
      <c r="O25" s="39"/>
    </row>
    <row r="26" customFormat="false" ht="6.75" hidden="false" customHeight="true" outlineLevel="0" collapsed="false">
      <c r="N26" s="39"/>
      <c r="O26" s="39"/>
    </row>
    <row r="27" customFormat="false" ht="12.75" hidden="false" customHeight="false" outlineLevel="0" collapsed="false">
      <c r="N27" s="39"/>
      <c r="O27" s="37"/>
    </row>
    <row r="28" customFormat="false" ht="12.75" hidden="false" customHeight="false" outlineLevel="0" collapsed="false">
      <c r="N28" s="37"/>
      <c r="O28" s="37"/>
    </row>
    <row r="29" customFormat="false" ht="12.75" hidden="false" customHeight="false" outlineLevel="0" collapsed="false">
      <c r="N29" s="24"/>
      <c r="O29" s="37"/>
    </row>
    <row r="30" customFormat="false" ht="12.75" hidden="false" customHeight="false" outlineLevel="0" collapsed="false">
      <c r="N30" s="24"/>
      <c r="O30" s="37"/>
    </row>
    <row r="31" customFormat="false" ht="12.75" hidden="false" customHeight="true" outlineLevel="0" collapsed="false">
      <c r="N31" s="24"/>
      <c r="O31" s="24"/>
    </row>
    <row r="32" customFormat="false" ht="12.75" hidden="false" customHeight="false" outlineLevel="0" collapsed="false">
      <c r="N32" s="24"/>
      <c r="O32" s="24"/>
    </row>
    <row r="33" customFormat="false" ht="12.75" hidden="false" customHeight="false" outlineLevel="0" collapsed="false">
      <c r="N33" s="24"/>
      <c r="O33" s="24"/>
    </row>
    <row r="34" customFormat="false" ht="12.75" hidden="false" customHeight="false" outlineLevel="0" collapsed="false">
      <c r="N34" s="24"/>
      <c r="O34" s="24"/>
    </row>
    <row r="35" customFormat="false" ht="12.75" hidden="false" customHeight="false" outlineLevel="0" collapsed="false">
      <c r="N35" s="24"/>
      <c r="O35" s="24"/>
    </row>
    <row r="36" customFormat="false" ht="12.75" hidden="false" customHeight="false" outlineLevel="0" collapsed="false">
      <c r="O36" s="24"/>
    </row>
    <row r="37" customFormat="false" ht="12.75" hidden="false" customHeight="false" outlineLevel="0" collapsed="false">
      <c r="O37" s="24"/>
    </row>
  </sheetData>
  <sheetProtection sheet="true" objects="true" scenarios="true" selectLockedCells="true" selectUnlockedCells="true"/>
  <mergeCells count="4">
    <mergeCell ref="A1:M1"/>
    <mergeCell ref="E18:I18"/>
    <mergeCell ref="E19:I19"/>
    <mergeCell ref="E21:I21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&amp;L&amp;"Sans,Regular"&amp;K000000Arial,Italique"IBMR - conforme AFNOR T90-395 oct. 2003</oddHeader>
    <oddFooter>&amp;L&amp;"Sans,Regular"&amp;K000000Arial,Italique" / &amp;A - imprimé le &amp;D&amp;R&amp;"Sans,Regular"&amp;K000000Arial,Italique"version GIS Macrophytes juillet 2006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0000"/>
    <pageSetUpPr fitToPage="false"/>
  </sheetPr>
  <dimension ref="A1:Q1174"/>
  <sheetViews>
    <sheetView showFormulas="false" showGridLines="false" showRowColHeaders="fals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A5" activeCellId="0" sqref="A5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1.11"/>
    <col collapsed="false" customWidth="true" hidden="false" outlineLevel="0" max="2" min="2" style="1" width="49.36"/>
    <col collapsed="false" customWidth="true" hidden="false" outlineLevel="0" max="3" min="3" style="1" width="27.62"/>
    <col collapsed="false" customWidth="true" hidden="true" outlineLevel="0" max="5" min="4" style="1" width="5.39"/>
    <col collapsed="false" customWidth="true" hidden="false" outlineLevel="0" max="6" min="6" style="1" width="7.85"/>
    <col collapsed="false" customWidth="true" hidden="false" outlineLevel="0" max="7" min="7" style="46" width="7.85"/>
    <col collapsed="false" customWidth="true" hidden="false" outlineLevel="0" max="8" min="8" style="46" width="9.96"/>
    <col collapsed="false" customWidth="true" hidden="false" outlineLevel="0" max="9" min="9" style="1" width="5.72"/>
    <col collapsed="false" customWidth="true" hidden="true" outlineLevel="0" max="10" min="10" style="47" width="5.72"/>
    <col collapsed="false" customWidth="true" hidden="false" outlineLevel="0" max="11" min="11" style="47" width="5.88"/>
    <col collapsed="false" customWidth="true" hidden="false" outlineLevel="0" max="12" min="12" style="1" width="9.96"/>
    <col collapsed="false" customWidth="true" hidden="false" outlineLevel="0" max="13" min="13" style="1" width="35.13"/>
    <col collapsed="false" customWidth="true" hidden="false" outlineLevel="0" max="14" min="14" style="1" width="9.96"/>
    <col collapsed="false" customWidth="true" hidden="false" outlineLevel="0" max="15" min="15" style="1" width="35.13"/>
    <col collapsed="false" customWidth="true" hidden="false" outlineLevel="0" max="16" min="16" style="1" width="9.96"/>
    <col collapsed="false" customWidth="true" hidden="false" outlineLevel="0" max="17" min="17" style="1" width="35.13"/>
    <col collapsed="false" customWidth="false" hidden="false" outlineLevel="0" max="16384" min="18" style="1" width="13.07"/>
  </cols>
  <sheetData>
    <row r="1" customFormat="false" ht="18" hidden="false" customHeight="true" outlineLevel="0" collapsed="false">
      <c r="A1" s="48" t="s">
        <v>11</v>
      </c>
      <c r="B1" s="49"/>
      <c r="C1" s="4"/>
      <c r="D1" s="50" t="s">
        <v>12</v>
      </c>
      <c r="E1" s="50"/>
      <c r="F1" s="51"/>
      <c r="G1" s="52"/>
      <c r="H1" s="52"/>
      <c r="I1" s="51"/>
      <c r="J1" s="53"/>
      <c r="K1" s="54"/>
    </row>
    <row r="2" customFormat="false" ht="13.8" hidden="false" customHeight="false" outlineLevel="0" collapsed="false">
      <c r="A2" s="55"/>
      <c r="B2" s="56"/>
      <c r="C2" s="4"/>
      <c r="D2" s="57"/>
      <c r="E2" s="57"/>
      <c r="F2" s="58"/>
      <c r="G2" s="59"/>
      <c r="H2" s="59"/>
      <c r="I2" s="58"/>
      <c r="J2" s="60"/>
      <c r="K2" s="61"/>
    </row>
    <row r="3" customFormat="false" ht="13.8" hidden="false" customHeight="false" outlineLevel="0" collapsed="false">
      <c r="A3" s="62"/>
      <c r="B3" s="63"/>
      <c r="C3" s="4"/>
      <c r="D3" s="64"/>
      <c r="E3" s="64"/>
      <c r="F3" s="65"/>
      <c r="G3" s="66"/>
      <c r="H3" s="59"/>
      <c r="I3" s="58"/>
      <c r="J3" s="60"/>
      <c r="K3" s="61"/>
    </row>
    <row r="4" customFormat="false" ht="16.5" hidden="false" customHeight="true" outlineLevel="0" collapsed="false">
      <c r="A4" s="62"/>
      <c r="B4" s="67" t="s">
        <v>13</v>
      </c>
      <c r="C4" s="68" t="str">
        <f aca="false">CONCATENATE(accueil!L23,accueil!M23)</f>
        <v>version 4.3.1 - février 2016</v>
      </c>
      <c r="D4" s="69" t="n">
        <f aca="false">COUNTIF(D6:D1413,"IBMR")-E4</f>
        <v>210</v>
      </c>
      <c r="E4" s="69" t="n">
        <f aca="false">SUM(E6:E1413)</f>
        <v>12</v>
      </c>
      <c r="F4" s="70"/>
      <c r="G4" s="71"/>
      <c r="H4" s="66"/>
      <c r="I4" s="65"/>
      <c r="J4" s="72"/>
      <c r="K4" s="73"/>
      <c r="L4" s="74" t="s">
        <v>14</v>
      </c>
      <c r="M4" s="74"/>
      <c r="N4" s="74"/>
      <c r="O4" s="74"/>
      <c r="P4" s="74"/>
      <c r="Q4" s="75"/>
    </row>
    <row r="5" customFormat="false" ht="19.4" hidden="false" customHeight="false" outlineLevel="0" collapsed="false">
      <c r="A5" s="76" t="s">
        <v>15</v>
      </c>
      <c r="B5" s="77" t="s">
        <v>16</v>
      </c>
      <c r="C5" s="77" t="s">
        <v>17</v>
      </c>
      <c r="D5" s="78" t="s">
        <v>12</v>
      </c>
      <c r="E5" s="78" t="s">
        <v>18</v>
      </c>
      <c r="F5" s="79" t="s">
        <v>19</v>
      </c>
      <c r="G5" s="79" t="s">
        <v>20</v>
      </c>
      <c r="H5" s="79" t="s">
        <v>21</v>
      </c>
      <c r="I5" s="77" t="s">
        <v>22</v>
      </c>
      <c r="J5" s="80" t="s">
        <v>23</v>
      </c>
      <c r="K5" s="81" t="s">
        <v>24</v>
      </c>
      <c r="L5" s="77" t="s">
        <v>25</v>
      </c>
      <c r="M5" s="77" t="s">
        <v>26</v>
      </c>
      <c r="N5" s="77" t="s">
        <v>27</v>
      </c>
      <c r="O5" s="77" t="s">
        <v>28</v>
      </c>
      <c r="P5" s="77" t="s">
        <v>29</v>
      </c>
      <c r="Q5" s="82" t="s">
        <v>30</v>
      </c>
    </row>
    <row r="6" customFormat="false" ht="13.8" hidden="false" customHeight="false" outlineLevel="0" collapsed="false">
      <c r="A6" s="83"/>
      <c r="B6" s="84" t="s">
        <v>31</v>
      </c>
      <c r="C6" s="85"/>
      <c r="D6" s="86" t="s">
        <v>12</v>
      </c>
      <c r="E6" s="86" t="n">
        <v>1</v>
      </c>
      <c r="F6" s="84"/>
      <c r="G6" s="84"/>
      <c r="H6" s="87"/>
      <c r="I6" s="88" t="s">
        <v>32</v>
      </c>
      <c r="J6" s="89" t="n">
        <v>1</v>
      </c>
      <c r="K6" s="89"/>
      <c r="L6" s="90"/>
      <c r="M6" s="91"/>
      <c r="N6" s="91"/>
      <c r="O6" s="91"/>
      <c r="P6" s="91"/>
      <c r="Q6" s="92"/>
    </row>
    <row r="7" customFormat="false" ht="13.8" hidden="false" customHeight="false" outlineLevel="0" collapsed="false">
      <c r="A7" s="93" t="s">
        <v>33</v>
      </c>
      <c r="B7" s="94" t="s">
        <v>34</v>
      </c>
      <c r="C7" s="95" t="s">
        <v>35</v>
      </c>
      <c r="D7" s="96" t="s">
        <v>12</v>
      </c>
      <c r="E7" s="96" t="n">
        <v>0</v>
      </c>
      <c r="F7" s="97" t="n">
        <v>0</v>
      </c>
      <c r="G7" s="97" t="n">
        <v>3</v>
      </c>
      <c r="H7" s="97" t="n">
        <v>1097</v>
      </c>
      <c r="I7" s="98" t="s">
        <v>32</v>
      </c>
      <c r="J7" s="60" t="n">
        <v>1</v>
      </c>
      <c r="K7" s="99" t="n">
        <v>1</v>
      </c>
      <c r="L7" s="100" t="s">
        <v>36</v>
      </c>
      <c r="M7" s="101" t="s">
        <v>37</v>
      </c>
      <c r="N7" s="101"/>
      <c r="O7" s="101"/>
      <c r="P7" s="101"/>
      <c r="Q7" s="102"/>
    </row>
    <row r="8" customFormat="false" ht="13.8" hidden="false" customHeight="false" outlineLevel="0" collapsed="false">
      <c r="A8" s="93" t="s">
        <v>38</v>
      </c>
      <c r="B8" s="94" t="s">
        <v>39</v>
      </c>
      <c r="C8" s="95" t="s">
        <v>40</v>
      </c>
      <c r="D8" s="96" t="s">
        <v>12</v>
      </c>
      <c r="E8" s="96" t="n">
        <v>0</v>
      </c>
      <c r="F8" s="97" t="n">
        <v>0</v>
      </c>
      <c r="G8" s="97" t="n">
        <v>3</v>
      </c>
      <c r="H8" s="97" t="n">
        <v>1093</v>
      </c>
      <c r="I8" s="103" t="s">
        <v>32</v>
      </c>
      <c r="J8" s="60" t="n">
        <v>1</v>
      </c>
      <c r="K8" s="99" t="n">
        <v>1</v>
      </c>
      <c r="L8" s="100" t="s">
        <v>41</v>
      </c>
      <c r="M8" s="101" t="s">
        <v>42</v>
      </c>
      <c r="N8" s="101"/>
      <c r="O8" s="101"/>
      <c r="P8" s="101"/>
      <c r="Q8" s="102"/>
    </row>
    <row r="9" customFormat="false" ht="15" hidden="false" customHeight="true" outlineLevel="0" collapsed="false">
      <c r="A9" s="104"/>
      <c r="B9" s="105" t="s">
        <v>43</v>
      </c>
      <c r="C9" s="106"/>
      <c r="D9" s="107" t="s">
        <v>12</v>
      </c>
      <c r="E9" s="107" t="n">
        <v>1</v>
      </c>
      <c r="F9" s="108"/>
      <c r="G9" s="108"/>
      <c r="H9" s="109"/>
      <c r="I9" s="110" t="s">
        <v>44</v>
      </c>
      <c r="J9" s="111" t="n">
        <v>2</v>
      </c>
      <c r="K9" s="111"/>
      <c r="L9" s="112"/>
      <c r="M9" s="110"/>
      <c r="N9" s="110"/>
      <c r="O9" s="110"/>
      <c r="P9" s="110"/>
      <c r="Q9" s="113"/>
    </row>
    <row r="10" customFormat="false" ht="15" hidden="true" customHeight="true" outlineLevel="0" collapsed="false">
      <c r="A10" s="114" t="s">
        <v>45</v>
      </c>
      <c r="B10" s="115" t="s">
        <v>46</v>
      </c>
      <c r="C10" s="116" t="s">
        <v>47</v>
      </c>
      <c r="D10" s="96"/>
      <c r="E10" s="96" t="n">
        <v>0</v>
      </c>
      <c r="F10" s="97" t="s">
        <v>48</v>
      </c>
      <c r="G10" s="97" t="s">
        <v>48</v>
      </c>
      <c r="H10" s="117" t="n">
        <v>1101</v>
      </c>
      <c r="I10" s="118" t="s">
        <v>44</v>
      </c>
      <c r="J10" s="119" t="n">
        <v>2</v>
      </c>
      <c r="K10" s="120" t="n">
        <v>1</v>
      </c>
      <c r="L10" s="121"/>
      <c r="M10" s="101"/>
      <c r="N10" s="122"/>
      <c r="O10" s="101"/>
      <c r="P10" s="122"/>
      <c r="Q10" s="102"/>
    </row>
    <row r="11" customFormat="false" ht="15" hidden="true" customHeight="true" outlineLevel="0" collapsed="false">
      <c r="A11" s="114" t="s">
        <v>49</v>
      </c>
      <c r="B11" s="115" t="s">
        <v>50</v>
      </c>
      <c r="C11" s="116" t="s">
        <v>51</v>
      </c>
      <c r="D11" s="96"/>
      <c r="E11" s="96" t="n">
        <v>0</v>
      </c>
      <c r="F11" s="97" t="s">
        <v>48</v>
      </c>
      <c r="G11" s="97" t="s">
        <v>48</v>
      </c>
      <c r="H11" s="117" t="n">
        <v>1103</v>
      </c>
      <c r="I11" s="118" t="s">
        <v>44</v>
      </c>
      <c r="J11" s="119" t="n">
        <v>2</v>
      </c>
      <c r="K11" s="120" t="n">
        <v>1</v>
      </c>
      <c r="L11" s="121"/>
      <c r="M11" s="101"/>
      <c r="N11" s="122"/>
      <c r="O11" s="101"/>
      <c r="P11" s="122"/>
      <c r="Q11" s="102"/>
    </row>
    <row r="12" customFormat="false" ht="13.8" hidden="false" customHeight="false" outlineLevel="0" collapsed="false">
      <c r="A12" s="93" t="s">
        <v>52</v>
      </c>
      <c r="B12" s="94" t="s">
        <v>53</v>
      </c>
      <c r="C12" s="123" t="s">
        <v>47</v>
      </c>
      <c r="D12" s="96" t="s">
        <v>12</v>
      </c>
      <c r="E12" s="96" t="n">
        <v>0</v>
      </c>
      <c r="F12" s="124" t="n">
        <v>13</v>
      </c>
      <c r="G12" s="124" t="n">
        <v>2</v>
      </c>
      <c r="H12" s="124" t="n">
        <v>6076</v>
      </c>
      <c r="I12" s="118" t="s">
        <v>44</v>
      </c>
      <c r="J12" s="119" t="n">
        <v>2</v>
      </c>
      <c r="K12" s="99" t="n">
        <v>1</v>
      </c>
      <c r="L12" s="100"/>
      <c r="M12" s="101"/>
      <c r="N12" s="101"/>
      <c r="O12" s="101"/>
      <c r="P12" s="101"/>
      <c r="Q12" s="102"/>
    </row>
    <row r="13" customFormat="false" ht="15" hidden="true" customHeight="true" outlineLevel="0" collapsed="false">
      <c r="A13" s="114" t="s">
        <v>54</v>
      </c>
      <c r="B13" s="115" t="s">
        <v>55</v>
      </c>
      <c r="C13" s="116" t="s">
        <v>56</v>
      </c>
      <c r="D13" s="96"/>
      <c r="E13" s="96" t="n">
        <v>0</v>
      </c>
      <c r="F13" s="97" t="s">
        <v>48</v>
      </c>
      <c r="G13" s="97" t="s">
        <v>48</v>
      </c>
      <c r="H13" s="117" t="n">
        <v>9476</v>
      </c>
      <c r="I13" s="118" t="s">
        <v>44</v>
      </c>
      <c r="J13" s="119" t="n">
        <v>2</v>
      </c>
      <c r="K13" s="120" t="n">
        <v>1</v>
      </c>
      <c r="L13" s="121"/>
      <c r="M13" s="101"/>
      <c r="N13" s="122"/>
      <c r="O13" s="101"/>
      <c r="P13" s="122"/>
      <c r="Q13" s="102"/>
    </row>
    <row r="14" customFormat="false" ht="15" hidden="false" customHeight="true" outlineLevel="0" collapsed="false">
      <c r="A14" s="93" t="s">
        <v>57</v>
      </c>
      <c r="B14" s="94" t="s">
        <v>58</v>
      </c>
      <c r="C14" s="123" t="s">
        <v>59</v>
      </c>
      <c r="D14" s="96" t="s">
        <v>12</v>
      </c>
      <c r="E14" s="96" t="n">
        <v>0</v>
      </c>
      <c r="F14" s="97" t="n">
        <v>10</v>
      </c>
      <c r="G14" s="97" t="n">
        <v>2</v>
      </c>
      <c r="H14" s="124" t="n">
        <v>1153</v>
      </c>
      <c r="I14" s="118" t="s">
        <v>44</v>
      </c>
      <c r="J14" s="119" t="n">
        <v>2</v>
      </c>
      <c r="K14" s="99" t="n">
        <v>1</v>
      </c>
      <c r="L14" s="100" t="s">
        <v>60</v>
      </c>
      <c r="M14" s="125" t="s">
        <v>61</v>
      </c>
      <c r="N14" s="100" t="s">
        <v>62</v>
      </c>
      <c r="O14" s="101" t="s">
        <v>63</v>
      </c>
      <c r="P14" s="126"/>
      <c r="Q14" s="102"/>
    </row>
    <row r="15" customFormat="false" ht="13.8" hidden="false" customHeight="false" outlineLevel="0" collapsed="false">
      <c r="A15" s="93" t="s">
        <v>64</v>
      </c>
      <c r="B15" s="94" t="s">
        <v>65</v>
      </c>
      <c r="C15" s="123" t="s">
        <v>66</v>
      </c>
      <c r="D15" s="96" t="s">
        <v>12</v>
      </c>
      <c r="E15" s="96" t="n">
        <v>0</v>
      </c>
      <c r="F15" s="124" t="n">
        <v>16</v>
      </c>
      <c r="G15" s="124" t="n">
        <v>2</v>
      </c>
      <c r="H15" s="124" t="n">
        <v>1155</v>
      </c>
      <c r="I15" s="118" t="s">
        <v>44</v>
      </c>
      <c r="J15" s="119" t="n">
        <v>2</v>
      </c>
      <c r="K15" s="99" t="n">
        <v>1</v>
      </c>
      <c r="L15" s="100"/>
      <c r="M15" s="101" t="s">
        <v>67</v>
      </c>
      <c r="N15" s="101"/>
      <c r="O15" s="101"/>
      <c r="P15" s="101"/>
      <c r="Q15" s="102"/>
    </row>
    <row r="16" customFormat="false" ht="13.8" hidden="false" customHeight="false" outlineLevel="0" collapsed="false">
      <c r="A16" s="93" t="s">
        <v>68</v>
      </c>
      <c r="B16" s="94" t="s">
        <v>69</v>
      </c>
      <c r="C16" s="123" t="s">
        <v>70</v>
      </c>
      <c r="D16" s="96" t="s">
        <v>12</v>
      </c>
      <c r="E16" s="96" t="n">
        <v>0</v>
      </c>
      <c r="F16" s="124" t="n">
        <v>14</v>
      </c>
      <c r="G16" s="124" t="n">
        <v>2</v>
      </c>
      <c r="H16" s="124" t="n">
        <v>5987</v>
      </c>
      <c r="I16" s="118" t="s">
        <v>44</v>
      </c>
      <c r="J16" s="119" t="n">
        <v>2</v>
      </c>
      <c r="K16" s="99" t="n">
        <v>1</v>
      </c>
      <c r="L16" s="100"/>
      <c r="M16" s="101"/>
      <c r="N16" s="101"/>
      <c r="O16" s="101"/>
      <c r="P16" s="101"/>
      <c r="Q16" s="102"/>
    </row>
    <row r="17" customFormat="false" ht="13.8" hidden="true" customHeight="false" outlineLevel="0" collapsed="false">
      <c r="A17" s="127" t="s">
        <v>71</v>
      </c>
      <c r="B17" s="128" t="s">
        <v>72</v>
      </c>
      <c r="C17" s="123" t="s">
        <v>73</v>
      </c>
      <c r="D17" s="96"/>
      <c r="E17" s="96" t="n">
        <v>0</v>
      </c>
      <c r="F17" s="97" t="s">
        <v>48</v>
      </c>
      <c r="G17" s="97" t="s">
        <v>48</v>
      </c>
      <c r="H17" s="124" t="n">
        <v>5956</v>
      </c>
      <c r="I17" s="118" t="s">
        <v>44</v>
      </c>
      <c r="J17" s="119" t="n">
        <v>2</v>
      </c>
      <c r="K17" s="99" t="n">
        <v>1</v>
      </c>
      <c r="L17" s="100"/>
      <c r="M17" s="101"/>
      <c r="N17" s="101"/>
      <c r="O17" s="101"/>
      <c r="P17" s="101"/>
      <c r="Q17" s="102"/>
    </row>
    <row r="18" customFormat="false" ht="13.8" hidden="true" customHeight="false" outlineLevel="0" collapsed="false">
      <c r="A18" s="127" t="s">
        <v>74</v>
      </c>
      <c r="B18" s="128" t="s">
        <v>75</v>
      </c>
      <c r="C18" s="123" t="s">
        <v>76</v>
      </c>
      <c r="D18" s="96"/>
      <c r="E18" s="96" t="n">
        <v>0</v>
      </c>
      <c r="F18" s="97" t="s">
        <v>48</v>
      </c>
      <c r="G18" s="97" t="s">
        <v>48</v>
      </c>
      <c r="H18" s="124" t="n">
        <v>6294</v>
      </c>
      <c r="I18" s="118" t="s">
        <v>44</v>
      </c>
      <c r="J18" s="119" t="n">
        <v>2</v>
      </c>
      <c r="K18" s="99" t="n">
        <v>1</v>
      </c>
      <c r="L18" s="100"/>
      <c r="M18" s="101"/>
      <c r="N18" s="101"/>
      <c r="O18" s="101"/>
      <c r="P18" s="101"/>
      <c r="Q18" s="102"/>
    </row>
    <row r="19" customFormat="false" ht="13.8" hidden="false" customHeight="false" outlineLevel="0" collapsed="false">
      <c r="A19" s="93" t="s">
        <v>77</v>
      </c>
      <c r="B19" s="94" t="s">
        <v>78</v>
      </c>
      <c r="C19" s="123" t="s">
        <v>79</v>
      </c>
      <c r="D19" s="96" t="s">
        <v>12</v>
      </c>
      <c r="E19" s="96" t="n">
        <v>0</v>
      </c>
      <c r="F19" s="124" t="n">
        <v>12</v>
      </c>
      <c r="G19" s="124" t="n">
        <v>2</v>
      </c>
      <c r="H19" s="124" t="n">
        <v>1117</v>
      </c>
      <c r="I19" s="118" t="s">
        <v>44</v>
      </c>
      <c r="J19" s="119" t="n">
        <v>2</v>
      </c>
      <c r="K19" s="99" t="n">
        <v>1</v>
      </c>
      <c r="L19" s="100"/>
      <c r="M19" s="101"/>
      <c r="N19" s="101"/>
      <c r="O19" s="101"/>
      <c r="P19" s="101"/>
      <c r="Q19" s="102"/>
    </row>
    <row r="20" customFormat="false" ht="13.8" hidden="true" customHeight="false" outlineLevel="0" collapsed="false">
      <c r="A20" s="127" t="s">
        <v>80</v>
      </c>
      <c r="B20" s="128" t="s">
        <v>81</v>
      </c>
      <c r="C20" s="123" t="s">
        <v>82</v>
      </c>
      <c r="D20" s="96"/>
      <c r="E20" s="96" t="n">
        <v>0</v>
      </c>
      <c r="F20" s="97" t="s">
        <v>48</v>
      </c>
      <c r="G20" s="97" t="s">
        <v>48</v>
      </c>
      <c r="H20" s="124" t="n">
        <v>19585</v>
      </c>
      <c r="I20" s="118" t="s">
        <v>44</v>
      </c>
      <c r="J20" s="119" t="n">
        <v>2</v>
      </c>
      <c r="K20" s="99" t="n">
        <v>1</v>
      </c>
      <c r="L20" s="100"/>
      <c r="M20" s="101"/>
      <c r="N20" s="101"/>
      <c r="O20" s="101"/>
      <c r="P20" s="101"/>
      <c r="Q20" s="102"/>
    </row>
    <row r="21" customFormat="false" ht="13.8" hidden="true" customHeight="false" outlineLevel="0" collapsed="false">
      <c r="A21" s="127" t="s">
        <v>83</v>
      </c>
      <c r="B21" s="128" t="s">
        <v>84</v>
      </c>
      <c r="C21" s="123" t="s">
        <v>85</v>
      </c>
      <c r="D21" s="96"/>
      <c r="E21" s="96" t="n">
        <v>0</v>
      </c>
      <c r="F21" s="97" t="s">
        <v>48</v>
      </c>
      <c r="G21" s="97" t="s">
        <v>48</v>
      </c>
      <c r="H21" s="124" t="n">
        <v>19586</v>
      </c>
      <c r="I21" s="118" t="s">
        <v>44</v>
      </c>
      <c r="J21" s="119" t="n">
        <v>2</v>
      </c>
      <c r="K21" s="99" t="n">
        <v>1</v>
      </c>
      <c r="L21" s="100"/>
      <c r="M21" s="101"/>
      <c r="N21" s="101"/>
      <c r="O21" s="101"/>
      <c r="P21" s="101"/>
      <c r="Q21" s="102"/>
    </row>
    <row r="22" customFormat="false" ht="13.8" hidden="true" customHeight="false" outlineLevel="0" collapsed="false">
      <c r="A22" s="127" t="s">
        <v>86</v>
      </c>
      <c r="B22" s="128" t="s">
        <v>87</v>
      </c>
      <c r="C22" s="95" t="s">
        <v>40</v>
      </c>
      <c r="D22" s="96"/>
      <c r="E22" s="96" t="n">
        <v>0</v>
      </c>
      <c r="F22" s="97" t="s">
        <v>48</v>
      </c>
      <c r="G22" s="97" t="s">
        <v>48</v>
      </c>
      <c r="H22" s="97" t="n">
        <v>5252</v>
      </c>
      <c r="I22" s="118" t="s">
        <v>44</v>
      </c>
      <c r="J22" s="119" t="n">
        <v>2</v>
      </c>
      <c r="K22" s="99" t="n">
        <v>1</v>
      </c>
      <c r="L22" s="100"/>
      <c r="M22" s="101"/>
      <c r="N22" s="101"/>
      <c r="O22" s="101"/>
      <c r="P22" s="101"/>
      <c r="Q22" s="102"/>
    </row>
    <row r="23" customFormat="false" ht="13.8" hidden="true" customHeight="false" outlineLevel="0" collapsed="false">
      <c r="A23" s="127" t="s">
        <v>88</v>
      </c>
      <c r="B23" s="128" t="s">
        <v>89</v>
      </c>
      <c r="C23" s="123" t="s">
        <v>90</v>
      </c>
      <c r="D23" s="96"/>
      <c r="E23" s="96" t="n">
        <v>0</v>
      </c>
      <c r="F23" s="97" t="s">
        <v>48</v>
      </c>
      <c r="G23" s="97" t="s">
        <v>48</v>
      </c>
      <c r="H23" s="124" t="n">
        <v>5253</v>
      </c>
      <c r="I23" s="118" t="s">
        <v>44</v>
      </c>
      <c r="J23" s="119" t="n">
        <v>2</v>
      </c>
      <c r="K23" s="99" t="n">
        <v>1</v>
      </c>
      <c r="L23" s="100"/>
      <c r="M23" s="101"/>
      <c r="N23" s="101"/>
      <c r="O23" s="101"/>
      <c r="P23" s="101"/>
      <c r="Q23" s="102"/>
    </row>
    <row r="24" customFormat="false" ht="13.8" hidden="true" customHeight="false" outlineLevel="0" collapsed="false">
      <c r="A24" s="127" t="s">
        <v>91</v>
      </c>
      <c r="B24" s="128" t="s">
        <v>92</v>
      </c>
      <c r="C24" s="123" t="s">
        <v>93</v>
      </c>
      <c r="D24" s="96"/>
      <c r="E24" s="96" t="n">
        <v>0</v>
      </c>
      <c r="F24" s="97" t="s">
        <v>48</v>
      </c>
      <c r="G24" s="97" t="s">
        <v>48</v>
      </c>
      <c r="H24" s="124" t="n">
        <v>5254</v>
      </c>
      <c r="I24" s="118" t="s">
        <v>44</v>
      </c>
      <c r="J24" s="119" t="n">
        <v>2</v>
      </c>
      <c r="K24" s="99" t="n">
        <v>1</v>
      </c>
      <c r="L24" s="100"/>
      <c r="M24" s="101"/>
      <c r="N24" s="101"/>
      <c r="O24" s="101"/>
      <c r="P24" s="101"/>
      <c r="Q24" s="102"/>
    </row>
    <row r="25" customFormat="false" ht="13.8" hidden="true" customHeight="false" outlineLevel="0" collapsed="false">
      <c r="A25" s="127" t="s">
        <v>94</v>
      </c>
      <c r="B25" s="128" t="s">
        <v>95</v>
      </c>
      <c r="C25" s="123" t="s">
        <v>96</v>
      </c>
      <c r="D25" s="96"/>
      <c r="E25" s="96" t="n">
        <v>0</v>
      </c>
      <c r="F25" s="97" t="s">
        <v>48</v>
      </c>
      <c r="G25" s="97" t="s">
        <v>48</v>
      </c>
      <c r="H25" s="124" t="n">
        <v>5255</v>
      </c>
      <c r="I25" s="118" t="s">
        <v>44</v>
      </c>
      <c r="J25" s="119" t="n">
        <v>2</v>
      </c>
      <c r="K25" s="99" t="n">
        <v>1</v>
      </c>
      <c r="L25" s="100"/>
      <c r="M25" s="101"/>
      <c r="N25" s="101"/>
      <c r="O25" s="101"/>
      <c r="P25" s="101"/>
      <c r="Q25" s="102"/>
    </row>
    <row r="26" customFormat="false" ht="13.8" hidden="true" customHeight="false" outlineLevel="0" collapsed="false">
      <c r="A26" s="127" t="s">
        <v>97</v>
      </c>
      <c r="B26" s="128" t="s">
        <v>98</v>
      </c>
      <c r="C26" s="123" t="s">
        <v>99</v>
      </c>
      <c r="D26" s="96"/>
      <c r="E26" s="96" t="n">
        <v>0</v>
      </c>
      <c r="F26" s="97" t="s">
        <v>48</v>
      </c>
      <c r="G26" s="97" t="s">
        <v>48</v>
      </c>
      <c r="H26" s="124" t="n">
        <v>5256</v>
      </c>
      <c r="I26" s="118" t="s">
        <v>44</v>
      </c>
      <c r="J26" s="119" t="n">
        <v>2</v>
      </c>
      <c r="K26" s="99" t="n">
        <v>1</v>
      </c>
      <c r="L26" s="100"/>
      <c r="M26" s="101"/>
      <c r="N26" s="101"/>
      <c r="O26" s="101"/>
      <c r="P26" s="101"/>
      <c r="Q26" s="102"/>
    </row>
    <row r="27" customFormat="false" ht="13.8" hidden="true" customHeight="false" outlineLevel="0" collapsed="false">
      <c r="A27" s="127" t="s">
        <v>100</v>
      </c>
      <c r="B27" s="128" t="s">
        <v>101</v>
      </c>
      <c r="C27" s="123" t="s">
        <v>102</v>
      </c>
      <c r="D27" s="96"/>
      <c r="E27" s="96" t="n">
        <v>0</v>
      </c>
      <c r="F27" s="97" t="s">
        <v>48</v>
      </c>
      <c r="G27" s="97" t="s">
        <v>48</v>
      </c>
      <c r="H27" s="124" t="n">
        <v>19399</v>
      </c>
      <c r="I27" s="118" t="s">
        <v>44</v>
      </c>
      <c r="J27" s="119" t="n">
        <v>2</v>
      </c>
      <c r="K27" s="99" t="n">
        <v>1</v>
      </c>
      <c r="L27" s="100"/>
      <c r="M27" s="101"/>
      <c r="N27" s="101"/>
      <c r="O27" s="101"/>
      <c r="P27" s="101"/>
      <c r="Q27" s="102"/>
    </row>
    <row r="28" customFormat="false" ht="13.8" hidden="true" customHeight="false" outlineLevel="0" collapsed="false">
      <c r="A28" s="127" t="s">
        <v>103</v>
      </c>
      <c r="B28" s="128" t="s">
        <v>104</v>
      </c>
      <c r="C28" s="123" t="s">
        <v>105</v>
      </c>
      <c r="D28" s="96"/>
      <c r="E28" s="96" t="n">
        <v>0</v>
      </c>
      <c r="F28" s="97" t="s">
        <v>48</v>
      </c>
      <c r="G28" s="97" t="s">
        <v>48</v>
      </c>
      <c r="H28" s="124" t="n">
        <v>25557</v>
      </c>
      <c r="I28" s="118" t="s">
        <v>44</v>
      </c>
      <c r="J28" s="119" t="n">
        <v>2</v>
      </c>
      <c r="K28" s="99" t="n">
        <v>1</v>
      </c>
      <c r="L28" s="100"/>
      <c r="M28" s="101"/>
      <c r="N28" s="101"/>
      <c r="O28" s="101"/>
      <c r="P28" s="101"/>
      <c r="Q28" s="102"/>
    </row>
    <row r="29" customFormat="false" ht="13.8" hidden="false" customHeight="false" outlineLevel="0" collapsed="false">
      <c r="A29" s="93" t="s">
        <v>106</v>
      </c>
      <c r="B29" s="94" t="s">
        <v>107</v>
      </c>
      <c r="C29" s="123" t="s">
        <v>108</v>
      </c>
      <c r="D29" s="96" t="s">
        <v>12</v>
      </c>
      <c r="E29" s="96" t="n">
        <v>0</v>
      </c>
      <c r="F29" s="124" t="n">
        <v>13</v>
      </c>
      <c r="G29" s="124" t="n">
        <v>1</v>
      </c>
      <c r="H29" s="124" t="n">
        <v>5257</v>
      </c>
      <c r="I29" s="118" t="s">
        <v>44</v>
      </c>
      <c r="J29" s="119" t="n">
        <v>2</v>
      </c>
      <c r="K29" s="99" t="n">
        <v>1</v>
      </c>
      <c r="L29" s="100"/>
      <c r="M29" s="101"/>
      <c r="N29" s="101"/>
      <c r="O29" s="101"/>
      <c r="P29" s="101"/>
      <c r="Q29" s="102"/>
    </row>
    <row r="30" customFormat="false" ht="13.8" hidden="true" customHeight="false" outlineLevel="0" collapsed="false">
      <c r="A30" s="127" t="s">
        <v>109</v>
      </c>
      <c r="B30" s="128" t="s">
        <v>110</v>
      </c>
      <c r="C30" s="95" t="s">
        <v>99</v>
      </c>
      <c r="D30" s="96"/>
      <c r="E30" s="96" t="n">
        <v>0</v>
      </c>
      <c r="F30" s="97" t="s">
        <v>48</v>
      </c>
      <c r="G30" s="97" t="s">
        <v>48</v>
      </c>
      <c r="H30" s="97" t="n">
        <v>25559</v>
      </c>
      <c r="I30" s="118" t="s">
        <v>44</v>
      </c>
      <c r="J30" s="119" t="n">
        <v>2</v>
      </c>
      <c r="K30" s="99" t="n">
        <v>1</v>
      </c>
      <c r="L30" s="100"/>
      <c r="M30" s="101"/>
      <c r="N30" s="101"/>
      <c r="O30" s="101"/>
      <c r="P30" s="101"/>
      <c r="Q30" s="102"/>
    </row>
    <row r="31" customFormat="false" ht="13.8" hidden="false" customHeight="false" outlineLevel="0" collapsed="false">
      <c r="A31" s="93" t="s">
        <v>111</v>
      </c>
      <c r="B31" s="94" t="s">
        <v>112</v>
      </c>
      <c r="C31" s="95" t="s">
        <v>113</v>
      </c>
      <c r="D31" s="96" t="s">
        <v>12</v>
      </c>
      <c r="E31" s="96" t="n">
        <v>0</v>
      </c>
      <c r="F31" s="97" t="n">
        <v>15</v>
      </c>
      <c r="G31" s="97" t="n">
        <v>2</v>
      </c>
      <c r="H31" s="97" t="n">
        <v>5258</v>
      </c>
      <c r="I31" s="118" t="s">
        <v>44</v>
      </c>
      <c r="J31" s="119" t="n">
        <v>2</v>
      </c>
      <c r="K31" s="99" t="n">
        <v>1</v>
      </c>
      <c r="L31" s="100"/>
      <c r="M31" s="101"/>
      <c r="N31" s="101"/>
      <c r="O31" s="101"/>
      <c r="P31" s="101"/>
      <c r="Q31" s="102"/>
    </row>
    <row r="32" customFormat="false" ht="13.8" hidden="true" customHeight="false" outlineLevel="0" collapsed="false">
      <c r="A32" s="127" t="s">
        <v>114</v>
      </c>
      <c r="B32" s="128" t="s">
        <v>115</v>
      </c>
      <c r="C32" s="123" t="s">
        <v>99</v>
      </c>
      <c r="D32" s="96"/>
      <c r="E32" s="96" t="n">
        <v>0</v>
      </c>
      <c r="F32" s="97" t="s">
        <v>48</v>
      </c>
      <c r="G32" s="97" t="s">
        <v>48</v>
      </c>
      <c r="H32" s="124" t="n">
        <v>5259</v>
      </c>
      <c r="I32" s="118" t="s">
        <v>44</v>
      </c>
      <c r="J32" s="119" t="n">
        <v>2</v>
      </c>
      <c r="K32" s="99" t="n">
        <v>1</v>
      </c>
      <c r="L32" s="100"/>
      <c r="M32" s="101"/>
      <c r="N32" s="101"/>
      <c r="O32" s="101"/>
      <c r="P32" s="101"/>
      <c r="Q32" s="102"/>
    </row>
    <row r="33" customFormat="false" ht="13.8" hidden="true" customHeight="false" outlineLevel="0" collapsed="false">
      <c r="A33" s="127" t="s">
        <v>116</v>
      </c>
      <c r="B33" s="128" t="s">
        <v>117</v>
      </c>
      <c r="C33" s="123" t="s">
        <v>118</v>
      </c>
      <c r="D33" s="96"/>
      <c r="E33" s="96" t="n">
        <v>0</v>
      </c>
      <c r="F33" s="97" t="s">
        <v>48</v>
      </c>
      <c r="G33" s="97" t="s">
        <v>48</v>
      </c>
      <c r="H33" s="124" t="n">
        <v>1121</v>
      </c>
      <c r="I33" s="118" t="s">
        <v>44</v>
      </c>
      <c r="J33" s="119" t="n">
        <v>2</v>
      </c>
      <c r="K33" s="99" t="n">
        <v>1</v>
      </c>
      <c r="L33" s="100"/>
      <c r="M33" s="101"/>
      <c r="N33" s="101"/>
      <c r="O33" s="101"/>
      <c r="P33" s="101"/>
      <c r="Q33" s="102"/>
    </row>
    <row r="34" customFormat="false" ht="13.8" hidden="true" customHeight="false" outlineLevel="0" collapsed="false">
      <c r="A34" s="127" t="s">
        <v>119</v>
      </c>
      <c r="B34" s="128" t="s">
        <v>120</v>
      </c>
      <c r="C34" s="95" t="s">
        <v>99</v>
      </c>
      <c r="D34" s="96"/>
      <c r="E34" s="96" t="n">
        <v>0</v>
      </c>
      <c r="F34" s="97" t="s">
        <v>48</v>
      </c>
      <c r="G34" s="97" t="s">
        <v>48</v>
      </c>
      <c r="H34" s="97" t="n">
        <v>19588</v>
      </c>
      <c r="I34" s="118" t="s">
        <v>44</v>
      </c>
      <c r="J34" s="119" t="n">
        <v>2</v>
      </c>
      <c r="K34" s="99" t="n">
        <v>1</v>
      </c>
      <c r="L34" s="100"/>
      <c r="M34" s="101"/>
      <c r="N34" s="129"/>
      <c r="O34" s="101"/>
      <c r="P34" s="129"/>
      <c r="Q34" s="102"/>
    </row>
    <row r="35" customFormat="false" ht="13.8" hidden="true" customHeight="false" outlineLevel="0" collapsed="false">
      <c r="A35" s="127" t="s">
        <v>121</v>
      </c>
      <c r="B35" s="128" t="s">
        <v>122</v>
      </c>
      <c r="C35" s="123" t="s">
        <v>123</v>
      </c>
      <c r="D35" s="96"/>
      <c r="E35" s="96" t="n">
        <v>0</v>
      </c>
      <c r="F35" s="97" t="s">
        <v>48</v>
      </c>
      <c r="G35" s="97" t="s">
        <v>48</v>
      </c>
      <c r="H35" s="124" t="n">
        <v>19589</v>
      </c>
      <c r="I35" s="118" t="s">
        <v>44</v>
      </c>
      <c r="J35" s="119" t="n">
        <v>2</v>
      </c>
      <c r="K35" s="99" t="n">
        <v>1</v>
      </c>
      <c r="L35" s="100"/>
      <c r="M35" s="101"/>
      <c r="N35" s="101"/>
      <c r="O35" s="101"/>
      <c r="P35" s="101"/>
      <c r="Q35" s="102"/>
    </row>
    <row r="36" customFormat="false" ht="13.8" hidden="true" customHeight="false" outlineLevel="0" collapsed="false">
      <c r="A36" s="127" t="s">
        <v>124</v>
      </c>
      <c r="B36" s="128" t="s">
        <v>125</v>
      </c>
      <c r="C36" s="123" t="s">
        <v>40</v>
      </c>
      <c r="D36" s="96"/>
      <c r="E36" s="96" t="n">
        <v>0</v>
      </c>
      <c r="F36" s="97" t="s">
        <v>48</v>
      </c>
      <c r="G36" s="97" t="s">
        <v>48</v>
      </c>
      <c r="H36" s="124" t="n">
        <v>19590</v>
      </c>
      <c r="I36" s="118" t="s">
        <v>44</v>
      </c>
      <c r="J36" s="119" t="n">
        <v>2</v>
      </c>
      <c r="K36" s="99" t="n">
        <v>1</v>
      </c>
      <c r="L36" s="100"/>
      <c r="M36" s="101"/>
      <c r="N36" s="101"/>
      <c r="O36" s="101"/>
      <c r="P36" s="101"/>
      <c r="Q36" s="102"/>
    </row>
    <row r="37" customFormat="false" ht="13.8" hidden="false" customHeight="false" outlineLevel="0" collapsed="false">
      <c r="A37" s="93" t="s">
        <v>126</v>
      </c>
      <c r="B37" s="94" t="s">
        <v>127</v>
      </c>
      <c r="C37" s="123" t="s">
        <v>123</v>
      </c>
      <c r="D37" s="96" t="s">
        <v>12</v>
      </c>
      <c r="E37" s="96" t="n">
        <v>0</v>
      </c>
      <c r="F37" s="124" t="n">
        <v>13</v>
      </c>
      <c r="G37" s="124" t="n">
        <v>1</v>
      </c>
      <c r="H37" s="124" t="n">
        <v>5261</v>
      </c>
      <c r="I37" s="118" t="s">
        <v>44</v>
      </c>
      <c r="J37" s="119" t="n">
        <v>2</v>
      </c>
      <c r="K37" s="99" t="n">
        <v>1</v>
      </c>
      <c r="L37" s="100"/>
      <c r="M37" s="101"/>
      <c r="N37" s="101"/>
      <c r="O37" s="101"/>
      <c r="P37" s="101"/>
      <c r="Q37" s="102"/>
    </row>
    <row r="38" customFormat="false" ht="13.8" hidden="true" customHeight="false" outlineLevel="0" collapsed="false">
      <c r="A38" s="127" t="s">
        <v>128</v>
      </c>
      <c r="B38" s="128" t="s">
        <v>129</v>
      </c>
      <c r="C38" s="95" t="s">
        <v>130</v>
      </c>
      <c r="D38" s="96"/>
      <c r="E38" s="96" t="n">
        <v>0</v>
      </c>
      <c r="F38" s="97" t="s">
        <v>48</v>
      </c>
      <c r="G38" s="97" t="s">
        <v>48</v>
      </c>
      <c r="H38" s="97" t="n">
        <v>1141</v>
      </c>
      <c r="I38" s="118" t="s">
        <v>44</v>
      </c>
      <c r="J38" s="119" t="n">
        <v>2</v>
      </c>
      <c r="K38" s="99" t="n">
        <v>1</v>
      </c>
      <c r="L38" s="100"/>
      <c r="M38" s="101"/>
      <c r="N38" s="101"/>
      <c r="O38" s="101"/>
      <c r="P38" s="101"/>
      <c r="Q38" s="102"/>
    </row>
    <row r="39" customFormat="false" ht="13.8" hidden="true" customHeight="false" outlineLevel="0" collapsed="false">
      <c r="A39" s="127" t="s">
        <v>131</v>
      </c>
      <c r="B39" s="128" t="s">
        <v>132</v>
      </c>
      <c r="C39" s="95" t="s">
        <v>40</v>
      </c>
      <c r="D39" s="96"/>
      <c r="E39" s="96" t="n">
        <v>0</v>
      </c>
      <c r="F39" s="97" t="s">
        <v>48</v>
      </c>
      <c r="G39" s="97" t="s">
        <v>48</v>
      </c>
      <c r="H39" s="97" t="n">
        <v>19594</v>
      </c>
      <c r="I39" s="118" t="s">
        <v>44</v>
      </c>
      <c r="J39" s="119" t="n">
        <v>2</v>
      </c>
      <c r="K39" s="99" t="n">
        <v>1</v>
      </c>
      <c r="L39" s="100"/>
      <c r="M39" s="101"/>
      <c r="N39" s="101"/>
      <c r="O39" s="101"/>
      <c r="P39" s="101"/>
      <c r="Q39" s="102"/>
    </row>
    <row r="40" customFormat="false" ht="13.8" hidden="false" customHeight="false" outlineLevel="0" collapsed="false">
      <c r="A40" s="93" t="s">
        <v>133</v>
      </c>
      <c r="B40" s="94" t="s">
        <v>134</v>
      </c>
      <c r="C40" s="123" t="s">
        <v>40</v>
      </c>
      <c r="D40" s="96" t="s">
        <v>12</v>
      </c>
      <c r="E40" s="96" t="n">
        <v>0</v>
      </c>
      <c r="F40" s="124" t="n">
        <v>6</v>
      </c>
      <c r="G40" s="124" t="n">
        <v>1</v>
      </c>
      <c r="H40" s="124" t="n">
        <v>1124</v>
      </c>
      <c r="I40" s="118" t="s">
        <v>44</v>
      </c>
      <c r="J40" s="119" t="n">
        <v>2</v>
      </c>
      <c r="K40" s="99" t="n">
        <v>1</v>
      </c>
      <c r="L40" s="100" t="s">
        <v>135</v>
      </c>
      <c r="M40" s="101" t="s">
        <v>136</v>
      </c>
      <c r="N40" s="126" t="s">
        <v>137</v>
      </c>
      <c r="O40" s="101" t="s">
        <v>138</v>
      </c>
      <c r="P40" s="101"/>
      <c r="Q40" s="102"/>
    </row>
    <row r="41" customFormat="false" ht="13.8" hidden="true" customHeight="false" outlineLevel="0" collapsed="false">
      <c r="A41" s="127" t="s">
        <v>139</v>
      </c>
      <c r="B41" s="128" t="s">
        <v>140</v>
      </c>
      <c r="C41" s="123" t="s">
        <v>141</v>
      </c>
      <c r="D41" s="96"/>
      <c r="E41" s="96" t="n">
        <v>0</v>
      </c>
      <c r="F41" s="97" t="s">
        <v>48</v>
      </c>
      <c r="G41" s="97" t="s">
        <v>48</v>
      </c>
      <c r="H41" s="124" t="n">
        <v>9361</v>
      </c>
      <c r="I41" s="118" t="s">
        <v>44</v>
      </c>
      <c r="J41" s="119" t="n">
        <v>2</v>
      </c>
      <c r="K41" s="99" t="n">
        <v>1</v>
      </c>
      <c r="L41" s="100"/>
      <c r="M41" s="101"/>
      <c r="N41" s="101"/>
      <c r="O41" s="101"/>
      <c r="P41" s="101"/>
      <c r="Q41" s="102"/>
    </row>
    <row r="42" customFormat="false" ht="13.8" hidden="true" customHeight="false" outlineLevel="0" collapsed="false">
      <c r="A42" s="127" t="s">
        <v>142</v>
      </c>
      <c r="B42" s="128" t="s">
        <v>143</v>
      </c>
      <c r="C42" s="95" t="s">
        <v>144</v>
      </c>
      <c r="D42" s="96"/>
      <c r="E42" s="96" t="n">
        <v>0</v>
      </c>
      <c r="F42" s="97" t="s">
        <v>48</v>
      </c>
      <c r="G42" s="97" t="s">
        <v>48</v>
      </c>
      <c r="H42" s="97" t="n">
        <v>6071</v>
      </c>
      <c r="I42" s="118" t="s">
        <v>44</v>
      </c>
      <c r="J42" s="119" t="n">
        <v>2</v>
      </c>
      <c r="K42" s="99" t="n">
        <v>1</v>
      </c>
      <c r="L42" s="100"/>
      <c r="M42" s="101"/>
      <c r="N42" s="101"/>
      <c r="O42" s="101"/>
      <c r="P42" s="101"/>
      <c r="Q42" s="102"/>
    </row>
    <row r="43" customFormat="false" ht="13.8" hidden="true" customHeight="false" outlineLevel="0" collapsed="false">
      <c r="A43" s="127" t="s">
        <v>145</v>
      </c>
      <c r="B43" s="128" t="s">
        <v>146</v>
      </c>
      <c r="C43" s="123" t="s">
        <v>40</v>
      </c>
      <c r="D43" s="96"/>
      <c r="E43" s="96" t="n">
        <v>0</v>
      </c>
      <c r="F43" s="97" t="s">
        <v>48</v>
      </c>
      <c r="G43" s="97" t="s">
        <v>48</v>
      </c>
      <c r="H43" s="124" t="n">
        <v>1104</v>
      </c>
      <c r="I43" s="118" t="s">
        <v>44</v>
      </c>
      <c r="J43" s="119" t="n">
        <v>2</v>
      </c>
      <c r="K43" s="99" t="n">
        <v>1</v>
      </c>
      <c r="L43" s="100"/>
      <c r="M43" s="101"/>
      <c r="N43" s="101"/>
      <c r="O43" s="101"/>
      <c r="P43" s="101"/>
      <c r="Q43" s="102"/>
    </row>
    <row r="44" customFormat="false" ht="13.8" hidden="true" customHeight="false" outlineLevel="0" collapsed="false">
      <c r="A44" s="127" t="s">
        <v>147</v>
      </c>
      <c r="B44" s="128" t="s">
        <v>148</v>
      </c>
      <c r="C44" s="123" t="s">
        <v>149</v>
      </c>
      <c r="D44" s="96"/>
      <c r="E44" s="96" t="n">
        <v>0</v>
      </c>
      <c r="F44" s="97" t="s">
        <v>48</v>
      </c>
      <c r="G44" s="97" t="s">
        <v>48</v>
      </c>
      <c r="H44" s="124" t="n">
        <v>7368</v>
      </c>
      <c r="I44" s="118" t="s">
        <v>44</v>
      </c>
      <c r="J44" s="119" t="n">
        <v>2</v>
      </c>
      <c r="K44" s="99" t="n">
        <v>1</v>
      </c>
      <c r="L44" s="100"/>
      <c r="M44" s="101"/>
      <c r="N44" s="101"/>
      <c r="O44" s="101"/>
      <c r="P44" s="101"/>
      <c r="Q44" s="102"/>
    </row>
    <row r="45" customFormat="false" ht="13.8" hidden="false" customHeight="false" outlineLevel="0" collapsed="false">
      <c r="A45" s="93" t="s">
        <v>150</v>
      </c>
      <c r="B45" s="94" t="s">
        <v>151</v>
      </c>
      <c r="C45" s="123" t="s">
        <v>47</v>
      </c>
      <c r="D45" s="96" t="s">
        <v>12</v>
      </c>
      <c r="E45" s="96" t="n">
        <v>0</v>
      </c>
      <c r="F45" s="124" t="n">
        <v>12</v>
      </c>
      <c r="G45" s="124" t="n">
        <v>2</v>
      </c>
      <c r="H45" s="124" t="n">
        <v>6627</v>
      </c>
      <c r="I45" s="118" t="s">
        <v>44</v>
      </c>
      <c r="J45" s="119" t="n">
        <v>2</v>
      </c>
      <c r="K45" s="99" t="n">
        <v>1</v>
      </c>
      <c r="L45" s="100"/>
      <c r="M45" s="101"/>
      <c r="N45" s="101"/>
      <c r="O45" s="101"/>
      <c r="P45" s="101"/>
      <c r="Q45" s="102"/>
    </row>
    <row r="46" customFormat="false" ht="13.8" hidden="true" customHeight="false" outlineLevel="0" collapsed="false">
      <c r="A46" s="127" t="s">
        <v>152</v>
      </c>
      <c r="B46" s="128" t="s">
        <v>153</v>
      </c>
      <c r="C46" s="123" t="s">
        <v>154</v>
      </c>
      <c r="D46" s="96"/>
      <c r="E46" s="96" t="n">
        <v>0</v>
      </c>
      <c r="F46" s="97" t="s">
        <v>48</v>
      </c>
      <c r="G46" s="97" t="s">
        <v>48</v>
      </c>
      <c r="H46" s="124" t="n">
        <v>9381</v>
      </c>
      <c r="I46" s="118" t="s">
        <v>44</v>
      </c>
      <c r="J46" s="119" t="n">
        <v>2</v>
      </c>
      <c r="K46" s="99" t="n">
        <v>1</v>
      </c>
      <c r="L46" s="100" t="s">
        <v>155</v>
      </c>
      <c r="M46" s="101" t="s">
        <v>156</v>
      </c>
      <c r="N46" s="101"/>
      <c r="O46" s="101"/>
      <c r="P46" s="101"/>
      <c r="Q46" s="102"/>
    </row>
    <row r="47" customFormat="false" ht="13.8" hidden="false" customHeight="false" outlineLevel="0" collapsed="false">
      <c r="A47" s="93" t="s">
        <v>157</v>
      </c>
      <c r="B47" s="94" t="s">
        <v>158</v>
      </c>
      <c r="C47" s="123" t="s">
        <v>47</v>
      </c>
      <c r="D47" s="96" t="s">
        <v>12</v>
      </c>
      <c r="E47" s="96" t="n">
        <v>0</v>
      </c>
      <c r="F47" s="124" t="n">
        <v>18</v>
      </c>
      <c r="G47" s="124" t="n">
        <v>3</v>
      </c>
      <c r="H47" s="124" t="n">
        <v>1118</v>
      </c>
      <c r="I47" s="118" t="s">
        <v>44</v>
      </c>
      <c r="J47" s="119" t="n">
        <v>2</v>
      </c>
      <c r="K47" s="99" t="n">
        <v>1</v>
      </c>
      <c r="L47" s="100"/>
      <c r="M47" s="101"/>
      <c r="N47" s="101"/>
      <c r="O47" s="101"/>
      <c r="P47" s="101"/>
      <c r="Q47" s="102"/>
    </row>
    <row r="48" customFormat="false" ht="15" hidden="true" customHeight="true" outlineLevel="0" collapsed="false">
      <c r="A48" s="127" t="s">
        <v>159</v>
      </c>
      <c r="B48" s="128" t="s">
        <v>160</v>
      </c>
      <c r="C48" s="95" t="s">
        <v>161</v>
      </c>
      <c r="D48" s="96"/>
      <c r="E48" s="96" t="n">
        <v>0</v>
      </c>
      <c r="F48" s="97" t="s">
        <v>48</v>
      </c>
      <c r="G48" s="97" t="s">
        <v>48</v>
      </c>
      <c r="H48" s="97" t="n">
        <v>12627</v>
      </c>
      <c r="I48" s="118" t="s">
        <v>44</v>
      </c>
      <c r="J48" s="119" t="n">
        <v>2</v>
      </c>
      <c r="K48" s="99" t="n">
        <v>1</v>
      </c>
      <c r="L48" s="100"/>
      <c r="M48" s="101"/>
      <c r="N48" s="129"/>
      <c r="O48" s="101"/>
      <c r="P48" s="129"/>
      <c r="Q48" s="102"/>
    </row>
    <row r="49" customFormat="false" ht="13.8" hidden="true" customHeight="false" outlineLevel="0" collapsed="false">
      <c r="A49" s="127" t="s">
        <v>162</v>
      </c>
      <c r="B49" s="128" t="s">
        <v>163</v>
      </c>
      <c r="C49" s="123" t="s">
        <v>164</v>
      </c>
      <c r="D49" s="96"/>
      <c r="E49" s="96" t="n">
        <v>0</v>
      </c>
      <c r="F49" s="97" t="s">
        <v>48</v>
      </c>
      <c r="G49" s="97" t="s">
        <v>48</v>
      </c>
      <c r="H49" s="124" t="n">
        <v>9497</v>
      </c>
      <c r="I49" s="118" t="s">
        <v>44</v>
      </c>
      <c r="J49" s="119" t="n">
        <v>2</v>
      </c>
      <c r="K49" s="99" t="n">
        <v>1</v>
      </c>
      <c r="L49" s="130" t="s">
        <v>159</v>
      </c>
      <c r="M49" s="101" t="s">
        <v>165</v>
      </c>
      <c r="N49" s="101"/>
      <c r="O49" s="101"/>
      <c r="P49" s="101"/>
      <c r="Q49" s="102"/>
    </row>
    <row r="50" customFormat="false" ht="13.8" hidden="true" customHeight="false" outlineLevel="0" collapsed="false">
      <c r="A50" s="127" t="s">
        <v>166</v>
      </c>
      <c r="B50" s="128" t="s">
        <v>167</v>
      </c>
      <c r="C50" s="95" t="s">
        <v>40</v>
      </c>
      <c r="D50" s="96"/>
      <c r="E50" s="96" t="n">
        <v>0</v>
      </c>
      <c r="F50" s="97" t="s">
        <v>48</v>
      </c>
      <c r="G50" s="97" t="s">
        <v>48</v>
      </c>
      <c r="H50" s="97" t="n">
        <v>9378</v>
      </c>
      <c r="I50" s="118" t="s">
        <v>44</v>
      </c>
      <c r="J50" s="119" t="n">
        <v>2</v>
      </c>
      <c r="K50" s="99" t="n">
        <v>1</v>
      </c>
      <c r="L50" s="100"/>
      <c r="M50" s="101"/>
      <c r="N50" s="101"/>
      <c r="O50" s="101"/>
      <c r="P50" s="101"/>
      <c r="Q50" s="102"/>
    </row>
    <row r="51" customFormat="false" ht="13.8" hidden="true" customHeight="false" outlineLevel="0" collapsed="false">
      <c r="A51" s="127" t="s">
        <v>168</v>
      </c>
      <c r="B51" s="128" t="s">
        <v>169</v>
      </c>
      <c r="C51" s="123" t="s">
        <v>59</v>
      </c>
      <c r="D51" s="96"/>
      <c r="E51" s="96" t="n">
        <v>0</v>
      </c>
      <c r="F51" s="97" t="s">
        <v>48</v>
      </c>
      <c r="G51" s="97" t="s">
        <v>48</v>
      </c>
      <c r="H51" s="124" t="n">
        <v>9533</v>
      </c>
      <c r="I51" s="118" t="s">
        <v>44</v>
      </c>
      <c r="J51" s="119" t="n">
        <v>2</v>
      </c>
      <c r="K51" s="99" t="n">
        <v>1</v>
      </c>
      <c r="L51" s="100"/>
      <c r="M51" s="101"/>
      <c r="N51" s="101"/>
      <c r="O51" s="101"/>
      <c r="P51" s="101"/>
      <c r="Q51" s="102"/>
    </row>
    <row r="52" customFormat="false" ht="13.8" hidden="true" customHeight="false" outlineLevel="0" collapsed="false">
      <c r="A52" s="127" t="s">
        <v>170</v>
      </c>
      <c r="B52" s="128" t="s">
        <v>171</v>
      </c>
      <c r="C52" s="123" t="s">
        <v>172</v>
      </c>
      <c r="D52" s="96"/>
      <c r="E52" s="96" t="n">
        <v>0</v>
      </c>
      <c r="F52" s="97" t="s">
        <v>48</v>
      </c>
      <c r="G52" s="97" t="s">
        <v>48</v>
      </c>
      <c r="H52" s="124" t="n">
        <v>6451</v>
      </c>
      <c r="I52" s="118" t="s">
        <v>44</v>
      </c>
      <c r="J52" s="119" t="n">
        <v>2</v>
      </c>
      <c r="K52" s="99" t="n">
        <v>1</v>
      </c>
      <c r="L52" s="100" t="s">
        <v>173</v>
      </c>
      <c r="M52" s="101" t="s">
        <v>174</v>
      </c>
      <c r="N52" s="101"/>
      <c r="O52" s="101"/>
      <c r="P52" s="101"/>
      <c r="Q52" s="102"/>
    </row>
    <row r="53" customFormat="false" ht="13.8" hidden="true" customHeight="false" outlineLevel="0" collapsed="false">
      <c r="A53" s="127" t="s">
        <v>175</v>
      </c>
      <c r="B53" s="128" t="s">
        <v>176</v>
      </c>
      <c r="C53" s="95" t="s">
        <v>177</v>
      </c>
      <c r="D53" s="96"/>
      <c r="E53" s="96" t="n">
        <v>0</v>
      </c>
      <c r="F53" s="97" t="s">
        <v>48</v>
      </c>
      <c r="G53" s="97" t="s">
        <v>48</v>
      </c>
      <c r="H53" s="97" t="n">
        <v>9382</v>
      </c>
      <c r="I53" s="118" t="s">
        <v>44</v>
      </c>
      <c r="J53" s="119" t="n">
        <v>2</v>
      </c>
      <c r="K53" s="99" t="n">
        <v>1</v>
      </c>
      <c r="L53" s="130" t="s">
        <v>178</v>
      </c>
      <c r="M53" s="101" t="s">
        <v>179</v>
      </c>
      <c r="N53" s="101"/>
      <c r="O53" s="101"/>
      <c r="P53" s="101"/>
      <c r="Q53" s="102"/>
    </row>
    <row r="54" customFormat="false" ht="12.75" hidden="true" customHeight="true" outlineLevel="0" collapsed="false">
      <c r="A54" s="127" t="s">
        <v>180</v>
      </c>
      <c r="B54" s="128" t="s">
        <v>181</v>
      </c>
      <c r="C54" s="123" t="s">
        <v>141</v>
      </c>
      <c r="D54" s="96"/>
      <c r="E54" s="96" t="n">
        <v>0</v>
      </c>
      <c r="F54" s="97" t="s">
        <v>48</v>
      </c>
      <c r="G54" s="97" t="s">
        <v>48</v>
      </c>
      <c r="H54" s="124" t="n">
        <v>8781</v>
      </c>
      <c r="I54" s="118" t="s">
        <v>44</v>
      </c>
      <c r="J54" s="119" t="n">
        <v>2</v>
      </c>
      <c r="K54" s="99" t="n">
        <v>1</v>
      </c>
      <c r="L54" s="100"/>
      <c r="M54" s="101"/>
      <c r="N54" s="101"/>
      <c r="O54" s="101"/>
      <c r="P54" s="101"/>
      <c r="Q54" s="102"/>
    </row>
    <row r="55" customFormat="false" ht="13.8" hidden="true" customHeight="false" outlineLevel="0" collapsed="false">
      <c r="A55" s="127" t="s">
        <v>182</v>
      </c>
      <c r="B55" s="128" t="s">
        <v>183</v>
      </c>
      <c r="C55" s="123" t="s">
        <v>40</v>
      </c>
      <c r="D55" s="96"/>
      <c r="E55" s="96" t="n">
        <v>0</v>
      </c>
      <c r="F55" s="97" t="s">
        <v>48</v>
      </c>
      <c r="G55" s="97" t="s">
        <v>48</v>
      </c>
      <c r="H55" s="124" t="n">
        <v>30105</v>
      </c>
      <c r="I55" s="118" t="s">
        <v>44</v>
      </c>
      <c r="J55" s="119" t="n">
        <v>2</v>
      </c>
      <c r="K55" s="99" t="n">
        <v>1</v>
      </c>
      <c r="L55" s="130" t="s">
        <v>184</v>
      </c>
      <c r="M55" s="101" t="s">
        <v>185</v>
      </c>
      <c r="N55" s="101"/>
      <c r="O55" s="101"/>
      <c r="P55" s="101"/>
      <c r="Q55" s="102"/>
    </row>
    <row r="56" customFormat="false" ht="13.8" hidden="true" customHeight="false" outlineLevel="0" collapsed="false">
      <c r="A56" s="127" t="s">
        <v>186</v>
      </c>
      <c r="B56" s="128" t="s">
        <v>187</v>
      </c>
      <c r="C56" s="95" t="s">
        <v>188</v>
      </c>
      <c r="D56" s="96"/>
      <c r="E56" s="96" t="n">
        <v>0</v>
      </c>
      <c r="F56" s="97" t="s">
        <v>48</v>
      </c>
      <c r="G56" s="97" t="s">
        <v>48</v>
      </c>
      <c r="H56" s="97" t="n">
        <v>6196</v>
      </c>
      <c r="I56" s="118" t="s">
        <v>44</v>
      </c>
      <c r="J56" s="119" t="n">
        <v>2</v>
      </c>
      <c r="K56" s="99" t="n">
        <v>1</v>
      </c>
      <c r="L56" s="130" t="s">
        <v>189</v>
      </c>
      <c r="M56" s="101" t="s">
        <v>190</v>
      </c>
      <c r="N56" s="101"/>
      <c r="O56" s="101"/>
      <c r="P56" s="101"/>
      <c r="Q56" s="102"/>
    </row>
    <row r="57" customFormat="false" ht="13.8" hidden="true" customHeight="false" outlineLevel="0" collapsed="false">
      <c r="A57" s="127" t="s">
        <v>191</v>
      </c>
      <c r="B57" s="128" t="s">
        <v>192</v>
      </c>
      <c r="C57" s="123" t="s">
        <v>193</v>
      </c>
      <c r="D57" s="96"/>
      <c r="E57" s="96" t="n">
        <v>0</v>
      </c>
      <c r="F57" s="97" t="s">
        <v>48</v>
      </c>
      <c r="G57" s="97" t="s">
        <v>48</v>
      </c>
      <c r="H57" s="124" t="n">
        <v>9684</v>
      </c>
      <c r="I57" s="118" t="s">
        <v>44</v>
      </c>
      <c r="J57" s="119" t="n">
        <v>2</v>
      </c>
      <c r="K57" s="99" t="n">
        <v>1</v>
      </c>
      <c r="L57" s="100"/>
      <c r="M57" s="101"/>
      <c r="N57" s="101"/>
      <c r="O57" s="101"/>
      <c r="P57" s="101"/>
      <c r="Q57" s="102"/>
    </row>
    <row r="58" customFormat="false" ht="15" hidden="false" customHeight="true" outlineLevel="0" collapsed="false">
      <c r="A58" s="93" t="s">
        <v>194</v>
      </c>
      <c r="B58" s="94" t="s">
        <v>195</v>
      </c>
      <c r="C58" s="95" t="s">
        <v>196</v>
      </c>
      <c r="D58" s="96" t="s">
        <v>12</v>
      </c>
      <c r="E58" s="96" t="n">
        <v>0</v>
      </c>
      <c r="F58" s="97" t="n">
        <v>15</v>
      </c>
      <c r="G58" s="97" t="n">
        <v>2</v>
      </c>
      <c r="H58" s="97" t="n">
        <v>1157</v>
      </c>
      <c r="I58" s="118" t="s">
        <v>44</v>
      </c>
      <c r="J58" s="119" t="n">
        <v>2</v>
      </c>
      <c r="K58" s="99" t="n">
        <v>1</v>
      </c>
      <c r="L58" s="130" t="s">
        <v>197</v>
      </c>
      <c r="M58" s="125" t="s">
        <v>198</v>
      </c>
      <c r="N58" s="101"/>
      <c r="O58" s="101"/>
      <c r="P58" s="101"/>
      <c r="Q58" s="102"/>
    </row>
    <row r="59" customFormat="false" ht="13.8" hidden="true" customHeight="false" outlineLevel="0" collapsed="false">
      <c r="A59" s="127" t="s">
        <v>199</v>
      </c>
      <c r="B59" s="128" t="s">
        <v>200</v>
      </c>
      <c r="C59" s="123" t="s">
        <v>201</v>
      </c>
      <c r="D59" s="96"/>
      <c r="E59" s="96" t="n">
        <v>0</v>
      </c>
      <c r="F59" s="97" t="s">
        <v>48</v>
      </c>
      <c r="G59" s="97" t="s">
        <v>48</v>
      </c>
      <c r="H59" s="124" t="n">
        <v>6395</v>
      </c>
      <c r="I59" s="118" t="s">
        <v>44</v>
      </c>
      <c r="J59" s="119" t="n">
        <v>2</v>
      </c>
      <c r="K59" s="99" t="n">
        <v>1</v>
      </c>
      <c r="L59" s="100"/>
      <c r="M59" s="101"/>
      <c r="N59" s="101"/>
      <c r="O59" s="101"/>
      <c r="P59" s="101"/>
      <c r="Q59" s="102"/>
    </row>
    <row r="60" customFormat="false" ht="15" hidden="false" customHeight="true" outlineLevel="0" collapsed="false">
      <c r="A60" s="93" t="s">
        <v>202</v>
      </c>
      <c r="B60" s="94" t="s">
        <v>203</v>
      </c>
      <c r="C60" s="123" t="s">
        <v>66</v>
      </c>
      <c r="D60" s="96" t="s">
        <v>12</v>
      </c>
      <c r="E60" s="96" t="n">
        <v>0</v>
      </c>
      <c r="F60" s="124" t="n">
        <v>6</v>
      </c>
      <c r="G60" s="124" t="n">
        <v>2</v>
      </c>
      <c r="H60" s="124" t="n">
        <v>5686</v>
      </c>
      <c r="I60" s="118" t="s">
        <v>44</v>
      </c>
      <c r="J60" s="119" t="n">
        <v>2</v>
      </c>
      <c r="K60" s="99" t="n">
        <v>1</v>
      </c>
      <c r="L60" s="130" t="s">
        <v>204</v>
      </c>
      <c r="M60" s="125" t="s">
        <v>205</v>
      </c>
      <c r="N60" s="101"/>
      <c r="O60" s="101"/>
      <c r="P60" s="101"/>
      <c r="Q60" s="102"/>
    </row>
    <row r="61" customFormat="false" ht="13.8" hidden="false" customHeight="false" outlineLevel="0" collapsed="false">
      <c r="A61" s="93" t="s">
        <v>206</v>
      </c>
      <c r="B61" s="94" t="s">
        <v>207</v>
      </c>
      <c r="C61" s="123" t="s">
        <v>208</v>
      </c>
      <c r="D61" s="96" t="s">
        <v>12</v>
      </c>
      <c r="E61" s="96" t="n">
        <v>0</v>
      </c>
      <c r="F61" s="124" t="n">
        <v>16</v>
      </c>
      <c r="G61" s="124" t="n">
        <v>2</v>
      </c>
      <c r="H61" s="124" t="n">
        <v>6183</v>
      </c>
      <c r="I61" s="118" t="s">
        <v>44</v>
      </c>
      <c r="J61" s="119" t="n">
        <v>2</v>
      </c>
      <c r="K61" s="99" t="n">
        <v>1</v>
      </c>
      <c r="L61" s="130" t="s">
        <v>209</v>
      </c>
      <c r="M61" s="125" t="s">
        <v>210</v>
      </c>
      <c r="N61" s="101"/>
      <c r="O61" s="101"/>
      <c r="P61" s="101"/>
      <c r="Q61" s="102"/>
    </row>
    <row r="62" customFormat="false" ht="13.8" hidden="true" customHeight="false" outlineLevel="0" collapsed="false">
      <c r="A62" s="127" t="s">
        <v>211</v>
      </c>
      <c r="B62" s="128" t="s">
        <v>212</v>
      </c>
      <c r="C62" s="123" t="s">
        <v>213</v>
      </c>
      <c r="D62" s="96"/>
      <c r="E62" s="96" t="n">
        <v>0</v>
      </c>
      <c r="F62" s="97" t="s">
        <v>48</v>
      </c>
      <c r="G62" s="97" t="s">
        <v>48</v>
      </c>
      <c r="H62" s="124" t="n">
        <v>6442</v>
      </c>
      <c r="I62" s="118" t="s">
        <v>44</v>
      </c>
      <c r="J62" s="119" t="n">
        <v>2</v>
      </c>
      <c r="K62" s="99" t="n">
        <v>1</v>
      </c>
      <c r="L62" s="100"/>
      <c r="M62" s="101"/>
      <c r="N62" s="101"/>
      <c r="O62" s="101"/>
      <c r="P62" s="101"/>
      <c r="Q62" s="102"/>
    </row>
    <row r="63" customFormat="false" ht="13.8" hidden="true" customHeight="false" outlineLevel="0" collapsed="false">
      <c r="A63" s="127" t="s">
        <v>214</v>
      </c>
      <c r="B63" s="128" t="s">
        <v>215</v>
      </c>
      <c r="C63" s="123" t="s">
        <v>213</v>
      </c>
      <c r="D63" s="96"/>
      <c r="E63" s="96" t="n">
        <v>0</v>
      </c>
      <c r="F63" s="97" t="s">
        <v>48</v>
      </c>
      <c r="G63" s="97" t="s">
        <v>48</v>
      </c>
      <c r="H63" s="124" t="n">
        <v>6397</v>
      </c>
      <c r="I63" s="118" t="s">
        <v>44</v>
      </c>
      <c r="J63" s="119" t="n">
        <v>2</v>
      </c>
      <c r="K63" s="99" t="n">
        <v>1</v>
      </c>
      <c r="L63" s="100"/>
      <c r="M63" s="101"/>
      <c r="N63" s="101"/>
      <c r="O63" s="101"/>
      <c r="P63" s="101"/>
      <c r="Q63" s="102"/>
    </row>
    <row r="64" customFormat="false" ht="13.8" hidden="false" customHeight="false" outlineLevel="0" collapsed="false">
      <c r="A64" s="93" t="s">
        <v>216</v>
      </c>
      <c r="B64" s="94" t="s">
        <v>217</v>
      </c>
      <c r="C64" s="123" t="s">
        <v>47</v>
      </c>
      <c r="D64" s="96" t="s">
        <v>12</v>
      </c>
      <c r="E64" s="96" t="n">
        <v>0</v>
      </c>
      <c r="F64" s="124" t="n">
        <v>15</v>
      </c>
      <c r="G64" s="124" t="n">
        <v>2</v>
      </c>
      <c r="H64" s="124" t="n">
        <v>1159</v>
      </c>
      <c r="I64" s="118" t="s">
        <v>44</v>
      </c>
      <c r="J64" s="119" t="n">
        <v>2</v>
      </c>
      <c r="K64" s="99" t="n">
        <v>1</v>
      </c>
      <c r="L64" s="130" t="s">
        <v>218</v>
      </c>
      <c r="M64" s="125" t="s">
        <v>219</v>
      </c>
      <c r="N64" s="101"/>
      <c r="O64" s="101"/>
      <c r="P64" s="101"/>
      <c r="Q64" s="102"/>
    </row>
    <row r="65" customFormat="false" ht="13.8" hidden="true" customHeight="false" outlineLevel="0" collapsed="false">
      <c r="A65" s="127" t="s">
        <v>220</v>
      </c>
      <c r="B65" s="128" t="s">
        <v>221</v>
      </c>
      <c r="C65" s="123" t="s">
        <v>213</v>
      </c>
      <c r="D65" s="96"/>
      <c r="E65" s="96" t="n">
        <v>0</v>
      </c>
      <c r="F65" s="97" t="s">
        <v>48</v>
      </c>
      <c r="G65" s="97" t="s">
        <v>48</v>
      </c>
      <c r="H65" s="124" t="n">
        <v>6449</v>
      </c>
      <c r="I65" s="118" t="s">
        <v>44</v>
      </c>
      <c r="J65" s="119" t="n">
        <v>2</v>
      </c>
      <c r="K65" s="99" t="n">
        <v>1</v>
      </c>
      <c r="L65" s="130" t="s">
        <v>222</v>
      </c>
      <c r="M65" s="101" t="s">
        <v>223</v>
      </c>
      <c r="N65" s="101"/>
      <c r="O65" s="101"/>
      <c r="P65" s="101"/>
      <c r="Q65" s="102"/>
    </row>
    <row r="66" customFormat="false" ht="13.8" hidden="false" customHeight="false" outlineLevel="0" collapsed="false">
      <c r="A66" s="93" t="s">
        <v>224</v>
      </c>
      <c r="B66" s="94" t="s">
        <v>225</v>
      </c>
      <c r="C66" s="123" t="s">
        <v>226</v>
      </c>
      <c r="D66" s="96" t="s">
        <v>12</v>
      </c>
      <c r="E66" s="96" t="n">
        <v>0</v>
      </c>
      <c r="F66" s="124" t="n">
        <v>10</v>
      </c>
      <c r="G66" s="124" t="n">
        <v>2</v>
      </c>
      <c r="H66" s="124" t="n">
        <v>1107</v>
      </c>
      <c r="I66" s="118" t="s">
        <v>44</v>
      </c>
      <c r="J66" s="119" t="n">
        <v>2</v>
      </c>
      <c r="K66" s="99" t="n">
        <v>1</v>
      </c>
      <c r="L66" s="100"/>
      <c r="M66" s="101"/>
      <c r="N66" s="101"/>
      <c r="O66" s="101"/>
      <c r="P66" s="101"/>
      <c r="Q66" s="102"/>
    </row>
    <row r="67" customFormat="false" ht="13.8" hidden="false" customHeight="false" outlineLevel="0" collapsed="false">
      <c r="A67" s="93" t="s">
        <v>227</v>
      </c>
      <c r="B67" s="94" t="s">
        <v>228</v>
      </c>
      <c r="C67" s="95" t="s">
        <v>208</v>
      </c>
      <c r="D67" s="96" t="s">
        <v>12</v>
      </c>
      <c r="E67" s="96" t="n">
        <v>0</v>
      </c>
      <c r="F67" s="97" t="n">
        <v>10</v>
      </c>
      <c r="G67" s="97" t="n">
        <v>1</v>
      </c>
      <c r="H67" s="97" t="n">
        <v>8714</v>
      </c>
      <c r="I67" s="118" t="s">
        <v>44</v>
      </c>
      <c r="J67" s="119" t="n">
        <v>2</v>
      </c>
      <c r="K67" s="99" t="n">
        <v>1</v>
      </c>
      <c r="L67" s="100"/>
      <c r="M67" s="101" t="s">
        <v>229</v>
      </c>
      <c r="N67" s="101"/>
      <c r="O67" s="101"/>
      <c r="P67" s="101"/>
      <c r="Q67" s="102"/>
    </row>
    <row r="68" customFormat="false" ht="13.8" hidden="true" customHeight="false" outlineLevel="0" collapsed="false">
      <c r="A68" s="127" t="s">
        <v>230</v>
      </c>
      <c r="B68" s="128" t="s">
        <v>231</v>
      </c>
      <c r="C68" s="123" t="s">
        <v>232</v>
      </c>
      <c r="D68" s="96"/>
      <c r="E68" s="96" t="n">
        <v>0</v>
      </c>
      <c r="F68" s="97" t="s">
        <v>48</v>
      </c>
      <c r="G68" s="97" t="s">
        <v>48</v>
      </c>
      <c r="H68" s="124" t="n">
        <v>4739</v>
      </c>
      <c r="I68" s="118" t="s">
        <v>44</v>
      </c>
      <c r="J68" s="119" t="n">
        <v>2</v>
      </c>
      <c r="K68" s="99" t="n">
        <v>1</v>
      </c>
      <c r="L68" s="100"/>
      <c r="M68" s="101"/>
      <c r="N68" s="101"/>
      <c r="O68" s="101"/>
      <c r="P68" s="101"/>
      <c r="Q68" s="102"/>
    </row>
    <row r="69" customFormat="false" ht="13.8" hidden="true" customHeight="false" outlineLevel="0" collapsed="false">
      <c r="A69" s="127" t="s">
        <v>233</v>
      </c>
      <c r="B69" s="128" t="s">
        <v>234</v>
      </c>
      <c r="C69" s="123" t="s">
        <v>235</v>
      </c>
      <c r="D69" s="96"/>
      <c r="E69" s="96" t="n">
        <v>0</v>
      </c>
      <c r="F69" s="97" t="s">
        <v>48</v>
      </c>
      <c r="G69" s="97" t="s">
        <v>48</v>
      </c>
      <c r="H69" s="124" t="n">
        <v>6405</v>
      </c>
      <c r="I69" s="118" t="s">
        <v>44</v>
      </c>
      <c r="J69" s="119" t="n">
        <v>2</v>
      </c>
      <c r="K69" s="99" t="n">
        <v>1</v>
      </c>
      <c r="L69" s="100"/>
      <c r="M69" s="101"/>
      <c r="N69" s="101"/>
      <c r="O69" s="101"/>
      <c r="P69" s="101"/>
      <c r="Q69" s="102"/>
    </row>
    <row r="70" customFormat="false" ht="13.8" hidden="true" customHeight="false" outlineLevel="0" collapsed="false">
      <c r="A70" s="127" t="s">
        <v>236</v>
      </c>
      <c r="B70" s="128" t="s">
        <v>237</v>
      </c>
      <c r="C70" s="123" t="s">
        <v>40</v>
      </c>
      <c r="D70" s="96"/>
      <c r="E70" s="96" t="n">
        <v>0</v>
      </c>
      <c r="F70" s="97" t="s">
        <v>48</v>
      </c>
      <c r="G70" s="97" t="s">
        <v>48</v>
      </c>
      <c r="H70" s="124" t="n">
        <v>4740</v>
      </c>
      <c r="I70" s="118" t="s">
        <v>44</v>
      </c>
      <c r="J70" s="119" t="n">
        <v>2</v>
      </c>
      <c r="K70" s="99" t="n">
        <v>1</v>
      </c>
      <c r="L70" s="100"/>
      <c r="M70" s="101"/>
      <c r="N70" s="101"/>
      <c r="O70" s="101"/>
      <c r="P70" s="101"/>
      <c r="Q70" s="102"/>
    </row>
    <row r="71" customFormat="false" ht="13.8" hidden="false" customHeight="false" outlineLevel="0" collapsed="false">
      <c r="A71" s="93" t="s">
        <v>238</v>
      </c>
      <c r="B71" s="94" t="s">
        <v>239</v>
      </c>
      <c r="C71" s="123" t="s">
        <v>240</v>
      </c>
      <c r="D71" s="96" t="s">
        <v>12</v>
      </c>
      <c r="E71" s="96" t="n">
        <v>0</v>
      </c>
      <c r="F71" s="124" t="n">
        <v>12</v>
      </c>
      <c r="G71" s="124" t="n">
        <v>2</v>
      </c>
      <c r="H71" s="124" t="n">
        <v>1132</v>
      </c>
      <c r="I71" s="118" t="s">
        <v>44</v>
      </c>
      <c r="J71" s="119" t="n">
        <v>2</v>
      </c>
      <c r="K71" s="99" t="n">
        <v>1</v>
      </c>
      <c r="L71" s="100"/>
      <c r="M71" s="101"/>
      <c r="N71" s="101"/>
      <c r="O71" s="101"/>
      <c r="P71" s="101"/>
      <c r="Q71" s="102"/>
    </row>
    <row r="72" customFormat="false" ht="13.8" hidden="false" customHeight="false" outlineLevel="0" collapsed="false">
      <c r="A72" s="93" t="s">
        <v>241</v>
      </c>
      <c r="B72" s="94" t="s">
        <v>242</v>
      </c>
      <c r="C72" s="123" t="s">
        <v>240</v>
      </c>
      <c r="D72" s="96" t="s">
        <v>12</v>
      </c>
      <c r="E72" s="96" t="n">
        <v>0</v>
      </c>
      <c r="F72" s="124" t="n">
        <v>13</v>
      </c>
      <c r="G72" s="124" t="n">
        <v>2</v>
      </c>
      <c r="H72" s="124" t="n">
        <v>6010</v>
      </c>
      <c r="I72" s="118" t="s">
        <v>44</v>
      </c>
      <c r="J72" s="119" t="n">
        <v>2</v>
      </c>
      <c r="K72" s="99" t="n">
        <v>1</v>
      </c>
      <c r="L72" s="100"/>
      <c r="M72" s="101"/>
      <c r="N72" s="101"/>
      <c r="O72" s="101"/>
      <c r="P72" s="101"/>
      <c r="Q72" s="102"/>
    </row>
    <row r="73" customFormat="false" ht="13.8" hidden="false" customHeight="false" outlineLevel="0" collapsed="false">
      <c r="A73" s="93" t="s">
        <v>243</v>
      </c>
      <c r="B73" s="94" t="s">
        <v>244</v>
      </c>
      <c r="C73" s="123" t="s">
        <v>208</v>
      </c>
      <c r="D73" s="96" t="s">
        <v>12</v>
      </c>
      <c r="E73" s="96" t="n">
        <v>0</v>
      </c>
      <c r="F73" s="124" t="n">
        <v>13</v>
      </c>
      <c r="G73" s="124" t="n">
        <v>2</v>
      </c>
      <c r="H73" s="124" t="n">
        <v>1146</v>
      </c>
      <c r="I73" s="118" t="s">
        <v>44</v>
      </c>
      <c r="J73" s="119" t="n">
        <v>2</v>
      </c>
      <c r="K73" s="99" t="n">
        <v>1</v>
      </c>
      <c r="L73" s="100"/>
      <c r="M73" s="125" t="s">
        <v>245</v>
      </c>
      <c r="N73" s="101"/>
      <c r="O73" s="101"/>
      <c r="P73" s="101"/>
      <c r="Q73" s="102"/>
    </row>
    <row r="74" customFormat="false" ht="13.8" hidden="false" customHeight="false" outlineLevel="0" collapsed="false">
      <c r="A74" s="93" t="s">
        <v>246</v>
      </c>
      <c r="B74" s="94" t="s">
        <v>247</v>
      </c>
      <c r="C74" s="123" t="s">
        <v>248</v>
      </c>
      <c r="D74" s="96" t="s">
        <v>12</v>
      </c>
      <c r="E74" s="96" t="n">
        <v>0</v>
      </c>
      <c r="F74" s="124" t="n">
        <v>13</v>
      </c>
      <c r="G74" s="124" t="n">
        <v>2</v>
      </c>
      <c r="H74" s="124" t="n">
        <v>37038</v>
      </c>
      <c r="I74" s="118" t="s">
        <v>44</v>
      </c>
      <c r="J74" s="119" t="n">
        <v>2</v>
      </c>
      <c r="K74" s="99" t="n">
        <v>1</v>
      </c>
      <c r="L74" s="100"/>
      <c r="M74" s="125" t="s">
        <v>245</v>
      </c>
      <c r="N74" s="101"/>
      <c r="O74" s="101"/>
      <c r="P74" s="101"/>
      <c r="Q74" s="102"/>
    </row>
    <row r="75" customFormat="false" ht="13.8" hidden="true" customHeight="false" outlineLevel="0" collapsed="false">
      <c r="A75" s="127" t="s">
        <v>249</v>
      </c>
      <c r="B75" s="128" t="s">
        <v>250</v>
      </c>
      <c r="C75" s="123" t="s">
        <v>251</v>
      </c>
      <c r="D75" s="96"/>
      <c r="E75" s="96" t="n">
        <v>0</v>
      </c>
      <c r="F75" s="97" t="s">
        <v>48</v>
      </c>
      <c r="G75" s="97" t="s">
        <v>48</v>
      </c>
      <c r="H75" s="124" t="n">
        <v>9430</v>
      </c>
      <c r="I75" s="118" t="s">
        <v>44</v>
      </c>
      <c r="J75" s="119" t="n">
        <v>2</v>
      </c>
      <c r="K75" s="99" t="n">
        <v>1</v>
      </c>
      <c r="L75" s="100"/>
      <c r="M75" s="101"/>
      <c r="N75" s="101"/>
      <c r="O75" s="101"/>
      <c r="P75" s="101"/>
      <c r="Q75" s="102"/>
    </row>
    <row r="76" customFormat="false" ht="13.8" hidden="true" customHeight="false" outlineLevel="0" collapsed="false">
      <c r="A76" s="127" t="s">
        <v>252</v>
      </c>
      <c r="B76" s="128" t="s">
        <v>253</v>
      </c>
      <c r="C76" s="95" t="s">
        <v>254</v>
      </c>
      <c r="D76" s="96"/>
      <c r="E76" s="96" t="n">
        <v>0</v>
      </c>
      <c r="F76" s="97" t="s">
        <v>48</v>
      </c>
      <c r="G76" s="97" t="s">
        <v>48</v>
      </c>
      <c r="H76" s="97" t="n">
        <v>5263</v>
      </c>
      <c r="I76" s="118" t="s">
        <v>44</v>
      </c>
      <c r="J76" s="119" t="n">
        <v>2</v>
      </c>
      <c r="K76" s="99" t="n">
        <v>1</v>
      </c>
      <c r="L76" s="100"/>
      <c r="M76" s="101"/>
      <c r="N76" s="101"/>
      <c r="O76" s="101"/>
      <c r="P76" s="101"/>
      <c r="Q76" s="102"/>
    </row>
    <row r="77" customFormat="false" ht="13.8" hidden="true" customHeight="false" outlineLevel="0" collapsed="false">
      <c r="A77" s="127" t="s">
        <v>255</v>
      </c>
      <c r="B77" s="128" t="s">
        <v>256</v>
      </c>
      <c r="C77" s="95" t="s">
        <v>257</v>
      </c>
      <c r="D77" s="96"/>
      <c r="E77" s="96" t="n">
        <v>0</v>
      </c>
      <c r="F77" s="97" t="s">
        <v>48</v>
      </c>
      <c r="G77" s="97" t="s">
        <v>48</v>
      </c>
      <c r="H77" s="97" t="n">
        <v>19406</v>
      </c>
      <c r="I77" s="118" t="s">
        <v>44</v>
      </c>
      <c r="J77" s="119" t="n">
        <v>2</v>
      </c>
      <c r="K77" s="99" t="n">
        <v>1</v>
      </c>
      <c r="L77" s="100"/>
      <c r="M77" s="101"/>
      <c r="N77" s="101"/>
      <c r="O77" s="101"/>
      <c r="P77" s="101"/>
      <c r="Q77" s="102"/>
    </row>
    <row r="78" customFormat="false" ht="13.8" hidden="false" customHeight="false" outlineLevel="0" collapsed="false">
      <c r="A78" s="93" t="s">
        <v>258</v>
      </c>
      <c r="B78" s="94" t="s">
        <v>259</v>
      </c>
      <c r="C78" s="123" t="s">
        <v>260</v>
      </c>
      <c r="D78" s="96" t="s">
        <v>12</v>
      </c>
      <c r="E78" s="96" t="n">
        <v>0</v>
      </c>
      <c r="F78" s="124" t="n">
        <v>14</v>
      </c>
      <c r="G78" s="124" t="n">
        <v>2</v>
      </c>
      <c r="H78" s="124" t="n">
        <v>5264</v>
      </c>
      <c r="I78" s="118" t="s">
        <v>44</v>
      </c>
      <c r="J78" s="119" t="n">
        <v>2</v>
      </c>
      <c r="K78" s="99" t="n">
        <v>1</v>
      </c>
      <c r="L78" s="100"/>
      <c r="M78" s="101"/>
      <c r="N78" s="101"/>
      <c r="O78" s="101"/>
      <c r="P78" s="101"/>
      <c r="Q78" s="102"/>
    </row>
    <row r="79" customFormat="false" ht="13.8" hidden="false" customHeight="false" outlineLevel="0" collapsed="false">
      <c r="A79" s="93" t="s">
        <v>261</v>
      </c>
      <c r="B79" s="94" t="s">
        <v>262</v>
      </c>
      <c r="C79" s="123" t="s">
        <v>263</v>
      </c>
      <c r="D79" s="96" t="s">
        <v>12</v>
      </c>
      <c r="E79" s="96" t="n">
        <v>0</v>
      </c>
      <c r="F79" s="124" t="n">
        <v>14</v>
      </c>
      <c r="G79" s="124" t="n">
        <v>2</v>
      </c>
      <c r="H79" s="124" t="n">
        <v>5265</v>
      </c>
      <c r="I79" s="118" t="s">
        <v>44</v>
      </c>
      <c r="J79" s="119" t="n">
        <v>2</v>
      </c>
      <c r="K79" s="99" t="n">
        <v>1</v>
      </c>
      <c r="L79" s="100"/>
      <c r="M79" s="101"/>
      <c r="N79" s="101"/>
      <c r="O79" s="101"/>
      <c r="P79" s="101"/>
      <c r="Q79" s="102"/>
    </row>
    <row r="80" customFormat="false" ht="13.8" hidden="false" customHeight="false" outlineLevel="0" collapsed="false">
      <c r="A80" s="93" t="s">
        <v>264</v>
      </c>
      <c r="B80" s="94" t="s">
        <v>265</v>
      </c>
      <c r="C80" s="95" t="s">
        <v>266</v>
      </c>
      <c r="D80" s="96" t="s">
        <v>12</v>
      </c>
      <c r="E80" s="96" t="n">
        <v>0</v>
      </c>
      <c r="F80" s="97" t="n">
        <v>14</v>
      </c>
      <c r="G80" s="97" t="n">
        <v>2</v>
      </c>
      <c r="H80" s="97" t="n">
        <v>5266</v>
      </c>
      <c r="I80" s="118" t="s">
        <v>44</v>
      </c>
      <c r="J80" s="119" t="n">
        <v>2</v>
      </c>
      <c r="K80" s="99" t="n">
        <v>1</v>
      </c>
      <c r="L80" s="100"/>
      <c r="M80" s="101"/>
      <c r="N80" s="101"/>
      <c r="O80" s="101"/>
      <c r="P80" s="101"/>
      <c r="Q80" s="102"/>
    </row>
    <row r="81" customFormat="false" ht="13.8" hidden="true" customHeight="false" outlineLevel="0" collapsed="false">
      <c r="A81" s="127" t="s">
        <v>267</v>
      </c>
      <c r="B81" s="128" t="s">
        <v>268</v>
      </c>
      <c r="C81" s="95" t="s">
        <v>269</v>
      </c>
      <c r="D81" s="96"/>
      <c r="E81" s="96" t="n">
        <v>0</v>
      </c>
      <c r="F81" s="97" t="s">
        <v>48</v>
      </c>
      <c r="G81" s="97" t="s">
        <v>48</v>
      </c>
      <c r="H81" s="97" t="n">
        <v>5267</v>
      </c>
      <c r="I81" s="118" t="s">
        <v>44</v>
      </c>
      <c r="J81" s="119" t="n">
        <v>2</v>
      </c>
      <c r="K81" s="99" t="n">
        <v>1</v>
      </c>
      <c r="L81" s="100"/>
      <c r="M81" s="101"/>
      <c r="N81" s="101"/>
      <c r="O81" s="101"/>
      <c r="P81" s="101"/>
      <c r="Q81" s="102"/>
    </row>
    <row r="82" customFormat="false" ht="13.8" hidden="true" customHeight="false" outlineLevel="0" collapsed="false">
      <c r="A82" s="127" t="s">
        <v>270</v>
      </c>
      <c r="B82" s="128" t="s">
        <v>271</v>
      </c>
      <c r="C82" s="95" t="s">
        <v>208</v>
      </c>
      <c r="D82" s="96"/>
      <c r="E82" s="96" t="n">
        <v>0</v>
      </c>
      <c r="F82" s="97" t="s">
        <v>48</v>
      </c>
      <c r="G82" s="97" t="s">
        <v>48</v>
      </c>
      <c r="H82" s="97" t="n">
        <v>1122</v>
      </c>
      <c r="I82" s="118" t="s">
        <v>44</v>
      </c>
      <c r="J82" s="119" t="n">
        <v>2</v>
      </c>
      <c r="K82" s="99" t="n">
        <v>1</v>
      </c>
      <c r="L82" s="100"/>
      <c r="M82" s="101"/>
      <c r="N82" s="101"/>
      <c r="O82" s="101"/>
      <c r="P82" s="101"/>
      <c r="Q82" s="102"/>
    </row>
    <row r="83" customFormat="false" ht="13.8" hidden="true" customHeight="false" outlineLevel="0" collapsed="false">
      <c r="A83" s="127" t="s">
        <v>272</v>
      </c>
      <c r="B83" s="128" t="s">
        <v>273</v>
      </c>
      <c r="C83" s="123" t="s">
        <v>274</v>
      </c>
      <c r="D83" s="96"/>
      <c r="E83" s="96" t="n">
        <v>0</v>
      </c>
      <c r="F83" s="97" t="s">
        <v>48</v>
      </c>
      <c r="G83" s="97" t="s">
        <v>48</v>
      </c>
      <c r="H83" s="124" t="n">
        <v>19887</v>
      </c>
      <c r="I83" s="118" t="s">
        <v>44</v>
      </c>
      <c r="J83" s="119" t="n">
        <v>2</v>
      </c>
      <c r="K83" s="99" t="n">
        <v>1</v>
      </c>
      <c r="L83" s="100"/>
      <c r="M83" s="101"/>
      <c r="N83" s="101"/>
      <c r="O83" s="101"/>
      <c r="P83" s="101"/>
      <c r="Q83" s="102"/>
    </row>
    <row r="84" customFormat="false" ht="13.8" hidden="true" customHeight="false" outlineLevel="0" collapsed="false">
      <c r="A84" s="127" t="s">
        <v>275</v>
      </c>
      <c r="B84" s="128" t="s">
        <v>276</v>
      </c>
      <c r="C84" s="95" t="s">
        <v>277</v>
      </c>
      <c r="D84" s="96"/>
      <c r="E84" s="96" t="n">
        <v>0</v>
      </c>
      <c r="F84" s="97" t="s">
        <v>48</v>
      </c>
      <c r="G84" s="97" t="s">
        <v>48</v>
      </c>
      <c r="H84" s="97" t="n">
        <v>5269</v>
      </c>
      <c r="I84" s="118" t="s">
        <v>44</v>
      </c>
      <c r="J84" s="119" t="n">
        <v>2</v>
      </c>
      <c r="K84" s="99" t="n">
        <v>1</v>
      </c>
      <c r="L84" s="100"/>
      <c r="M84" s="101"/>
      <c r="N84" s="101"/>
      <c r="O84" s="101"/>
      <c r="P84" s="101"/>
      <c r="Q84" s="102"/>
    </row>
    <row r="85" customFormat="false" ht="13.8" hidden="true" customHeight="false" outlineLevel="0" collapsed="false">
      <c r="A85" s="127" t="s">
        <v>278</v>
      </c>
      <c r="B85" s="128" t="s">
        <v>279</v>
      </c>
      <c r="C85" s="95" t="s">
        <v>280</v>
      </c>
      <c r="D85" s="96"/>
      <c r="E85" s="96" t="n">
        <v>0</v>
      </c>
      <c r="F85" s="97" t="s">
        <v>48</v>
      </c>
      <c r="G85" s="97" t="s">
        <v>48</v>
      </c>
      <c r="H85" s="97" t="n">
        <v>5270</v>
      </c>
      <c r="I85" s="118" t="s">
        <v>44</v>
      </c>
      <c r="J85" s="119" t="n">
        <v>2</v>
      </c>
      <c r="K85" s="99" t="n">
        <v>1</v>
      </c>
      <c r="L85" s="100"/>
      <c r="M85" s="101"/>
      <c r="N85" s="101"/>
      <c r="O85" s="101"/>
      <c r="P85" s="101"/>
      <c r="Q85" s="102"/>
    </row>
    <row r="86" customFormat="false" ht="13.8" hidden="true" customHeight="false" outlineLevel="0" collapsed="false">
      <c r="A86" s="127" t="s">
        <v>281</v>
      </c>
      <c r="B86" s="128" t="s">
        <v>282</v>
      </c>
      <c r="C86" s="95" t="s">
        <v>283</v>
      </c>
      <c r="D86" s="96"/>
      <c r="E86" s="96" t="n">
        <v>0</v>
      </c>
      <c r="F86" s="97" t="s">
        <v>48</v>
      </c>
      <c r="G86" s="97" t="s">
        <v>48</v>
      </c>
      <c r="H86" s="97" t="n">
        <v>5272</v>
      </c>
      <c r="I86" s="118" t="s">
        <v>44</v>
      </c>
      <c r="J86" s="119" t="n">
        <v>2</v>
      </c>
      <c r="K86" s="99" t="n">
        <v>1</v>
      </c>
      <c r="L86" s="100"/>
      <c r="M86" s="101"/>
      <c r="N86" s="101"/>
      <c r="O86" s="101"/>
      <c r="P86" s="101"/>
      <c r="Q86" s="102"/>
    </row>
    <row r="87" customFormat="false" ht="13.8" hidden="true" customHeight="false" outlineLevel="0" collapsed="false">
      <c r="A87" s="127" t="s">
        <v>284</v>
      </c>
      <c r="B87" s="128" t="s">
        <v>285</v>
      </c>
      <c r="C87" s="123" t="s">
        <v>286</v>
      </c>
      <c r="D87" s="96"/>
      <c r="E87" s="96" t="n">
        <v>0</v>
      </c>
      <c r="F87" s="97" t="s">
        <v>48</v>
      </c>
      <c r="G87" s="97" t="s">
        <v>48</v>
      </c>
      <c r="H87" s="124" t="n">
        <v>5271</v>
      </c>
      <c r="I87" s="118" t="s">
        <v>44</v>
      </c>
      <c r="J87" s="119" t="n">
        <v>2</v>
      </c>
      <c r="K87" s="99" t="n">
        <v>1</v>
      </c>
      <c r="L87" s="100"/>
      <c r="M87" s="101"/>
      <c r="N87" s="101"/>
      <c r="O87" s="101"/>
      <c r="P87" s="101"/>
      <c r="Q87" s="102"/>
    </row>
    <row r="88" customFormat="false" ht="13.8" hidden="true" customHeight="false" outlineLevel="0" collapsed="false">
      <c r="A88" s="127" t="s">
        <v>287</v>
      </c>
      <c r="B88" s="128" t="s">
        <v>288</v>
      </c>
      <c r="C88" s="123" t="s">
        <v>289</v>
      </c>
      <c r="D88" s="96"/>
      <c r="E88" s="96" t="n">
        <v>0</v>
      </c>
      <c r="F88" s="97" t="s">
        <v>48</v>
      </c>
      <c r="G88" s="97" t="s">
        <v>48</v>
      </c>
      <c r="H88" s="124" t="n">
        <v>9804</v>
      </c>
      <c r="I88" s="118" t="s">
        <v>44</v>
      </c>
      <c r="J88" s="119" t="n">
        <v>2</v>
      </c>
      <c r="K88" s="99" t="n">
        <v>1</v>
      </c>
      <c r="L88" s="100"/>
      <c r="M88" s="101"/>
      <c r="N88" s="101"/>
      <c r="O88" s="101"/>
      <c r="P88" s="101"/>
      <c r="Q88" s="102"/>
    </row>
    <row r="89" customFormat="false" ht="13.8" hidden="false" customHeight="false" outlineLevel="0" collapsed="false">
      <c r="A89" s="93" t="s">
        <v>290</v>
      </c>
      <c r="B89" s="94" t="s">
        <v>291</v>
      </c>
      <c r="C89" s="123" t="s">
        <v>292</v>
      </c>
      <c r="D89" s="96" t="s">
        <v>12</v>
      </c>
      <c r="E89" s="96" t="n">
        <v>0</v>
      </c>
      <c r="F89" s="124" t="n">
        <v>9</v>
      </c>
      <c r="G89" s="124" t="n">
        <v>1</v>
      </c>
      <c r="H89" s="124" t="n">
        <v>1105</v>
      </c>
      <c r="I89" s="118" t="s">
        <v>44</v>
      </c>
      <c r="J89" s="119" t="n">
        <v>2</v>
      </c>
      <c r="K89" s="99" t="n">
        <v>1</v>
      </c>
      <c r="L89" s="100" t="s">
        <v>293</v>
      </c>
      <c r="M89" s="101" t="s">
        <v>294</v>
      </c>
      <c r="N89" s="126" t="s">
        <v>295</v>
      </c>
      <c r="O89" s="101" t="s">
        <v>296</v>
      </c>
      <c r="P89" s="126" t="s">
        <v>297</v>
      </c>
      <c r="Q89" s="102" t="s">
        <v>298</v>
      </c>
    </row>
    <row r="90" customFormat="false" ht="13.8" hidden="false" customHeight="false" outlineLevel="0" collapsed="false">
      <c r="A90" s="93" t="s">
        <v>299</v>
      </c>
      <c r="B90" s="94" t="s">
        <v>300</v>
      </c>
      <c r="C90" s="123" t="s">
        <v>301</v>
      </c>
      <c r="D90" s="96" t="s">
        <v>12</v>
      </c>
      <c r="E90" s="96" t="n">
        <v>0</v>
      </c>
      <c r="F90" s="124" t="n">
        <v>6</v>
      </c>
      <c r="G90" s="124" t="n">
        <v>2</v>
      </c>
      <c r="H90" s="124" t="n">
        <v>1134</v>
      </c>
      <c r="I90" s="118" t="s">
        <v>44</v>
      </c>
      <c r="J90" s="119" t="n">
        <v>2</v>
      </c>
      <c r="K90" s="99" t="n">
        <v>1</v>
      </c>
      <c r="L90" s="100"/>
      <c r="M90" s="101"/>
      <c r="N90" s="101"/>
      <c r="O90" s="101"/>
      <c r="P90" s="101"/>
      <c r="Q90" s="102"/>
    </row>
    <row r="91" customFormat="false" ht="13.8" hidden="false" customHeight="false" outlineLevel="0" collapsed="false">
      <c r="A91" s="93" t="s">
        <v>302</v>
      </c>
      <c r="B91" s="94" t="s">
        <v>303</v>
      </c>
      <c r="C91" s="123" t="s">
        <v>304</v>
      </c>
      <c r="D91" s="96" t="s">
        <v>12</v>
      </c>
      <c r="E91" s="96" t="n">
        <v>0</v>
      </c>
      <c r="F91" s="124" t="n">
        <v>11</v>
      </c>
      <c r="G91" s="124" t="n">
        <v>1</v>
      </c>
      <c r="H91" s="124" t="n">
        <v>1108</v>
      </c>
      <c r="I91" s="118" t="s">
        <v>44</v>
      </c>
      <c r="J91" s="119" t="n">
        <v>2</v>
      </c>
      <c r="K91" s="99" t="n">
        <v>1</v>
      </c>
      <c r="L91" s="100"/>
      <c r="M91" s="101"/>
      <c r="N91" s="101"/>
      <c r="O91" s="101"/>
      <c r="P91" s="101"/>
      <c r="Q91" s="102"/>
    </row>
    <row r="92" customFormat="false" ht="13.8" hidden="true" customHeight="false" outlineLevel="0" collapsed="false">
      <c r="A92" s="127" t="s">
        <v>305</v>
      </c>
      <c r="B92" s="128" t="s">
        <v>306</v>
      </c>
      <c r="C92" s="123" t="s">
        <v>307</v>
      </c>
      <c r="D92" s="96"/>
      <c r="E92" s="96" t="n">
        <v>0</v>
      </c>
      <c r="F92" s="97" t="s">
        <v>48</v>
      </c>
      <c r="G92" s="97" t="s">
        <v>48</v>
      </c>
      <c r="H92" s="124" t="n">
        <v>31566</v>
      </c>
      <c r="I92" s="118" t="s">
        <v>44</v>
      </c>
      <c r="J92" s="119" t="n">
        <v>2</v>
      </c>
      <c r="K92" s="99" t="n">
        <v>1</v>
      </c>
      <c r="L92" s="100"/>
      <c r="M92" s="101"/>
      <c r="N92" s="101"/>
      <c r="O92" s="101"/>
      <c r="P92" s="101"/>
      <c r="Q92" s="102"/>
    </row>
    <row r="93" customFormat="false" ht="13.8" hidden="false" customHeight="false" outlineLevel="0" collapsed="false">
      <c r="A93" s="93" t="s">
        <v>308</v>
      </c>
      <c r="B93" s="94" t="s">
        <v>309</v>
      </c>
      <c r="C93" s="95" t="s">
        <v>40</v>
      </c>
      <c r="D93" s="96" t="s">
        <v>12</v>
      </c>
      <c r="E93" s="96" t="n">
        <v>0</v>
      </c>
      <c r="F93" s="97" t="n">
        <v>13</v>
      </c>
      <c r="G93" s="97" t="n">
        <v>2</v>
      </c>
      <c r="H93" s="97" t="n">
        <v>6414</v>
      </c>
      <c r="I93" s="118" t="s">
        <v>44</v>
      </c>
      <c r="J93" s="119" t="n">
        <v>2</v>
      </c>
      <c r="K93" s="99" t="n">
        <v>1</v>
      </c>
      <c r="L93" s="100"/>
      <c r="M93" s="101"/>
      <c r="N93" s="101"/>
      <c r="O93" s="101"/>
      <c r="P93" s="101"/>
      <c r="Q93" s="102"/>
    </row>
    <row r="94" customFormat="false" ht="13.8" hidden="true" customHeight="false" outlineLevel="0" collapsed="false">
      <c r="A94" s="127" t="s">
        <v>310</v>
      </c>
      <c r="B94" s="128" t="s">
        <v>311</v>
      </c>
      <c r="C94" s="123" t="s">
        <v>240</v>
      </c>
      <c r="D94" s="96"/>
      <c r="E94" s="96" t="n">
        <v>0</v>
      </c>
      <c r="F94" s="97" t="s">
        <v>48</v>
      </c>
      <c r="G94" s="97" t="s">
        <v>48</v>
      </c>
      <c r="H94" s="124" t="n">
        <v>1113</v>
      </c>
      <c r="I94" s="118" t="s">
        <v>44</v>
      </c>
      <c r="J94" s="119" t="n">
        <v>2</v>
      </c>
      <c r="K94" s="99" t="n">
        <v>1</v>
      </c>
      <c r="L94" s="100"/>
      <c r="M94" s="101"/>
      <c r="N94" s="101"/>
      <c r="O94" s="101"/>
      <c r="P94" s="101"/>
      <c r="Q94" s="102"/>
    </row>
    <row r="95" customFormat="false" ht="15" hidden="true" customHeight="true" outlineLevel="0" collapsed="false">
      <c r="A95" s="127" t="s">
        <v>312</v>
      </c>
      <c r="B95" s="128" t="s">
        <v>313</v>
      </c>
      <c r="C95" s="123" t="s">
        <v>314</v>
      </c>
      <c r="D95" s="96"/>
      <c r="E95" s="96" t="n">
        <v>0</v>
      </c>
      <c r="F95" s="97" t="s">
        <v>48</v>
      </c>
      <c r="G95" s="97" t="s">
        <v>48</v>
      </c>
      <c r="H95" s="124" t="n">
        <v>24833</v>
      </c>
      <c r="I95" s="118" t="s">
        <v>44</v>
      </c>
      <c r="J95" s="119" t="n">
        <v>2</v>
      </c>
      <c r="K95" s="99" t="n">
        <v>1</v>
      </c>
      <c r="L95" s="100"/>
      <c r="M95" s="101"/>
      <c r="N95" s="101"/>
      <c r="O95" s="101"/>
      <c r="P95" s="101"/>
      <c r="Q95" s="102"/>
    </row>
    <row r="96" customFormat="false" ht="13.8" hidden="true" customHeight="false" outlineLevel="0" collapsed="false">
      <c r="A96" s="127" t="s">
        <v>315</v>
      </c>
      <c r="B96" s="128" t="s">
        <v>316</v>
      </c>
      <c r="C96" s="95" t="s">
        <v>317</v>
      </c>
      <c r="D96" s="96"/>
      <c r="E96" s="96" t="n">
        <v>0</v>
      </c>
      <c r="F96" s="97" t="s">
        <v>48</v>
      </c>
      <c r="G96" s="97" t="s">
        <v>48</v>
      </c>
      <c r="H96" s="97" t="n">
        <v>32022</v>
      </c>
      <c r="I96" s="118" t="s">
        <v>44</v>
      </c>
      <c r="J96" s="119" t="n">
        <v>2</v>
      </c>
      <c r="K96" s="99" t="n">
        <v>1</v>
      </c>
      <c r="L96" s="100"/>
      <c r="M96" s="101"/>
      <c r="N96" s="131"/>
      <c r="O96" s="101"/>
      <c r="P96" s="131"/>
      <c r="Q96" s="101"/>
    </row>
    <row r="97" customFormat="false" ht="13.8" hidden="true" customHeight="false" outlineLevel="0" collapsed="false">
      <c r="A97" s="127" t="s">
        <v>318</v>
      </c>
      <c r="B97" s="128" t="s">
        <v>319</v>
      </c>
      <c r="C97" s="95" t="s">
        <v>320</v>
      </c>
      <c r="D97" s="96"/>
      <c r="E97" s="96" t="n">
        <v>0</v>
      </c>
      <c r="F97" s="97" t="s">
        <v>48</v>
      </c>
      <c r="G97" s="97" t="s">
        <v>48</v>
      </c>
      <c r="H97" s="97" t="n">
        <v>6453</v>
      </c>
      <c r="I97" s="118" t="s">
        <v>44</v>
      </c>
      <c r="J97" s="119" t="n">
        <v>2</v>
      </c>
      <c r="K97" s="99" t="n">
        <v>1</v>
      </c>
      <c r="L97" s="100"/>
      <c r="M97" s="101"/>
      <c r="N97" s="101"/>
      <c r="O97" s="101"/>
      <c r="P97" s="101"/>
      <c r="Q97" s="102"/>
    </row>
    <row r="98" customFormat="false" ht="13.8" hidden="true" customHeight="false" outlineLevel="0" collapsed="false">
      <c r="A98" s="127" t="s">
        <v>321</v>
      </c>
      <c r="B98" s="128" t="s">
        <v>322</v>
      </c>
      <c r="C98" s="95" t="s">
        <v>323</v>
      </c>
      <c r="D98" s="96"/>
      <c r="E98" s="96" t="n">
        <v>0</v>
      </c>
      <c r="F98" s="97" t="s">
        <v>48</v>
      </c>
      <c r="G98" s="97" t="s">
        <v>48</v>
      </c>
      <c r="H98" s="97" t="n">
        <v>5576</v>
      </c>
      <c r="I98" s="118" t="s">
        <v>44</v>
      </c>
      <c r="J98" s="119" t="n">
        <v>2</v>
      </c>
      <c r="K98" s="99" t="n">
        <v>1</v>
      </c>
      <c r="L98" s="100"/>
      <c r="M98" s="101"/>
      <c r="N98" s="101"/>
      <c r="O98" s="101"/>
      <c r="P98" s="101"/>
      <c r="Q98" s="102"/>
    </row>
    <row r="99" customFormat="false" ht="13.8" hidden="true" customHeight="false" outlineLevel="0" collapsed="false">
      <c r="A99" s="127" t="s">
        <v>324</v>
      </c>
      <c r="B99" s="128" t="s">
        <v>325</v>
      </c>
      <c r="C99" s="95" t="s">
        <v>326</v>
      </c>
      <c r="D99" s="96"/>
      <c r="E99" s="96" t="n">
        <v>0</v>
      </c>
      <c r="F99" s="97" t="s">
        <v>48</v>
      </c>
      <c r="G99" s="97" t="s">
        <v>48</v>
      </c>
      <c r="H99" s="97" t="n">
        <v>6001</v>
      </c>
      <c r="I99" s="118" t="s">
        <v>44</v>
      </c>
      <c r="J99" s="119" t="n">
        <v>2</v>
      </c>
      <c r="K99" s="99" t="n">
        <v>1</v>
      </c>
      <c r="L99" s="100"/>
      <c r="M99" s="101"/>
      <c r="N99" s="101"/>
      <c r="O99" s="101"/>
      <c r="P99" s="101"/>
      <c r="Q99" s="102"/>
    </row>
    <row r="100" customFormat="false" ht="13.8" hidden="false" customHeight="false" outlineLevel="0" collapsed="false">
      <c r="A100" s="93" t="s">
        <v>327</v>
      </c>
      <c r="B100" s="94" t="s">
        <v>328</v>
      </c>
      <c r="C100" s="95" t="s">
        <v>40</v>
      </c>
      <c r="D100" s="96" t="s">
        <v>12</v>
      </c>
      <c r="E100" s="96" t="n">
        <v>0</v>
      </c>
      <c r="F100" s="97" t="n">
        <v>4</v>
      </c>
      <c r="G100" s="97" t="n">
        <v>2</v>
      </c>
      <c r="H100" s="97" t="n">
        <v>1125</v>
      </c>
      <c r="I100" s="118" t="s">
        <v>44</v>
      </c>
      <c r="J100" s="119" t="n">
        <v>2</v>
      </c>
      <c r="K100" s="99" t="n">
        <v>1</v>
      </c>
      <c r="L100" s="100"/>
      <c r="M100" s="101"/>
      <c r="N100" s="101"/>
      <c r="O100" s="101"/>
      <c r="P100" s="101"/>
      <c r="Q100" s="102"/>
    </row>
    <row r="101" customFormat="false" ht="13.8" hidden="true" customHeight="false" outlineLevel="0" collapsed="false">
      <c r="A101" s="127" t="s">
        <v>329</v>
      </c>
      <c r="B101" s="128" t="s">
        <v>330</v>
      </c>
      <c r="C101" s="95" t="s">
        <v>66</v>
      </c>
      <c r="D101" s="96"/>
      <c r="E101" s="96" t="n">
        <v>0</v>
      </c>
      <c r="F101" s="97" t="s">
        <v>48</v>
      </c>
      <c r="G101" s="97" t="s">
        <v>48</v>
      </c>
      <c r="H101" s="97" t="n">
        <v>6300</v>
      </c>
      <c r="I101" s="118" t="s">
        <v>44</v>
      </c>
      <c r="J101" s="119" t="n">
        <v>2</v>
      </c>
      <c r="K101" s="99" t="n">
        <v>1</v>
      </c>
      <c r="L101" s="100"/>
      <c r="M101" s="101"/>
      <c r="N101" s="101"/>
      <c r="O101" s="101"/>
      <c r="P101" s="101"/>
      <c r="Q101" s="102"/>
    </row>
    <row r="102" customFormat="false" ht="13.8" hidden="false" customHeight="false" outlineLevel="0" collapsed="false">
      <c r="A102" s="93" t="s">
        <v>331</v>
      </c>
      <c r="B102" s="94" t="s">
        <v>332</v>
      </c>
      <c r="C102" s="95" t="s">
        <v>40</v>
      </c>
      <c r="D102" s="96" t="s">
        <v>12</v>
      </c>
      <c r="E102" s="96" t="n">
        <v>0</v>
      </c>
      <c r="F102" s="97" t="n">
        <v>1</v>
      </c>
      <c r="G102" s="97" t="n">
        <v>3</v>
      </c>
      <c r="H102" s="97" t="n">
        <v>5578</v>
      </c>
      <c r="I102" s="118" t="s">
        <v>44</v>
      </c>
      <c r="J102" s="119" t="n">
        <v>2</v>
      </c>
      <c r="K102" s="99" t="n">
        <v>1</v>
      </c>
      <c r="L102" s="100"/>
      <c r="M102" s="101"/>
      <c r="N102" s="101"/>
      <c r="O102" s="101"/>
      <c r="P102" s="101"/>
      <c r="Q102" s="102"/>
    </row>
    <row r="103" customFormat="false" ht="13.8" hidden="true" customHeight="false" outlineLevel="0" collapsed="false">
      <c r="A103" s="127" t="s">
        <v>333</v>
      </c>
      <c r="B103" s="128" t="s">
        <v>334</v>
      </c>
      <c r="C103" s="95" t="s">
        <v>40</v>
      </c>
      <c r="D103" s="96"/>
      <c r="E103" s="96" t="n">
        <v>0</v>
      </c>
      <c r="F103" s="97" t="s">
        <v>48</v>
      </c>
      <c r="G103" s="97" t="s">
        <v>48</v>
      </c>
      <c r="H103" s="97" t="n">
        <v>6436</v>
      </c>
      <c r="I103" s="118" t="s">
        <v>44</v>
      </c>
      <c r="J103" s="119" t="n">
        <v>2</v>
      </c>
      <c r="K103" s="99" t="n">
        <v>1</v>
      </c>
      <c r="L103" s="100"/>
      <c r="M103" s="101"/>
      <c r="N103" s="101"/>
      <c r="O103" s="101"/>
      <c r="P103" s="101"/>
      <c r="Q103" s="102"/>
    </row>
    <row r="104" customFormat="false" ht="13.8" hidden="true" customHeight="false" outlineLevel="0" collapsed="false">
      <c r="A104" s="127" t="s">
        <v>335</v>
      </c>
      <c r="B104" s="128" t="s">
        <v>336</v>
      </c>
      <c r="C104" s="95" t="s">
        <v>208</v>
      </c>
      <c r="D104" s="96"/>
      <c r="E104" s="96" t="n">
        <v>0</v>
      </c>
      <c r="F104" s="97" t="s">
        <v>48</v>
      </c>
      <c r="G104" s="97" t="s">
        <v>48</v>
      </c>
      <c r="H104" s="97" t="n">
        <v>1114</v>
      </c>
      <c r="I104" s="118" t="s">
        <v>44</v>
      </c>
      <c r="J104" s="119" t="n">
        <v>2</v>
      </c>
      <c r="K104" s="99" t="n">
        <v>1</v>
      </c>
      <c r="L104" s="100"/>
      <c r="M104" s="101"/>
      <c r="N104" s="101"/>
      <c r="O104" s="101"/>
      <c r="P104" s="101"/>
      <c r="Q104" s="102"/>
    </row>
    <row r="105" customFormat="false" ht="13.8" hidden="false" customHeight="false" outlineLevel="0" collapsed="false">
      <c r="A105" s="93" t="s">
        <v>337</v>
      </c>
      <c r="B105" s="94" t="s">
        <v>338</v>
      </c>
      <c r="C105" s="95" t="s">
        <v>40</v>
      </c>
      <c r="D105" s="96" t="s">
        <v>12</v>
      </c>
      <c r="E105" s="96" t="n">
        <v>0</v>
      </c>
      <c r="F105" s="97" t="n">
        <v>12</v>
      </c>
      <c r="G105" s="97" t="n">
        <v>2</v>
      </c>
      <c r="H105" s="97" t="n">
        <v>5292</v>
      </c>
      <c r="I105" s="118" t="s">
        <v>44</v>
      </c>
      <c r="J105" s="119" t="n">
        <v>2</v>
      </c>
      <c r="K105" s="99" t="n">
        <v>1</v>
      </c>
      <c r="L105" s="100"/>
      <c r="M105" s="101"/>
      <c r="N105" s="101"/>
      <c r="O105" s="101"/>
      <c r="P105" s="101"/>
      <c r="Q105" s="102"/>
    </row>
    <row r="106" customFormat="false" ht="13.8" hidden="true" customHeight="false" outlineLevel="0" collapsed="false">
      <c r="A106" s="127" t="s">
        <v>339</v>
      </c>
      <c r="B106" s="128" t="s">
        <v>340</v>
      </c>
      <c r="C106" s="95" t="s">
        <v>341</v>
      </c>
      <c r="D106" s="96"/>
      <c r="E106" s="96" t="n">
        <v>0</v>
      </c>
      <c r="F106" s="97" t="s">
        <v>48</v>
      </c>
      <c r="G106" s="97" t="s">
        <v>48</v>
      </c>
      <c r="H106" s="97" t="n">
        <v>5878</v>
      </c>
      <c r="I106" s="118" t="s">
        <v>44</v>
      </c>
      <c r="J106" s="119" t="n">
        <v>2</v>
      </c>
      <c r="K106" s="99" t="n">
        <v>1</v>
      </c>
      <c r="L106" s="100"/>
      <c r="M106" s="101"/>
      <c r="N106" s="101"/>
      <c r="O106" s="101"/>
      <c r="P106" s="101"/>
      <c r="Q106" s="102"/>
    </row>
    <row r="107" customFormat="false" ht="13.8" hidden="false" customHeight="false" outlineLevel="0" collapsed="false">
      <c r="A107" s="93" t="s">
        <v>342</v>
      </c>
      <c r="B107" s="94" t="s">
        <v>343</v>
      </c>
      <c r="C107" s="95" t="s">
        <v>301</v>
      </c>
      <c r="D107" s="96" t="s">
        <v>12</v>
      </c>
      <c r="E107" s="96" t="n">
        <v>0</v>
      </c>
      <c r="F107" s="97" t="n">
        <v>10</v>
      </c>
      <c r="G107" s="97" t="n">
        <v>1</v>
      </c>
      <c r="H107" s="97" t="n">
        <v>1147</v>
      </c>
      <c r="I107" s="118" t="s">
        <v>44</v>
      </c>
      <c r="J107" s="119" t="n">
        <v>2</v>
      </c>
      <c r="K107" s="99" t="n">
        <v>1</v>
      </c>
      <c r="L107" s="100"/>
      <c r="M107" s="101"/>
      <c r="N107" s="101"/>
      <c r="O107" s="101"/>
      <c r="P107" s="101"/>
      <c r="Q107" s="102"/>
    </row>
    <row r="108" customFormat="false" ht="13.8" hidden="true" customHeight="false" outlineLevel="0" collapsed="false">
      <c r="A108" s="127" t="s">
        <v>344</v>
      </c>
      <c r="B108" s="128" t="s">
        <v>345</v>
      </c>
      <c r="C108" s="95" t="s">
        <v>346</v>
      </c>
      <c r="D108" s="96"/>
      <c r="E108" s="96" t="n">
        <v>0</v>
      </c>
      <c r="F108" s="97" t="s">
        <v>48</v>
      </c>
      <c r="G108" s="97" t="s">
        <v>48</v>
      </c>
      <c r="H108" s="97" t="n">
        <v>1109</v>
      </c>
      <c r="I108" s="118" t="s">
        <v>44</v>
      </c>
      <c r="J108" s="119" t="n">
        <v>2</v>
      </c>
      <c r="K108" s="99" t="n">
        <v>1</v>
      </c>
      <c r="L108" s="100"/>
      <c r="M108" s="101"/>
      <c r="N108" s="101"/>
      <c r="O108" s="101"/>
      <c r="P108" s="101"/>
      <c r="Q108" s="102"/>
    </row>
    <row r="109" customFormat="false" ht="13.8" hidden="false" customHeight="false" outlineLevel="0" collapsed="false">
      <c r="A109" s="93" t="s">
        <v>347</v>
      </c>
      <c r="B109" s="94" t="s">
        <v>348</v>
      </c>
      <c r="C109" s="95" t="s">
        <v>40</v>
      </c>
      <c r="D109" s="96" t="s">
        <v>12</v>
      </c>
      <c r="E109" s="96" t="n">
        <v>0</v>
      </c>
      <c r="F109" s="97" t="n">
        <v>13</v>
      </c>
      <c r="G109" s="97" t="n">
        <v>2</v>
      </c>
      <c r="H109" s="97" t="n">
        <v>1119</v>
      </c>
      <c r="I109" s="118" t="s">
        <v>44</v>
      </c>
      <c r="J109" s="119" t="n">
        <v>2</v>
      </c>
      <c r="K109" s="99" t="n">
        <v>1</v>
      </c>
      <c r="L109" s="100"/>
      <c r="M109" s="101"/>
      <c r="N109" s="101"/>
      <c r="O109" s="101"/>
      <c r="P109" s="101"/>
      <c r="Q109" s="102"/>
    </row>
    <row r="110" customFormat="false" ht="13.8" hidden="false" customHeight="false" outlineLevel="0" collapsed="false">
      <c r="A110" s="93" t="s">
        <v>349</v>
      </c>
      <c r="B110" s="94" t="s">
        <v>350</v>
      </c>
      <c r="C110" s="95" t="s">
        <v>351</v>
      </c>
      <c r="D110" s="96" t="s">
        <v>12</v>
      </c>
      <c r="E110" s="96" t="n">
        <v>0</v>
      </c>
      <c r="F110" s="97" t="n">
        <v>1</v>
      </c>
      <c r="G110" s="97" t="n">
        <v>3</v>
      </c>
      <c r="H110" s="97" t="n">
        <v>5583</v>
      </c>
      <c r="I110" s="118" t="s">
        <v>44</v>
      </c>
      <c r="J110" s="119" t="n">
        <v>2</v>
      </c>
      <c r="K110" s="99" t="n">
        <v>1</v>
      </c>
      <c r="L110" s="100"/>
      <c r="M110" s="101"/>
      <c r="N110" s="101"/>
      <c r="O110" s="101"/>
      <c r="P110" s="101"/>
      <c r="Q110" s="102"/>
    </row>
    <row r="111" customFormat="false" ht="13.8" hidden="true" customHeight="false" outlineLevel="0" collapsed="false">
      <c r="A111" s="127" t="s">
        <v>352</v>
      </c>
      <c r="B111" s="128" t="s">
        <v>353</v>
      </c>
      <c r="C111" s="95" t="s">
        <v>76</v>
      </c>
      <c r="D111" s="96"/>
      <c r="E111" s="96" t="n">
        <v>0</v>
      </c>
      <c r="F111" s="97" t="s">
        <v>48</v>
      </c>
      <c r="G111" s="97" t="s">
        <v>48</v>
      </c>
      <c r="H111" s="97" t="n">
        <v>19715</v>
      </c>
      <c r="I111" s="118" t="s">
        <v>44</v>
      </c>
      <c r="J111" s="119" t="n">
        <v>2</v>
      </c>
      <c r="K111" s="99" t="n">
        <v>1</v>
      </c>
      <c r="L111" s="100"/>
      <c r="M111" s="101"/>
      <c r="N111" s="101"/>
      <c r="O111" s="101"/>
      <c r="P111" s="101"/>
      <c r="Q111" s="102"/>
    </row>
    <row r="112" customFormat="false" ht="13.8" hidden="false" customHeight="false" outlineLevel="0" collapsed="false">
      <c r="A112" s="93" t="s">
        <v>354</v>
      </c>
      <c r="B112" s="94" t="s">
        <v>355</v>
      </c>
      <c r="C112" s="95" t="s">
        <v>301</v>
      </c>
      <c r="D112" s="96" t="s">
        <v>12</v>
      </c>
      <c r="E112" s="96" t="n">
        <v>0</v>
      </c>
      <c r="F112" s="97" t="n">
        <v>12</v>
      </c>
      <c r="G112" s="97" t="n">
        <v>1</v>
      </c>
      <c r="H112" s="97" t="n">
        <v>1138</v>
      </c>
      <c r="I112" s="118" t="s">
        <v>44</v>
      </c>
      <c r="J112" s="119" t="n">
        <v>2</v>
      </c>
      <c r="K112" s="99" t="n">
        <v>1</v>
      </c>
      <c r="L112" s="100"/>
      <c r="M112" s="101"/>
      <c r="N112" s="101"/>
      <c r="O112" s="101"/>
      <c r="P112" s="101"/>
      <c r="Q112" s="102"/>
    </row>
    <row r="113" customFormat="false" ht="13.8" hidden="false" customHeight="false" outlineLevel="0" collapsed="false">
      <c r="A113" s="93" t="s">
        <v>356</v>
      </c>
      <c r="B113" s="94" t="s">
        <v>357</v>
      </c>
      <c r="C113" s="95" t="s">
        <v>358</v>
      </c>
      <c r="D113" s="96" t="s">
        <v>12</v>
      </c>
      <c r="E113" s="96" t="n">
        <v>0</v>
      </c>
      <c r="F113" s="97" t="n">
        <v>14</v>
      </c>
      <c r="G113" s="97" t="n">
        <v>3</v>
      </c>
      <c r="H113" s="97" t="n">
        <v>6085</v>
      </c>
      <c r="I113" s="118" t="s">
        <v>44</v>
      </c>
      <c r="J113" s="119" t="n">
        <v>2</v>
      </c>
      <c r="K113" s="99" t="n">
        <v>1</v>
      </c>
      <c r="L113" s="100" t="s">
        <v>359</v>
      </c>
      <c r="M113" s="101" t="s">
        <v>360</v>
      </c>
      <c r="N113" s="126" t="s">
        <v>361</v>
      </c>
      <c r="O113" s="125" t="s">
        <v>362</v>
      </c>
      <c r="P113" s="101"/>
      <c r="Q113" s="102"/>
    </row>
    <row r="114" customFormat="false" ht="13.8" hidden="false" customHeight="false" outlineLevel="0" collapsed="false">
      <c r="A114" s="93" t="s">
        <v>363</v>
      </c>
      <c r="B114" s="94" t="s">
        <v>364</v>
      </c>
      <c r="C114" s="95" t="s">
        <v>365</v>
      </c>
      <c r="D114" s="96" t="s">
        <v>12</v>
      </c>
      <c r="E114" s="96" t="n">
        <v>0</v>
      </c>
      <c r="F114" s="97" t="n">
        <v>12</v>
      </c>
      <c r="G114" s="97" t="n">
        <v>2</v>
      </c>
      <c r="H114" s="97" t="n">
        <v>5275</v>
      </c>
      <c r="I114" s="118" t="s">
        <v>44</v>
      </c>
      <c r="J114" s="119" t="n">
        <v>2</v>
      </c>
      <c r="K114" s="99" t="n">
        <v>1</v>
      </c>
      <c r="L114" s="100"/>
      <c r="M114" s="101"/>
      <c r="N114" s="101"/>
      <c r="O114" s="101"/>
      <c r="P114" s="101"/>
      <c r="Q114" s="102"/>
    </row>
    <row r="115" customFormat="false" ht="13.8" hidden="true" customHeight="false" outlineLevel="0" collapsed="false">
      <c r="A115" s="127" t="s">
        <v>366</v>
      </c>
      <c r="B115" s="128" t="s">
        <v>367</v>
      </c>
      <c r="C115" s="95" t="s">
        <v>368</v>
      </c>
      <c r="D115" s="96"/>
      <c r="E115" s="96" t="n">
        <v>0</v>
      </c>
      <c r="F115" s="97" t="s">
        <v>48</v>
      </c>
      <c r="G115" s="97" t="s">
        <v>48</v>
      </c>
      <c r="H115" s="97" t="n">
        <v>5276</v>
      </c>
      <c r="I115" s="118" t="s">
        <v>44</v>
      </c>
      <c r="J115" s="119" t="n">
        <v>2</v>
      </c>
      <c r="K115" s="99" t="n">
        <v>1</v>
      </c>
      <c r="L115" s="100"/>
      <c r="M115" s="101"/>
      <c r="N115" s="101"/>
      <c r="O115" s="101"/>
      <c r="P115" s="101"/>
      <c r="Q115" s="102"/>
    </row>
    <row r="116" customFormat="false" ht="13.8" hidden="false" customHeight="false" outlineLevel="0" collapsed="false">
      <c r="A116" s="93" t="s">
        <v>369</v>
      </c>
      <c r="B116" s="94" t="s">
        <v>370</v>
      </c>
      <c r="C116" s="95" t="s">
        <v>371</v>
      </c>
      <c r="D116" s="96" t="s">
        <v>12</v>
      </c>
      <c r="E116" s="96" t="n">
        <v>0</v>
      </c>
      <c r="F116" s="97" t="n">
        <v>15</v>
      </c>
      <c r="G116" s="97" t="n">
        <v>3</v>
      </c>
      <c r="H116" s="97" t="n">
        <v>5277</v>
      </c>
      <c r="I116" s="118" t="s">
        <v>44</v>
      </c>
      <c r="J116" s="119" t="n">
        <v>2</v>
      </c>
      <c r="K116" s="99" t="n">
        <v>1</v>
      </c>
      <c r="L116" s="100"/>
      <c r="M116" s="101"/>
      <c r="N116" s="101"/>
      <c r="O116" s="101"/>
      <c r="P116" s="101"/>
      <c r="Q116" s="102"/>
    </row>
    <row r="117" customFormat="false" ht="13.8" hidden="true" customHeight="false" outlineLevel="0" collapsed="false">
      <c r="A117" s="127" t="s">
        <v>372</v>
      </c>
      <c r="B117" s="128" t="s">
        <v>373</v>
      </c>
      <c r="C117" s="95" t="s">
        <v>374</v>
      </c>
      <c r="D117" s="96"/>
      <c r="E117" s="96" t="n">
        <v>0</v>
      </c>
      <c r="F117" s="97" t="s">
        <v>48</v>
      </c>
      <c r="G117" s="97" t="s">
        <v>48</v>
      </c>
      <c r="H117" s="97" t="n">
        <v>5274</v>
      </c>
      <c r="I117" s="118" t="s">
        <v>44</v>
      </c>
      <c r="J117" s="119" t="n">
        <v>2</v>
      </c>
      <c r="K117" s="99" t="n">
        <v>1</v>
      </c>
      <c r="L117" s="100"/>
      <c r="M117" s="101"/>
      <c r="N117" s="101"/>
      <c r="O117" s="101"/>
      <c r="P117" s="101"/>
      <c r="Q117" s="102"/>
    </row>
    <row r="118" customFormat="false" ht="13.8" hidden="true" customHeight="false" outlineLevel="0" collapsed="false">
      <c r="A118" s="127" t="s">
        <v>375</v>
      </c>
      <c r="B118" s="128" t="s">
        <v>376</v>
      </c>
      <c r="C118" s="95" t="s">
        <v>40</v>
      </c>
      <c r="D118" s="96"/>
      <c r="E118" s="96" t="n">
        <v>0</v>
      </c>
      <c r="F118" s="97" t="s">
        <v>48</v>
      </c>
      <c r="G118" s="97" t="s">
        <v>48</v>
      </c>
      <c r="H118" s="97" t="n">
        <v>6304</v>
      </c>
      <c r="I118" s="118" t="s">
        <v>44</v>
      </c>
      <c r="J118" s="119" t="n">
        <v>2</v>
      </c>
      <c r="K118" s="99" t="n">
        <v>1</v>
      </c>
      <c r="L118" s="100"/>
      <c r="M118" s="101"/>
      <c r="N118" s="101"/>
      <c r="O118" s="101"/>
      <c r="P118" s="101"/>
      <c r="Q118" s="102"/>
    </row>
    <row r="119" customFormat="false" ht="13.8" hidden="false" customHeight="false" outlineLevel="0" collapsed="false">
      <c r="A119" s="93" t="s">
        <v>377</v>
      </c>
      <c r="B119" s="94" t="s">
        <v>378</v>
      </c>
      <c r="C119" s="123" t="s">
        <v>379</v>
      </c>
      <c r="D119" s="96" t="s">
        <v>12</v>
      </c>
      <c r="E119" s="96" t="n">
        <v>0</v>
      </c>
      <c r="F119" s="124" t="n">
        <v>13</v>
      </c>
      <c r="G119" s="124" t="n">
        <v>2</v>
      </c>
      <c r="H119" s="124" t="n">
        <v>37029</v>
      </c>
      <c r="I119" s="118" t="s">
        <v>44</v>
      </c>
      <c r="J119" s="119" t="n">
        <v>2</v>
      </c>
      <c r="K119" s="99" t="n">
        <v>1</v>
      </c>
      <c r="L119" s="100" t="s">
        <v>380</v>
      </c>
      <c r="M119" s="125" t="s">
        <v>245</v>
      </c>
      <c r="N119" s="101"/>
      <c r="O119" s="101"/>
      <c r="P119" s="101"/>
      <c r="Q119" s="102"/>
    </row>
    <row r="120" customFormat="false" ht="13.8" hidden="false" customHeight="false" outlineLevel="0" collapsed="false">
      <c r="A120" s="93" t="s">
        <v>381</v>
      </c>
      <c r="B120" s="94" t="s">
        <v>382</v>
      </c>
      <c r="C120" s="95" t="s">
        <v>383</v>
      </c>
      <c r="D120" s="96" t="s">
        <v>12</v>
      </c>
      <c r="E120" s="96" t="n">
        <v>0</v>
      </c>
      <c r="F120" s="97" t="n">
        <v>11</v>
      </c>
      <c r="G120" s="97" t="n">
        <v>2</v>
      </c>
      <c r="H120" s="97" t="n">
        <v>1167</v>
      </c>
      <c r="I120" s="118" t="s">
        <v>44</v>
      </c>
      <c r="J120" s="119" t="n">
        <v>2</v>
      </c>
      <c r="K120" s="99" t="n">
        <v>1</v>
      </c>
      <c r="L120" s="100"/>
      <c r="M120" s="101"/>
      <c r="N120" s="101"/>
      <c r="O120" s="101"/>
      <c r="P120" s="101"/>
      <c r="Q120" s="102"/>
    </row>
    <row r="121" customFormat="false" ht="13.8" hidden="false" customHeight="false" outlineLevel="0" collapsed="false">
      <c r="A121" s="93" t="s">
        <v>384</v>
      </c>
      <c r="B121" s="94" t="s">
        <v>385</v>
      </c>
      <c r="C121" s="95" t="s">
        <v>40</v>
      </c>
      <c r="D121" s="96" t="s">
        <v>12</v>
      </c>
      <c r="E121" s="96" t="n">
        <v>0</v>
      </c>
      <c r="F121" s="97" t="n">
        <v>10</v>
      </c>
      <c r="G121" s="97" t="n">
        <v>1</v>
      </c>
      <c r="H121" s="97" t="n">
        <v>1142</v>
      </c>
      <c r="I121" s="118" t="s">
        <v>44</v>
      </c>
      <c r="J121" s="119" t="n">
        <v>2</v>
      </c>
      <c r="K121" s="99" t="n">
        <v>1</v>
      </c>
      <c r="L121" s="100"/>
      <c r="M121" s="101"/>
      <c r="N121" s="101"/>
      <c r="O121" s="101"/>
      <c r="P121" s="101"/>
      <c r="Q121" s="102"/>
    </row>
    <row r="122" customFormat="false" ht="13.8" hidden="false" customHeight="false" outlineLevel="0" collapsed="false">
      <c r="A122" s="93" t="s">
        <v>386</v>
      </c>
      <c r="B122" s="94" t="s">
        <v>387</v>
      </c>
      <c r="C122" s="95" t="s">
        <v>123</v>
      </c>
      <c r="D122" s="96" t="s">
        <v>12</v>
      </c>
      <c r="E122" s="96" t="n">
        <v>0</v>
      </c>
      <c r="F122" s="97" t="n">
        <v>3</v>
      </c>
      <c r="G122" s="97" t="n">
        <v>2</v>
      </c>
      <c r="H122" s="97" t="n">
        <v>19725</v>
      </c>
      <c r="I122" s="118" t="s">
        <v>44</v>
      </c>
      <c r="J122" s="119" t="n">
        <v>2</v>
      </c>
      <c r="K122" s="99" t="n">
        <v>1</v>
      </c>
      <c r="L122" s="100" t="s">
        <v>388</v>
      </c>
      <c r="M122" s="101" t="s">
        <v>389</v>
      </c>
      <c r="N122" s="100" t="s">
        <v>390</v>
      </c>
      <c r="O122" s="101" t="s">
        <v>391</v>
      </c>
      <c r="P122" s="100" t="s">
        <v>392</v>
      </c>
      <c r="Q122" s="125" t="s">
        <v>393</v>
      </c>
    </row>
    <row r="123" customFormat="false" ht="13.8" hidden="false" customHeight="false" outlineLevel="0" collapsed="false">
      <c r="A123" s="93" t="s">
        <v>394</v>
      </c>
      <c r="B123" s="94" t="s">
        <v>395</v>
      </c>
      <c r="C123" s="95" t="s">
        <v>396</v>
      </c>
      <c r="D123" s="96" t="s">
        <v>12</v>
      </c>
      <c r="E123" s="96" t="n">
        <v>0</v>
      </c>
      <c r="F123" s="97" t="n">
        <v>4</v>
      </c>
      <c r="G123" s="97" t="n">
        <v>1</v>
      </c>
      <c r="H123" s="97" t="n">
        <v>1169</v>
      </c>
      <c r="I123" s="118" t="s">
        <v>44</v>
      </c>
      <c r="J123" s="119" t="n">
        <v>2</v>
      </c>
      <c r="K123" s="99" t="n">
        <v>1</v>
      </c>
      <c r="L123" s="100"/>
      <c r="M123" s="101"/>
      <c r="N123" s="101"/>
      <c r="O123" s="101"/>
      <c r="P123" s="101"/>
      <c r="Q123" s="102"/>
    </row>
    <row r="124" customFormat="false" ht="15" hidden="false" customHeight="true" outlineLevel="0" collapsed="false">
      <c r="A124" s="93" t="s">
        <v>397</v>
      </c>
      <c r="B124" s="94" t="s">
        <v>398</v>
      </c>
      <c r="C124" s="95" t="s">
        <v>208</v>
      </c>
      <c r="D124" s="96" t="s">
        <v>12</v>
      </c>
      <c r="E124" s="96" t="n">
        <v>0</v>
      </c>
      <c r="F124" s="97" t="n">
        <v>13</v>
      </c>
      <c r="G124" s="97" t="n">
        <v>3</v>
      </c>
      <c r="H124" s="97" t="n">
        <v>1148</v>
      </c>
      <c r="I124" s="118" t="s">
        <v>44</v>
      </c>
      <c r="J124" s="119" t="n">
        <v>2</v>
      </c>
      <c r="K124" s="99" t="n">
        <v>1</v>
      </c>
      <c r="L124" s="100"/>
      <c r="M124" s="101"/>
      <c r="N124" s="101"/>
      <c r="O124" s="101"/>
      <c r="P124" s="101"/>
      <c r="Q124" s="102"/>
    </row>
    <row r="125" customFormat="false" ht="12.75" hidden="false" customHeight="false" outlineLevel="0" collapsed="false">
      <c r="A125" s="104"/>
      <c r="B125" s="105" t="s">
        <v>399</v>
      </c>
      <c r="C125" s="106"/>
      <c r="D125" s="107" t="s">
        <v>12</v>
      </c>
      <c r="E125" s="107" t="n">
        <v>1</v>
      </c>
      <c r="F125" s="108"/>
      <c r="G125" s="108"/>
      <c r="H125" s="109"/>
      <c r="I125" s="110" t="s">
        <v>400</v>
      </c>
      <c r="J125" s="111" t="n">
        <v>3</v>
      </c>
      <c r="K125" s="111"/>
      <c r="L125" s="112"/>
      <c r="M125" s="110"/>
      <c r="N125" s="110"/>
      <c r="O125" s="110"/>
      <c r="P125" s="110"/>
      <c r="Q125" s="113"/>
    </row>
    <row r="126" customFormat="false" ht="13.8" hidden="false" customHeight="false" outlineLevel="0" collapsed="false">
      <c r="A126" s="93" t="s">
        <v>401</v>
      </c>
      <c r="B126" s="94" t="s">
        <v>402</v>
      </c>
      <c r="C126" s="123" t="s">
        <v>403</v>
      </c>
      <c r="D126" s="96" t="s">
        <v>12</v>
      </c>
      <c r="E126" s="96" t="n">
        <v>0</v>
      </c>
      <c r="F126" s="124" t="n">
        <v>17</v>
      </c>
      <c r="G126" s="124" t="n">
        <v>3</v>
      </c>
      <c r="H126" s="124" t="n">
        <v>19600</v>
      </c>
      <c r="I126" s="103" t="s">
        <v>400</v>
      </c>
      <c r="J126" s="60" t="n">
        <v>3</v>
      </c>
      <c r="K126" s="99" t="n">
        <v>1</v>
      </c>
      <c r="L126" s="100"/>
      <c r="M126" s="101"/>
      <c r="N126" s="101"/>
      <c r="O126" s="101"/>
      <c r="P126" s="101"/>
      <c r="Q126" s="102"/>
    </row>
    <row r="127" customFormat="false" ht="13.8" hidden="true" customHeight="false" outlineLevel="0" collapsed="false">
      <c r="A127" s="93" t="s">
        <v>404</v>
      </c>
      <c r="B127" s="128" t="s">
        <v>405</v>
      </c>
      <c r="C127" s="123" t="s">
        <v>406</v>
      </c>
      <c r="D127" s="96"/>
      <c r="E127" s="96" t="n">
        <v>0</v>
      </c>
      <c r="F127" s="97" t="s">
        <v>48</v>
      </c>
      <c r="G127" s="97" t="s">
        <v>48</v>
      </c>
      <c r="H127" s="124" t="n">
        <v>9675</v>
      </c>
      <c r="I127" s="103" t="s">
        <v>400</v>
      </c>
      <c r="J127" s="60" t="n">
        <v>3</v>
      </c>
      <c r="K127" s="99" t="n">
        <v>3</v>
      </c>
      <c r="L127" s="100"/>
      <c r="M127" s="101"/>
      <c r="N127" s="101"/>
      <c r="O127" s="101"/>
      <c r="P127" s="101"/>
      <c r="Q127" s="102"/>
    </row>
    <row r="128" customFormat="false" ht="13.8" hidden="true" customHeight="false" outlineLevel="0" collapsed="false">
      <c r="A128" s="93" t="s">
        <v>407</v>
      </c>
      <c r="B128" s="128" t="s">
        <v>408</v>
      </c>
      <c r="C128" s="123" t="s">
        <v>409</v>
      </c>
      <c r="D128" s="96"/>
      <c r="E128" s="96" t="n">
        <v>0</v>
      </c>
      <c r="F128" s="97" t="s">
        <v>48</v>
      </c>
      <c r="G128" s="97" t="s">
        <v>48</v>
      </c>
      <c r="H128" s="124" t="n">
        <v>19614</v>
      </c>
      <c r="I128" s="103" t="s">
        <v>400</v>
      </c>
      <c r="J128" s="60" t="n">
        <v>3</v>
      </c>
      <c r="K128" s="99" t="n">
        <v>1</v>
      </c>
      <c r="L128" s="100"/>
      <c r="M128" s="101"/>
      <c r="N128" s="101"/>
      <c r="O128" s="101"/>
      <c r="P128" s="101"/>
      <c r="Q128" s="102"/>
    </row>
    <row r="129" customFormat="false" ht="13.8" hidden="false" customHeight="false" outlineLevel="0" collapsed="false">
      <c r="A129" s="93" t="s">
        <v>410</v>
      </c>
      <c r="B129" s="94" t="s">
        <v>411</v>
      </c>
      <c r="C129" s="123" t="s">
        <v>412</v>
      </c>
      <c r="D129" s="96" t="s">
        <v>12</v>
      </c>
      <c r="E129" s="96" t="n">
        <v>0</v>
      </c>
      <c r="F129" s="124" t="n">
        <v>16</v>
      </c>
      <c r="G129" s="124" t="n">
        <v>3</v>
      </c>
      <c r="H129" s="124" t="n">
        <v>10217</v>
      </c>
      <c r="I129" s="103" t="s">
        <v>400</v>
      </c>
      <c r="J129" s="60" t="n">
        <v>3</v>
      </c>
      <c r="K129" s="99" t="n">
        <v>1</v>
      </c>
      <c r="L129" s="100"/>
      <c r="M129" s="101"/>
      <c r="N129" s="131"/>
      <c r="O129" s="101"/>
      <c r="P129" s="131"/>
      <c r="Q129" s="101"/>
    </row>
    <row r="130" customFormat="false" ht="13.8" hidden="true" customHeight="false" outlineLevel="0" collapsed="false">
      <c r="A130" s="127" t="s">
        <v>413</v>
      </c>
      <c r="B130" s="128" t="s">
        <v>414</v>
      </c>
      <c r="C130" s="95" t="s">
        <v>415</v>
      </c>
      <c r="D130" s="96"/>
      <c r="E130" s="96" t="n">
        <v>0</v>
      </c>
      <c r="F130" s="97" t="s">
        <v>48</v>
      </c>
      <c r="G130" s="97" t="s">
        <v>48</v>
      </c>
      <c r="H130" s="97" t="n">
        <v>19737</v>
      </c>
      <c r="I130" s="103" t="s">
        <v>400</v>
      </c>
      <c r="J130" s="60" t="n">
        <v>3</v>
      </c>
      <c r="K130" s="99" t="n">
        <v>3</v>
      </c>
      <c r="L130" s="100"/>
      <c r="M130" s="101"/>
      <c r="N130" s="101"/>
      <c r="O130" s="101"/>
      <c r="P130" s="101"/>
      <c r="Q130" s="102"/>
    </row>
    <row r="131" customFormat="false" ht="13.8" hidden="true" customHeight="false" outlineLevel="0" collapsed="false">
      <c r="A131" s="127" t="s">
        <v>416</v>
      </c>
      <c r="B131" s="128" t="s">
        <v>417</v>
      </c>
      <c r="C131" s="95" t="s">
        <v>418</v>
      </c>
      <c r="D131" s="96"/>
      <c r="E131" s="96" t="n">
        <v>0</v>
      </c>
      <c r="F131" s="97" t="s">
        <v>48</v>
      </c>
      <c r="G131" s="97" t="s">
        <v>48</v>
      </c>
      <c r="H131" s="97" t="n">
        <v>19738</v>
      </c>
      <c r="I131" s="103" t="s">
        <v>400</v>
      </c>
      <c r="J131" s="60" t="n">
        <v>3</v>
      </c>
      <c r="K131" s="99" t="n">
        <v>3</v>
      </c>
      <c r="L131" s="100"/>
      <c r="M131" s="101"/>
      <c r="N131" s="101"/>
      <c r="O131" s="101"/>
      <c r="P131" s="101"/>
      <c r="Q131" s="102"/>
    </row>
    <row r="132" customFormat="false" ht="15" hidden="false" customHeight="true" outlineLevel="0" collapsed="false">
      <c r="A132" s="104"/>
      <c r="B132" s="105" t="s">
        <v>419</v>
      </c>
      <c r="C132" s="106"/>
      <c r="D132" s="107" t="s">
        <v>12</v>
      </c>
      <c r="E132" s="107" t="n">
        <v>1</v>
      </c>
      <c r="F132" s="108"/>
      <c r="G132" s="108"/>
      <c r="H132" s="109"/>
      <c r="I132" s="110" t="s">
        <v>420</v>
      </c>
      <c r="J132" s="111" t="n">
        <v>4</v>
      </c>
      <c r="K132" s="111"/>
      <c r="L132" s="112"/>
      <c r="M132" s="110"/>
      <c r="N132" s="110"/>
      <c r="O132" s="110"/>
      <c r="P132" s="110"/>
      <c r="Q132" s="113"/>
    </row>
    <row r="133" customFormat="false" ht="15" hidden="false" customHeight="true" outlineLevel="0" collapsed="false">
      <c r="A133" s="104"/>
      <c r="B133" s="132" t="s">
        <v>421</v>
      </c>
      <c r="C133" s="106"/>
      <c r="D133" s="107" t="s">
        <v>12</v>
      </c>
      <c r="E133" s="107" t="n">
        <v>1</v>
      </c>
      <c r="F133" s="108"/>
      <c r="G133" s="108"/>
      <c r="H133" s="109"/>
      <c r="I133" s="110" t="s">
        <v>420</v>
      </c>
      <c r="J133" s="111" t="n">
        <v>4</v>
      </c>
      <c r="K133" s="111"/>
      <c r="L133" s="112"/>
      <c r="M133" s="110"/>
      <c r="N133" s="110"/>
      <c r="O133" s="110"/>
      <c r="P133" s="110"/>
      <c r="Q133" s="113"/>
    </row>
    <row r="134" customFormat="false" ht="15" hidden="false" customHeight="true" outlineLevel="0" collapsed="false">
      <c r="A134" s="93" t="s">
        <v>422</v>
      </c>
      <c r="B134" s="94" t="s">
        <v>423</v>
      </c>
      <c r="C134" s="123" t="s">
        <v>424</v>
      </c>
      <c r="D134" s="96" t="s">
        <v>12</v>
      </c>
      <c r="E134" s="96" t="n">
        <v>0</v>
      </c>
      <c r="F134" s="124" t="n">
        <v>14</v>
      </c>
      <c r="G134" s="124" t="n">
        <v>2</v>
      </c>
      <c r="H134" s="124" t="n">
        <v>10206</v>
      </c>
      <c r="I134" s="103" t="s">
        <v>425</v>
      </c>
      <c r="J134" s="60" t="n">
        <v>4</v>
      </c>
      <c r="K134" s="99" t="n">
        <v>2</v>
      </c>
      <c r="L134" s="100" t="s">
        <v>426</v>
      </c>
      <c r="M134" s="125" t="s">
        <v>427</v>
      </c>
      <c r="N134" s="101"/>
      <c r="O134" s="101"/>
      <c r="P134" s="101"/>
      <c r="Q134" s="102"/>
    </row>
    <row r="135" customFormat="false" ht="13.8" hidden="true" customHeight="false" outlineLevel="0" collapsed="false">
      <c r="A135" s="127" t="s">
        <v>428</v>
      </c>
      <c r="B135" s="128" t="s">
        <v>429</v>
      </c>
      <c r="C135" s="123" t="s">
        <v>424</v>
      </c>
      <c r="D135" s="96"/>
      <c r="E135" s="96" t="n">
        <v>0</v>
      </c>
      <c r="F135" s="97" t="s">
        <v>48</v>
      </c>
      <c r="G135" s="97" t="s">
        <v>48</v>
      </c>
      <c r="H135" s="124" t="n">
        <v>19515</v>
      </c>
      <c r="I135" s="103" t="s">
        <v>425</v>
      </c>
      <c r="J135" s="60" t="n">
        <v>4</v>
      </c>
      <c r="K135" s="99" t="n">
        <v>3</v>
      </c>
      <c r="L135" s="100"/>
      <c r="M135" s="101"/>
      <c r="N135" s="101"/>
      <c r="O135" s="101"/>
      <c r="P135" s="101"/>
      <c r="Q135" s="102"/>
    </row>
    <row r="136" customFormat="false" ht="15" hidden="true" customHeight="true" outlineLevel="0" collapsed="false">
      <c r="A136" s="127" t="s">
        <v>430</v>
      </c>
      <c r="B136" s="128" t="s">
        <v>431</v>
      </c>
      <c r="C136" s="95" t="s">
        <v>424</v>
      </c>
      <c r="D136" s="96"/>
      <c r="E136" s="96" t="n">
        <v>0</v>
      </c>
      <c r="F136" s="97" t="s">
        <v>48</v>
      </c>
      <c r="G136" s="97" t="s">
        <v>48</v>
      </c>
      <c r="H136" s="97" t="n">
        <v>19531</v>
      </c>
      <c r="I136" s="103" t="s">
        <v>425</v>
      </c>
      <c r="J136" s="60" t="n">
        <v>4</v>
      </c>
      <c r="K136" s="99" t="n">
        <v>3</v>
      </c>
      <c r="L136" s="100"/>
      <c r="M136" s="101"/>
      <c r="N136" s="101"/>
      <c r="O136" s="101"/>
      <c r="P136" s="101"/>
      <c r="Q136" s="102"/>
    </row>
    <row r="137" customFormat="false" ht="13.8" hidden="true" customHeight="false" outlineLevel="0" collapsed="false">
      <c r="A137" s="127" t="s">
        <v>432</v>
      </c>
      <c r="B137" s="128" t="s">
        <v>433</v>
      </c>
      <c r="C137" s="123" t="s">
        <v>434</v>
      </c>
      <c r="D137" s="96"/>
      <c r="E137" s="96" t="n">
        <v>0</v>
      </c>
      <c r="F137" s="97" t="s">
        <v>48</v>
      </c>
      <c r="G137" s="97" t="s">
        <v>48</v>
      </c>
      <c r="H137" s="124" t="n">
        <v>19562</v>
      </c>
      <c r="I137" s="103" t="s">
        <v>425</v>
      </c>
      <c r="J137" s="60" t="n">
        <v>4</v>
      </c>
      <c r="K137" s="99" t="n">
        <v>3</v>
      </c>
      <c r="L137" s="100"/>
      <c r="M137" s="101"/>
      <c r="N137" s="101"/>
      <c r="O137" s="101"/>
      <c r="P137" s="101"/>
      <c r="Q137" s="102"/>
    </row>
    <row r="138" customFormat="false" ht="13.8" hidden="true" customHeight="false" outlineLevel="0" collapsed="false">
      <c r="A138" s="127" t="s">
        <v>435</v>
      </c>
      <c r="B138" s="128" t="s">
        <v>436</v>
      </c>
      <c r="C138" s="123" t="s">
        <v>437</v>
      </c>
      <c r="D138" s="96"/>
      <c r="E138" s="96" t="n">
        <v>0</v>
      </c>
      <c r="F138" s="97" t="s">
        <v>48</v>
      </c>
      <c r="G138" s="97" t="s">
        <v>48</v>
      </c>
      <c r="H138" s="124" t="n">
        <v>19563</v>
      </c>
      <c r="I138" s="103" t="s">
        <v>425</v>
      </c>
      <c r="J138" s="60" t="n">
        <v>4</v>
      </c>
      <c r="K138" s="99" t="n">
        <v>3</v>
      </c>
      <c r="L138" s="100"/>
      <c r="M138" s="101"/>
      <c r="N138" s="101"/>
      <c r="O138" s="101"/>
      <c r="P138" s="101"/>
      <c r="Q138" s="102"/>
    </row>
    <row r="139" customFormat="false" ht="13.8" hidden="true" customHeight="false" outlineLevel="0" collapsed="false">
      <c r="A139" s="127" t="s">
        <v>438</v>
      </c>
      <c r="B139" s="128" t="s">
        <v>439</v>
      </c>
      <c r="C139" s="95" t="s">
        <v>440</v>
      </c>
      <c r="D139" s="96"/>
      <c r="E139" s="96" t="n">
        <v>0</v>
      </c>
      <c r="F139" s="97" t="s">
        <v>48</v>
      </c>
      <c r="G139" s="97" t="s">
        <v>48</v>
      </c>
      <c r="H139" s="97" t="n">
        <v>19564</v>
      </c>
      <c r="I139" s="103" t="s">
        <v>425</v>
      </c>
      <c r="J139" s="60" t="n">
        <v>4</v>
      </c>
      <c r="K139" s="99" t="n">
        <v>3</v>
      </c>
      <c r="L139" s="100"/>
      <c r="M139" s="101"/>
      <c r="N139" s="101"/>
      <c r="O139" s="101"/>
      <c r="P139" s="101"/>
      <c r="Q139" s="102"/>
    </row>
    <row r="140" customFormat="false" ht="15" hidden="true" customHeight="true" outlineLevel="0" collapsed="false">
      <c r="A140" s="127" t="s">
        <v>441</v>
      </c>
      <c r="B140" s="128" t="s">
        <v>442</v>
      </c>
      <c r="C140" s="123" t="s">
        <v>443</v>
      </c>
      <c r="D140" s="96"/>
      <c r="E140" s="96" t="n">
        <v>0</v>
      </c>
      <c r="F140" s="97" t="s">
        <v>48</v>
      </c>
      <c r="G140" s="97" t="s">
        <v>48</v>
      </c>
      <c r="H140" s="124" t="n">
        <v>19593</v>
      </c>
      <c r="I140" s="103" t="s">
        <v>425</v>
      </c>
      <c r="J140" s="60" t="n">
        <v>4</v>
      </c>
      <c r="K140" s="99" t="n">
        <v>1</v>
      </c>
      <c r="L140" s="100"/>
      <c r="M140" s="101"/>
      <c r="N140" s="101"/>
      <c r="O140" s="101"/>
      <c r="P140" s="101"/>
      <c r="Q140" s="102"/>
    </row>
    <row r="141" customFormat="false" ht="13.8" hidden="false" customHeight="false" outlineLevel="0" collapsed="false">
      <c r="A141" s="93" t="s">
        <v>444</v>
      </c>
      <c r="B141" s="94" t="s">
        <v>445</v>
      </c>
      <c r="C141" s="123" t="s">
        <v>446</v>
      </c>
      <c r="D141" s="96" t="s">
        <v>12</v>
      </c>
      <c r="E141" s="96" t="n">
        <v>0</v>
      </c>
      <c r="F141" s="124" t="n">
        <v>14</v>
      </c>
      <c r="G141" s="124" t="n">
        <v>2</v>
      </c>
      <c r="H141" s="124" t="n">
        <v>1185</v>
      </c>
      <c r="I141" s="103" t="s">
        <v>425</v>
      </c>
      <c r="J141" s="60" t="n">
        <v>4</v>
      </c>
      <c r="K141" s="99" t="n">
        <v>1</v>
      </c>
      <c r="L141" s="100"/>
      <c r="M141" s="101"/>
      <c r="N141" s="101"/>
      <c r="O141" s="101"/>
      <c r="P141" s="101"/>
      <c r="Q141" s="102"/>
    </row>
    <row r="142" customFormat="false" ht="13.8" hidden="false" customHeight="false" outlineLevel="0" collapsed="false">
      <c r="A142" s="93" t="s">
        <v>447</v>
      </c>
      <c r="B142" s="94" t="s">
        <v>448</v>
      </c>
      <c r="C142" s="123" t="s">
        <v>449</v>
      </c>
      <c r="D142" s="96" t="s">
        <v>12</v>
      </c>
      <c r="E142" s="96" t="n">
        <v>0</v>
      </c>
      <c r="F142" s="124" t="n">
        <v>15</v>
      </c>
      <c r="G142" s="124" t="n">
        <v>2</v>
      </c>
      <c r="H142" s="124" t="n">
        <v>1186</v>
      </c>
      <c r="I142" s="103" t="s">
        <v>425</v>
      </c>
      <c r="J142" s="60" t="n">
        <v>4</v>
      </c>
      <c r="K142" s="99" t="n">
        <v>1</v>
      </c>
      <c r="L142" s="100"/>
      <c r="M142" s="125" t="s">
        <v>450</v>
      </c>
      <c r="N142" s="101"/>
      <c r="O142" s="101"/>
      <c r="P142" s="101"/>
      <c r="Q142" s="102"/>
    </row>
    <row r="143" customFormat="false" ht="13.8" hidden="true" customHeight="false" outlineLevel="0" collapsed="false">
      <c r="A143" s="127" t="s">
        <v>451</v>
      </c>
      <c r="B143" s="128" t="s">
        <v>452</v>
      </c>
      <c r="C143" s="123" t="s">
        <v>453</v>
      </c>
      <c r="D143" s="96"/>
      <c r="E143" s="96" t="n">
        <v>0</v>
      </c>
      <c r="F143" s="97" t="s">
        <v>48</v>
      </c>
      <c r="G143" s="97" t="s">
        <v>48</v>
      </c>
      <c r="H143" s="124" t="n">
        <v>1182</v>
      </c>
      <c r="I143" s="103" t="s">
        <v>425</v>
      </c>
      <c r="J143" s="60" t="n">
        <v>4</v>
      </c>
      <c r="K143" s="99" t="n">
        <v>1</v>
      </c>
      <c r="L143" s="100"/>
      <c r="M143" s="101"/>
      <c r="N143" s="101"/>
      <c r="O143" s="101"/>
      <c r="P143" s="101"/>
      <c r="Q143" s="102"/>
    </row>
    <row r="144" customFormat="false" ht="15" hidden="true" customHeight="true" outlineLevel="0" collapsed="false">
      <c r="A144" s="127" t="s">
        <v>454</v>
      </c>
      <c r="B144" s="128" t="s">
        <v>455</v>
      </c>
      <c r="C144" s="123" t="s">
        <v>424</v>
      </c>
      <c r="D144" s="96"/>
      <c r="E144" s="96" t="n">
        <v>0</v>
      </c>
      <c r="F144" s="97" t="s">
        <v>48</v>
      </c>
      <c r="G144" s="97" t="s">
        <v>48</v>
      </c>
      <c r="H144" s="124" t="n">
        <v>1176</v>
      </c>
      <c r="I144" s="103" t="s">
        <v>425</v>
      </c>
      <c r="J144" s="60" t="n">
        <v>4</v>
      </c>
      <c r="K144" s="99" t="n">
        <v>3</v>
      </c>
      <c r="L144" s="100" t="s">
        <v>456</v>
      </c>
      <c r="M144" s="101" t="s">
        <v>457</v>
      </c>
      <c r="N144" s="101"/>
      <c r="O144" s="101"/>
      <c r="P144" s="101"/>
      <c r="Q144" s="102"/>
    </row>
    <row r="145" customFormat="false" ht="13.8" hidden="true" customHeight="false" outlineLevel="0" collapsed="false">
      <c r="A145" s="127" t="s">
        <v>458</v>
      </c>
      <c r="B145" s="128" t="s">
        <v>459</v>
      </c>
      <c r="C145" s="123" t="s">
        <v>460</v>
      </c>
      <c r="D145" s="96"/>
      <c r="E145" s="96" t="n">
        <v>0</v>
      </c>
      <c r="F145" s="97" t="s">
        <v>48</v>
      </c>
      <c r="G145" s="97" t="s">
        <v>48</v>
      </c>
      <c r="H145" s="124" t="n">
        <v>19624</v>
      </c>
      <c r="I145" s="103" t="s">
        <v>425</v>
      </c>
      <c r="J145" s="60" t="n">
        <v>4</v>
      </c>
      <c r="K145" s="99" t="n">
        <v>3</v>
      </c>
      <c r="L145" s="100"/>
      <c r="M145" s="101"/>
      <c r="N145" s="101"/>
      <c r="O145" s="101"/>
      <c r="P145" s="101"/>
      <c r="Q145" s="102"/>
    </row>
    <row r="146" customFormat="false" ht="13.8" hidden="true" customHeight="false" outlineLevel="0" collapsed="false">
      <c r="A146" s="127" t="s">
        <v>461</v>
      </c>
      <c r="B146" s="128" t="s">
        <v>462</v>
      </c>
      <c r="C146" s="123" t="s">
        <v>463</v>
      </c>
      <c r="D146" s="96"/>
      <c r="E146" s="96" t="n">
        <v>0</v>
      </c>
      <c r="F146" s="97" t="s">
        <v>48</v>
      </c>
      <c r="G146" s="97" t="s">
        <v>48</v>
      </c>
      <c r="H146" s="124" t="n">
        <v>19786</v>
      </c>
      <c r="I146" s="103" t="s">
        <v>425</v>
      </c>
      <c r="J146" s="60" t="n">
        <v>4</v>
      </c>
      <c r="K146" s="99" t="n">
        <v>2</v>
      </c>
      <c r="L146" s="100"/>
      <c r="M146" s="101"/>
      <c r="N146" s="101"/>
      <c r="O146" s="101"/>
      <c r="P146" s="101"/>
      <c r="Q146" s="102"/>
    </row>
    <row r="147" customFormat="false" ht="13.8" hidden="false" customHeight="false" outlineLevel="0" collapsed="false">
      <c r="A147" s="93" t="s">
        <v>464</v>
      </c>
      <c r="B147" s="94" t="s">
        <v>465</v>
      </c>
      <c r="C147" s="95" t="s">
        <v>466</v>
      </c>
      <c r="D147" s="96" t="s">
        <v>12</v>
      </c>
      <c r="E147" s="96" t="n">
        <v>0</v>
      </c>
      <c r="F147" s="97" t="n">
        <v>19</v>
      </c>
      <c r="G147" s="97" t="n">
        <v>3</v>
      </c>
      <c r="H147" s="97" t="n">
        <v>19820</v>
      </c>
      <c r="I147" s="103" t="s">
        <v>425</v>
      </c>
      <c r="J147" s="60" t="n">
        <v>4</v>
      </c>
      <c r="K147" s="99" t="n">
        <v>2</v>
      </c>
      <c r="L147" s="100" t="s">
        <v>467</v>
      </c>
      <c r="M147" s="133" t="s">
        <v>468</v>
      </c>
      <c r="N147" s="101"/>
      <c r="O147" s="134" t="s">
        <v>469</v>
      </c>
      <c r="P147" s="101"/>
      <c r="Q147" s="102"/>
    </row>
    <row r="148" customFormat="false" ht="13.8" hidden="true" customHeight="false" outlineLevel="0" collapsed="false">
      <c r="A148" s="93" t="s">
        <v>470</v>
      </c>
      <c r="B148" s="128" t="s">
        <v>471</v>
      </c>
      <c r="C148" s="95" t="s">
        <v>472</v>
      </c>
      <c r="D148" s="96"/>
      <c r="E148" s="96" t="n">
        <v>0</v>
      </c>
      <c r="F148" s="97" t="s">
        <v>48</v>
      </c>
      <c r="G148" s="97" t="s">
        <v>48</v>
      </c>
      <c r="H148" s="97" t="n">
        <v>19821</v>
      </c>
      <c r="I148" s="98" t="s">
        <v>425</v>
      </c>
      <c r="J148" s="60" t="n">
        <v>4</v>
      </c>
      <c r="K148" s="99" t="n">
        <v>2</v>
      </c>
      <c r="L148" s="100"/>
      <c r="M148" s="101"/>
      <c r="N148" s="126"/>
      <c r="O148" s="101"/>
      <c r="P148" s="101"/>
      <c r="Q148" s="102"/>
    </row>
    <row r="149" customFormat="false" ht="13.8" hidden="false" customHeight="false" outlineLevel="0" collapsed="false">
      <c r="A149" s="93" t="s">
        <v>473</v>
      </c>
      <c r="B149" s="94" t="s">
        <v>474</v>
      </c>
      <c r="C149" s="123" t="s">
        <v>475</v>
      </c>
      <c r="D149" s="96" t="s">
        <v>12</v>
      </c>
      <c r="E149" s="96" t="n">
        <v>0</v>
      </c>
      <c r="F149" s="124" t="n">
        <v>20</v>
      </c>
      <c r="G149" s="124" t="n">
        <v>3</v>
      </c>
      <c r="H149" s="124" t="n">
        <v>10209</v>
      </c>
      <c r="I149" s="98" t="s">
        <v>425</v>
      </c>
      <c r="J149" s="60" t="n">
        <v>4</v>
      </c>
      <c r="K149" s="99" t="n">
        <v>2</v>
      </c>
      <c r="L149" s="100" t="s">
        <v>476</v>
      </c>
      <c r="M149" s="125" t="s">
        <v>477</v>
      </c>
      <c r="N149" s="101"/>
      <c r="O149" s="101"/>
      <c r="P149" s="101"/>
      <c r="Q149" s="102"/>
    </row>
    <row r="150" customFormat="false" ht="13.8" hidden="true" customHeight="false" outlineLevel="0" collapsed="false">
      <c r="A150" s="127" t="s">
        <v>478</v>
      </c>
      <c r="B150" s="128" t="s">
        <v>479</v>
      </c>
      <c r="C150" s="95" t="s">
        <v>480</v>
      </c>
      <c r="D150" s="96"/>
      <c r="E150" s="96" t="n">
        <v>0</v>
      </c>
      <c r="F150" s="97" t="s">
        <v>48</v>
      </c>
      <c r="G150" s="97" t="s">
        <v>48</v>
      </c>
      <c r="H150" s="97" t="n">
        <v>19823</v>
      </c>
      <c r="I150" s="103" t="s">
        <v>425</v>
      </c>
      <c r="J150" s="60" t="n">
        <v>4</v>
      </c>
      <c r="K150" s="99" t="n">
        <v>2</v>
      </c>
      <c r="L150" s="100"/>
      <c r="M150" s="101"/>
      <c r="N150" s="101"/>
      <c r="O150" s="101"/>
      <c r="P150" s="101"/>
      <c r="Q150" s="102"/>
    </row>
    <row r="151" customFormat="false" ht="15" hidden="true" customHeight="true" outlineLevel="0" collapsed="false">
      <c r="A151" s="127" t="s">
        <v>481</v>
      </c>
      <c r="B151" s="128" t="s">
        <v>482</v>
      </c>
      <c r="C151" s="123" t="s">
        <v>483</v>
      </c>
      <c r="D151" s="96"/>
      <c r="E151" s="96" t="n">
        <v>0</v>
      </c>
      <c r="F151" s="97" t="s">
        <v>48</v>
      </c>
      <c r="G151" s="97" t="s">
        <v>48</v>
      </c>
      <c r="H151" s="124" t="n">
        <v>19824</v>
      </c>
      <c r="I151" s="103" t="s">
        <v>425</v>
      </c>
      <c r="J151" s="60" t="n">
        <v>4</v>
      </c>
      <c r="K151" s="99" t="n">
        <v>2</v>
      </c>
      <c r="L151" s="100"/>
      <c r="M151" s="101"/>
      <c r="N151" s="101"/>
      <c r="O151" s="101"/>
      <c r="P151" s="101"/>
      <c r="Q151" s="102"/>
    </row>
    <row r="152" customFormat="false" ht="15" hidden="true" customHeight="true" outlineLevel="0" collapsed="false">
      <c r="A152" s="127" t="s">
        <v>484</v>
      </c>
      <c r="B152" s="128" t="s">
        <v>485</v>
      </c>
      <c r="C152" s="123" t="s">
        <v>486</v>
      </c>
      <c r="D152" s="96"/>
      <c r="E152" s="96" t="n">
        <v>0</v>
      </c>
      <c r="F152" s="97" t="s">
        <v>48</v>
      </c>
      <c r="G152" s="97" t="s">
        <v>48</v>
      </c>
      <c r="H152" s="124" t="n">
        <v>19825</v>
      </c>
      <c r="I152" s="103" t="s">
        <v>425</v>
      </c>
      <c r="J152" s="60" t="n">
        <v>4</v>
      </c>
      <c r="K152" s="99" t="n">
        <v>2</v>
      </c>
      <c r="L152" s="100" t="s">
        <v>487</v>
      </c>
      <c r="M152" s="101" t="s">
        <v>488</v>
      </c>
      <c r="N152" s="101"/>
      <c r="O152" s="101"/>
      <c r="P152" s="101"/>
      <c r="Q152" s="102"/>
    </row>
    <row r="153" customFormat="false" ht="15" hidden="true" customHeight="true" outlineLevel="0" collapsed="false">
      <c r="A153" s="127" t="s">
        <v>489</v>
      </c>
      <c r="B153" s="128" t="s">
        <v>490</v>
      </c>
      <c r="C153" s="95" t="s">
        <v>123</v>
      </c>
      <c r="D153" s="96"/>
      <c r="E153" s="96" t="n">
        <v>0</v>
      </c>
      <c r="F153" s="97" t="s">
        <v>48</v>
      </c>
      <c r="G153" s="97" t="s">
        <v>48</v>
      </c>
      <c r="H153" s="97" t="n">
        <v>19826</v>
      </c>
      <c r="I153" s="103" t="s">
        <v>425</v>
      </c>
      <c r="J153" s="60" t="n">
        <v>4</v>
      </c>
      <c r="K153" s="99" t="n">
        <v>3</v>
      </c>
      <c r="L153" s="100"/>
      <c r="M153" s="101"/>
      <c r="N153" s="101"/>
      <c r="O153" s="101"/>
      <c r="P153" s="101"/>
      <c r="Q153" s="102"/>
    </row>
    <row r="154" customFormat="false" ht="13.8" hidden="true" customHeight="false" outlineLevel="0" collapsed="false">
      <c r="A154" s="127" t="s">
        <v>491</v>
      </c>
      <c r="B154" s="128" t="s">
        <v>492</v>
      </c>
      <c r="C154" s="123" t="s">
        <v>493</v>
      </c>
      <c r="D154" s="96"/>
      <c r="E154" s="96" t="n">
        <v>0</v>
      </c>
      <c r="F154" s="97" t="s">
        <v>48</v>
      </c>
      <c r="G154" s="97" t="s">
        <v>48</v>
      </c>
      <c r="H154" s="124" t="n">
        <v>19827</v>
      </c>
      <c r="I154" s="103" t="s">
        <v>425</v>
      </c>
      <c r="J154" s="60" t="n">
        <v>4</v>
      </c>
      <c r="K154" s="99" t="n">
        <v>2</v>
      </c>
      <c r="L154" s="100"/>
      <c r="M154" s="101"/>
      <c r="N154" s="101"/>
      <c r="O154" s="101"/>
      <c r="P154" s="101"/>
      <c r="Q154" s="102"/>
    </row>
    <row r="155" customFormat="false" ht="13.8" hidden="true" customHeight="false" outlineLevel="0" collapsed="false">
      <c r="A155" s="127" t="s">
        <v>494</v>
      </c>
      <c r="B155" s="128" t="s">
        <v>495</v>
      </c>
      <c r="C155" s="95" t="s">
        <v>496</v>
      </c>
      <c r="D155" s="96"/>
      <c r="E155" s="96" t="n">
        <v>0</v>
      </c>
      <c r="F155" s="97" t="s">
        <v>48</v>
      </c>
      <c r="G155" s="97" t="s">
        <v>48</v>
      </c>
      <c r="H155" s="97" t="n">
        <v>29956</v>
      </c>
      <c r="I155" s="103" t="s">
        <v>425</v>
      </c>
      <c r="J155" s="60" t="n">
        <v>4</v>
      </c>
      <c r="K155" s="99" t="n">
        <v>3</v>
      </c>
      <c r="L155" s="100"/>
      <c r="M155" s="101"/>
      <c r="N155" s="101"/>
      <c r="O155" s="101"/>
      <c r="P155" s="101"/>
      <c r="Q155" s="102"/>
    </row>
    <row r="156" customFormat="false" ht="13.8" hidden="true" customHeight="false" outlineLevel="0" collapsed="false">
      <c r="A156" s="127" t="s">
        <v>497</v>
      </c>
      <c r="B156" s="128" t="s">
        <v>498</v>
      </c>
      <c r="C156" s="123" t="s">
        <v>499</v>
      </c>
      <c r="D156" s="96"/>
      <c r="E156" s="96" t="n">
        <v>0</v>
      </c>
      <c r="F156" s="97" t="s">
        <v>48</v>
      </c>
      <c r="G156" s="97" t="s">
        <v>48</v>
      </c>
      <c r="H156" s="124" t="n">
        <v>19831</v>
      </c>
      <c r="I156" s="103" t="s">
        <v>425</v>
      </c>
      <c r="J156" s="60" t="n">
        <v>4</v>
      </c>
      <c r="K156" s="99" t="n">
        <v>3</v>
      </c>
      <c r="L156" s="100"/>
      <c r="M156" s="101"/>
      <c r="N156" s="101"/>
      <c r="O156" s="101"/>
      <c r="P156" s="101"/>
      <c r="Q156" s="102"/>
    </row>
    <row r="157" customFormat="false" ht="13.8" hidden="true" customHeight="false" outlineLevel="0" collapsed="false">
      <c r="A157" s="127" t="s">
        <v>500</v>
      </c>
      <c r="B157" s="128" t="s">
        <v>501</v>
      </c>
      <c r="C157" s="123" t="s">
        <v>424</v>
      </c>
      <c r="D157" s="96"/>
      <c r="E157" s="96" t="n">
        <v>0</v>
      </c>
      <c r="F157" s="97" t="s">
        <v>48</v>
      </c>
      <c r="G157" s="97" t="s">
        <v>48</v>
      </c>
      <c r="H157" s="124" t="n">
        <v>34438</v>
      </c>
      <c r="I157" s="103" t="s">
        <v>425</v>
      </c>
      <c r="J157" s="60" t="n">
        <v>4</v>
      </c>
      <c r="K157" s="99" t="n">
        <v>3</v>
      </c>
      <c r="L157" s="100"/>
      <c r="M157" s="101"/>
      <c r="N157" s="101"/>
      <c r="O157" s="101"/>
      <c r="P157" s="101"/>
      <c r="Q157" s="102"/>
    </row>
    <row r="158" customFormat="false" ht="13.8" hidden="true" customHeight="false" outlineLevel="0" collapsed="false">
      <c r="A158" s="127" t="s">
        <v>502</v>
      </c>
      <c r="B158" s="128" t="s">
        <v>503</v>
      </c>
      <c r="C158" s="123" t="s">
        <v>504</v>
      </c>
      <c r="D158" s="96"/>
      <c r="E158" s="96" t="n">
        <v>0</v>
      </c>
      <c r="F158" s="97" t="s">
        <v>48</v>
      </c>
      <c r="G158" s="97" t="s">
        <v>48</v>
      </c>
      <c r="H158" s="124" t="n">
        <v>34439</v>
      </c>
      <c r="I158" s="103" t="s">
        <v>425</v>
      </c>
      <c r="J158" s="60" t="n">
        <v>4</v>
      </c>
      <c r="K158" s="99" t="n">
        <v>3</v>
      </c>
      <c r="L158" s="100"/>
      <c r="M158" s="101"/>
      <c r="N158" s="101"/>
      <c r="O158" s="101"/>
      <c r="P158" s="101"/>
      <c r="Q158" s="102"/>
    </row>
    <row r="159" customFormat="false" ht="13.8" hidden="true" customHeight="false" outlineLevel="0" collapsed="false">
      <c r="A159" s="127" t="s">
        <v>505</v>
      </c>
      <c r="B159" s="128" t="s">
        <v>506</v>
      </c>
      <c r="C159" s="95" t="s">
        <v>507</v>
      </c>
      <c r="D159" s="96"/>
      <c r="E159" s="96" t="n">
        <v>0</v>
      </c>
      <c r="F159" s="97" t="s">
        <v>48</v>
      </c>
      <c r="G159" s="97" t="s">
        <v>48</v>
      </c>
      <c r="H159" s="97" t="n">
        <v>1189</v>
      </c>
      <c r="I159" s="103" t="s">
        <v>425</v>
      </c>
      <c r="J159" s="60" t="n">
        <v>4</v>
      </c>
      <c r="K159" s="99" t="n">
        <v>3</v>
      </c>
      <c r="L159" s="100"/>
      <c r="M159" s="101"/>
      <c r="N159" s="101"/>
      <c r="O159" s="101"/>
      <c r="P159" s="101"/>
      <c r="Q159" s="102"/>
    </row>
    <row r="160" customFormat="false" ht="13.8" hidden="true" customHeight="false" outlineLevel="0" collapsed="false">
      <c r="A160" s="127" t="s">
        <v>508</v>
      </c>
      <c r="B160" s="128" t="s">
        <v>509</v>
      </c>
      <c r="C160" s="123" t="s">
        <v>510</v>
      </c>
      <c r="D160" s="96"/>
      <c r="E160" s="96" t="n">
        <v>0</v>
      </c>
      <c r="F160" s="97" t="s">
        <v>48</v>
      </c>
      <c r="G160" s="97" t="s">
        <v>48</v>
      </c>
      <c r="H160" s="124" t="n">
        <v>19850</v>
      </c>
      <c r="I160" s="103" t="s">
        <v>425</v>
      </c>
      <c r="J160" s="60" t="n">
        <v>4</v>
      </c>
      <c r="K160" s="99" t="n">
        <v>3</v>
      </c>
      <c r="L160" s="100"/>
      <c r="M160" s="101"/>
      <c r="N160" s="101"/>
      <c r="O160" s="101"/>
      <c r="P160" s="101"/>
      <c r="Q160" s="102"/>
    </row>
    <row r="161" customFormat="false" ht="13.8" hidden="true" customHeight="false" outlineLevel="0" collapsed="false">
      <c r="A161" s="127" t="s">
        <v>511</v>
      </c>
      <c r="B161" s="128" t="s">
        <v>512</v>
      </c>
      <c r="C161" s="123" t="s">
        <v>123</v>
      </c>
      <c r="D161" s="96"/>
      <c r="E161" s="96" t="n">
        <v>0</v>
      </c>
      <c r="F161" s="97" t="s">
        <v>48</v>
      </c>
      <c r="G161" s="97" t="s">
        <v>48</v>
      </c>
      <c r="H161" s="124" t="n">
        <v>1192</v>
      </c>
      <c r="I161" s="103" t="s">
        <v>425</v>
      </c>
      <c r="J161" s="60" t="n">
        <v>4</v>
      </c>
      <c r="K161" s="99" t="n">
        <v>3</v>
      </c>
      <c r="L161" s="100" t="s">
        <v>513</v>
      </c>
      <c r="M161" s="101" t="s">
        <v>514</v>
      </c>
      <c r="N161" s="101" t="s">
        <v>515</v>
      </c>
      <c r="O161" s="101" t="s">
        <v>516</v>
      </c>
      <c r="P161" s="101"/>
      <c r="Q161" s="102"/>
    </row>
    <row r="162" customFormat="false" ht="13.8" hidden="true" customHeight="false" outlineLevel="0" collapsed="false">
      <c r="A162" s="127" t="s">
        <v>517</v>
      </c>
      <c r="B162" s="128" t="s">
        <v>518</v>
      </c>
      <c r="C162" s="123" t="s">
        <v>519</v>
      </c>
      <c r="D162" s="96"/>
      <c r="E162" s="96" t="n">
        <v>0</v>
      </c>
      <c r="F162" s="97" t="s">
        <v>48</v>
      </c>
      <c r="G162" s="97" t="s">
        <v>48</v>
      </c>
      <c r="H162" s="124" t="n">
        <v>31592</v>
      </c>
      <c r="I162" s="103" t="s">
        <v>425</v>
      </c>
      <c r="J162" s="60" t="n">
        <v>4</v>
      </c>
      <c r="K162" s="99" t="n">
        <v>3</v>
      </c>
      <c r="L162" s="100"/>
      <c r="M162" s="101"/>
      <c r="N162" s="101"/>
      <c r="O162" s="101"/>
      <c r="P162" s="101"/>
      <c r="Q162" s="102"/>
    </row>
    <row r="163" customFormat="false" ht="13.8" hidden="true" customHeight="false" outlineLevel="0" collapsed="false">
      <c r="A163" s="127" t="s">
        <v>520</v>
      </c>
      <c r="B163" s="128" t="s">
        <v>521</v>
      </c>
      <c r="C163" s="123" t="s">
        <v>123</v>
      </c>
      <c r="D163" s="96"/>
      <c r="E163" s="96" t="n">
        <v>0</v>
      </c>
      <c r="F163" s="97" t="s">
        <v>48</v>
      </c>
      <c r="G163" s="97" t="s">
        <v>48</v>
      </c>
      <c r="H163" s="124" t="n">
        <v>1191</v>
      </c>
      <c r="I163" s="103" t="s">
        <v>425</v>
      </c>
      <c r="J163" s="60" t="n">
        <v>4</v>
      </c>
      <c r="K163" s="99" t="n">
        <v>3</v>
      </c>
      <c r="L163" s="100"/>
      <c r="M163" s="101"/>
      <c r="N163" s="101"/>
      <c r="O163" s="101"/>
      <c r="P163" s="101"/>
      <c r="Q163" s="102"/>
    </row>
    <row r="164" customFormat="false" ht="15" hidden="false" customHeight="true" outlineLevel="0" collapsed="false">
      <c r="A164" s="93" t="s">
        <v>522</v>
      </c>
      <c r="B164" s="94" t="s">
        <v>523</v>
      </c>
      <c r="C164" s="123" t="s">
        <v>524</v>
      </c>
      <c r="D164" s="96" t="s">
        <v>12</v>
      </c>
      <c r="E164" s="96" t="n">
        <v>0</v>
      </c>
      <c r="F164" s="124" t="n">
        <v>19</v>
      </c>
      <c r="G164" s="124" t="n">
        <v>2</v>
      </c>
      <c r="H164" s="124" t="n">
        <v>9811</v>
      </c>
      <c r="I164" s="103" t="s">
        <v>425</v>
      </c>
      <c r="J164" s="60" t="n">
        <v>4</v>
      </c>
      <c r="K164" s="99" t="n">
        <v>2</v>
      </c>
      <c r="L164" s="100"/>
      <c r="M164" s="101"/>
      <c r="N164" s="101"/>
      <c r="O164" s="101"/>
      <c r="P164" s="101"/>
      <c r="Q164" s="102"/>
    </row>
    <row r="165" customFormat="false" ht="13.8" hidden="false" customHeight="false" outlineLevel="0" collapsed="false">
      <c r="A165" s="93" t="s">
        <v>525</v>
      </c>
      <c r="B165" s="94" t="s">
        <v>526</v>
      </c>
      <c r="C165" s="95" t="s">
        <v>527</v>
      </c>
      <c r="D165" s="96" t="s">
        <v>12</v>
      </c>
      <c r="E165" s="96" t="n">
        <v>0</v>
      </c>
      <c r="F165" s="97" t="n">
        <v>20</v>
      </c>
      <c r="G165" s="97" t="n">
        <v>3</v>
      </c>
      <c r="H165" s="97" t="n">
        <v>1194</v>
      </c>
      <c r="I165" s="103" t="s">
        <v>425</v>
      </c>
      <c r="J165" s="60" t="n">
        <v>4</v>
      </c>
      <c r="K165" s="99" t="n">
        <v>2</v>
      </c>
      <c r="L165" s="100"/>
      <c r="M165" s="101"/>
      <c r="N165" s="101"/>
      <c r="O165" s="101"/>
      <c r="P165" s="101"/>
      <c r="Q165" s="102"/>
    </row>
    <row r="166" customFormat="false" ht="13.8" hidden="true" customHeight="false" outlineLevel="0" collapsed="false">
      <c r="A166" s="127" t="s">
        <v>528</v>
      </c>
      <c r="B166" s="128" t="s">
        <v>529</v>
      </c>
      <c r="C166" s="123" t="s">
        <v>466</v>
      </c>
      <c r="D166" s="96"/>
      <c r="E166" s="96" t="n">
        <v>0</v>
      </c>
      <c r="F166" s="97" t="s">
        <v>48</v>
      </c>
      <c r="G166" s="97" t="s">
        <v>48</v>
      </c>
      <c r="H166" s="124" t="n">
        <v>1193</v>
      </c>
      <c r="I166" s="103" t="s">
        <v>425</v>
      </c>
      <c r="J166" s="60" t="n">
        <v>4</v>
      </c>
      <c r="K166" s="99" t="n">
        <v>2</v>
      </c>
      <c r="L166" s="100"/>
      <c r="M166" s="101"/>
      <c r="N166" s="101"/>
      <c r="O166" s="101"/>
      <c r="P166" s="101"/>
      <c r="Q166" s="102"/>
    </row>
    <row r="167" customFormat="false" ht="13.8" hidden="true" customHeight="false" outlineLevel="0" collapsed="false">
      <c r="A167" s="127" t="s">
        <v>530</v>
      </c>
      <c r="B167" s="128" t="s">
        <v>531</v>
      </c>
      <c r="C167" s="123" t="s">
        <v>532</v>
      </c>
      <c r="D167" s="96"/>
      <c r="E167" s="96" t="n">
        <v>0</v>
      </c>
      <c r="F167" s="97" t="s">
        <v>48</v>
      </c>
      <c r="G167" s="97" t="s">
        <v>48</v>
      </c>
      <c r="H167" s="124" t="n">
        <v>19854</v>
      </c>
      <c r="I167" s="103" t="s">
        <v>425</v>
      </c>
      <c r="J167" s="60" t="n">
        <v>4</v>
      </c>
      <c r="K167" s="99" t="n">
        <v>2</v>
      </c>
      <c r="L167" s="100"/>
      <c r="M167" s="101"/>
      <c r="N167" s="101"/>
      <c r="O167" s="101"/>
      <c r="P167" s="101"/>
      <c r="Q167" s="102"/>
    </row>
    <row r="168" customFormat="false" ht="13.8" hidden="true" customHeight="false" outlineLevel="0" collapsed="false">
      <c r="A168" s="127" t="s">
        <v>533</v>
      </c>
      <c r="B168" s="128" t="s">
        <v>534</v>
      </c>
      <c r="C168" s="123" t="s">
        <v>472</v>
      </c>
      <c r="D168" s="96"/>
      <c r="E168" s="96" t="n">
        <v>0</v>
      </c>
      <c r="F168" s="97" t="s">
        <v>48</v>
      </c>
      <c r="G168" s="97" t="s">
        <v>48</v>
      </c>
      <c r="H168" s="124" t="n">
        <v>31569</v>
      </c>
      <c r="I168" s="103" t="s">
        <v>425</v>
      </c>
      <c r="J168" s="60" t="n">
        <v>4</v>
      </c>
      <c r="K168" s="99" t="n">
        <v>3</v>
      </c>
      <c r="L168" s="100"/>
      <c r="M168" s="101"/>
      <c r="N168" s="101"/>
      <c r="O168" s="101"/>
      <c r="P168" s="101"/>
      <c r="Q168" s="102"/>
    </row>
    <row r="169" customFormat="false" ht="13.8" hidden="false" customHeight="false" outlineLevel="0" collapsed="false">
      <c r="A169" s="93" t="s">
        <v>535</v>
      </c>
      <c r="B169" s="94" t="s">
        <v>536</v>
      </c>
      <c r="C169" s="123" t="s">
        <v>537</v>
      </c>
      <c r="D169" s="96" t="s">
        <v>12</v>
      </c>
      <c r="E169" s="96" t="n">
        <v>0</v>
      </c>
      <c r="F169" s="124" t="n">
        <v>20</v>
      </c>
      <c r="G169" s="124" t="n">
        <v>3</v>
      </c>
      <c r="H169" s="124" t="n">
        <v>1180</v>
      </c>
      <c r="I169" s="103" t="s">
        <v>425</v>
      </c>
      <c r="J169" s="60" t="n">
        <v>4</v>
      </c>
      <c r="K169" s="99" t="n">
        <v>2</v>
      </c>
      <c r="L169" s="100"/>
      <c r="M169" s="101"/>
      <c r="N169" s="101"/>
      <c r="O169" s="101"/>
      <c r="P169" s="101"/>
      <c r="Q169" s="102"/>
    </row>
    <row r="170" customFormat="false" ht="13.8" hidden="false" customHeight="false" outlineLevel="0" collapsed="false">
      <c r="A170" s="93" t="s">
        <v>538</v>
      </c>
      <c r="B170" s="94" t="s">
        <v>539</v>
      </c>
      <c r="C170" s="123" t="s">
        <v>540</v>
      </c>
      <c r="D170" s="96" t="s">
        <v>12</v>
      </c>
      <c r="E170" s="96" t="n">
        <v>0</v>
      </c>
      <c r="F170" s="124" t="n">
        <v>20</v>
      </c>
      <c r="G170" s="124" t="n">
        <v>3</v>
      </c>
      <c r="H170" s="124" t="n">
        <v>19883</v>
      </c>
      <c r="I170" s="103" t="s">
        <v>425</v>
      </c>
      <c r="J170" s="60" t="n">
        <v>4</v>
      </c>
      <c r="K170" s="99" t="n">
        <v>2</v>
      </c>
      <c r="L170" s="100" t="s">
        <v>541</v>
      </c>
      <c r="M170" s="101" t="s">
        <v>542</v>
      </c>
      <c r="N170" s="101"/>
      <c r="O170" s="125" t="s">
        <v>543</v>
      </c>
      <c r="P170" s="101"/>
      <c r="Q170" s="102"/>
    </row>
    <row r="171" customFormat="false" ht="13.8" hidden="true" customHeight="false" outlineLevel="0" collapsed="false">
      <c r="A171" s="127" t="s">
        <v>544</v>
      </c>
      <c r="B171" s="128" t="s">
        <v>545</v>
      </c>
      <c r="C171" s="123" t="s">
        <v>546</v>
      </c>
      <c r="D171" s="96"/>
      <c r="E171" s="96" t="n">
        <v>0</v>
      </c>
      <c r="F171" s="97" t="s">
        <v>48</v>
      </c>
      <c r="G171" s="97" t="s">
        <v>48</v>
      </c>
      <c r="H171" s="124" t="n">
        <v>1179</v>
      </c>
      <c r="I171" s="103" t="s">
        <v>425</v>
      </c>
      <c r="J171" s="60" t="n">
        <v>4</v>
      </c>
      <c r="K171" s="99" t="n">
        <v>3</v>
      </c>
      <c r="L171" s="100"/>
      <c r="M171" s="101"/>
      <c r="N171" s="101"/>
      <c r="O171" s="101"/>
      <c r="P171" s="101"/>
      <c r="Q171" s="102"/>
    </row>
    <row r="172" customFormat="false" ht="13.8" hidden="true" customHeight="false" outlineLevel="0" collapsed="false">
      <c r="A172" s="127" t="s">
        <v>547</v>
      </c>
      <c r="B172" s="128" t="s">
        <v>548</v>
      </c>
      <c r="C172" s="123" t="s">
        <v>549</v>
      </c>
      <c r="D172" s="96"/>
      <c r="E172" s="96" t="n">
        <v>0</v>
      </c>
      <c r="F172" s="97" t="s">
        <v>48</v>
      </c>
      <c r="G172" s="97" t="s">
        <v>48</v>
      </c>
      <c r="H172" s="124" t="n">
        <v>1197</v>
      </c>
      <c r="I172" s="103" t="s">
        <v>425</v>
      </c>
      <c r="J172" s="60" t="n">
        <v>4</v>
      </c>
      <c r="K172" s="99" t="n">
        <v>2</v>
      </c>
      <c r="L172" s="100"/>
      <c r="M172" s="101"/>
      <c r="N172" s="101"/>
      <c r="O172" s="101"/>
      <c r="P172" s="101"/>
      <c r="Q172" s="102"/>
    </row>
    <row r="173" customFormat="false" ht="13.8" hidden="true" customHeight="false" outlineLevel="0" collapsed="false">
      <c r="A173" s="127" t="s">
        <v>550</v>
      </c>
      <c r="B173" s="128" t="s">
        <v>551</v>
      </c>
      <c r="C173" s="95" t="s">
        <v>552</v>
      </c>
      <c r="D173" s="96"/>
      <c r="E173" s="96" t="n">
        <v>0</v>
      </c>
      <c r="F173" s="97" t="s">
        <v>48</v>
      </c>
      <c r="G173" s="97" t="s">
        <v>48</v>
      </c>
      <c r="H173" s="97" t="n">
        <v>1198</v>
      </c>
      <c r="I173" s="103" t="s">
        <v>425</v>
      </c>
      <c r="J173" s="60" t="n">
        <v>4</v>
      </c>
      <c r="K173" s="99" t="n">
        <v>2</v>
      </c>
      <c r="L173" s="100"/>
      <c r="M173" s="101"/>
      <c r="N173" s="101"/>
      <c r="O173" s="101"/>
      <c r="P173" s="101"/>
      <c r="Q173" s="102"/>
    </row>
    <row r="174" customFormat="false" ht="13.8" hidden="true" customHeight="false" outlineLevel="0" collapsed="false">
      <c r="A174" s="127" t="s">
        <v>553</v>
      </c>
      <c r="B174" s="128" t="s">
        <v>554</v>
      </c>
      <c r="C174" s="123" t="s">
        <v>555</v>
      </c>
      <c r="D174" s="96"/>
      <c r="E174" s="96" t="n">
        <v>0</v>
      </c>
      <c r="F174" s="97" t="s">
        <v>48</v>
      </c>
      <c r="G174" s="97" t="s">
        <v>48</v>
      </c>
      <c r="H174" s="124" t="n">
        <v>1200</v>
      </c>
      <c r="I174" s="103" t="s">
        <v>425</v>
      </c>
      <c r="J174" s="60" t="n">
        <v>4</v>
      </c>
      <c r="K174" s="99" t="n">
        <v>2</v>
      </c>
      <c r="L174" s="100"/>
      <c r="M174" s="101"/>
      <c r="N174" s="101"/>
      <c r="O174" s="101"/>
      <c r="P174" s="101"/>
      <c r="Q174" s="102"/>
    </row>
    <row r="175" customFormat="false" ht="13.8" hidden="true" customHeight="false" outlineLevel="0" collapsed="false">
      <c r="A175" s="127" t="s">
        <v>556</v>
      </c>
      <c r="B175" s="128" t="s">
        <v>557</v>
      </c>
      <c r="C175" s="95" t="s">
        <v>440</v>
      </c>
      <c r="D175" s="96"/>
      <c r="E175" s="96" t="n">
        <v>0</v>
      </c>
      <c r="F175" s="97" t="s">
        <v>48</v>
      </c>
      <c r="G175" s="97" t="s">
        <v>48</v>
      </c>
      <c r="H175" s="97" t="n">
        <v>1196</v>
      </c>
      <c r="I175" s="103" t="s">
        <v>425</v>
      </c>
      <c r="J175" s="60" t="n">
        <v>4</v>
      </c>
      <c r="K175" s="99" t="n">
        <v>3</v>
      </c>
      <c r="L175" s="100"/>
      <c r="M175" s="101"/>
      <c r="N175" s="101"/>
      <c r="O175" s="101"/>
      <c r="P175" s="101"/>
      <c r="Q175" s="102"/>
    </row>
    <row r="176" customFormat="false" ht="13.8" hidden="true" customHeight="false" outlineLevel="0" collapsed="false">
      <c r="A176" s="127" t="s">
        <v>558</v>
      </c>
      <c r="B176" s="128" t="s">
        <v>559</v>
      </c>
      <c r="C176" s="123" t="s">
        <v>424</v>
      </c>
      <c r="D176" s="96"/>
      <c r="E176" s="96" t="n">
        <v>0</v>
      </c>
      <c r="F176" s="97" t="s">
        <v>48</v>
      </c>
      <c r="G176" s="97" t="s">
        <v>48</v>
      </c>
      <c r="H176" s="124" t="n">
        <v>19914</v>
      </c>
      <c r="I176" s="103" t="s">
        <v>425</v>
      </c>
      <c r="J176" s="60" t="n">
        <v>4</v>
      </c>
      <c r="K176" s="99" t="n">
        <v>3</v>
      </c>
      <c r="L176" s="100"/>
      <c r="M176" s="101"/>
      <c r="N176" s="101"/>
      <c r="O176" s="101"/>
      <c r="P176" s="101"/>
      <c r="Q176" s="102"/>
    </row>
    <row r="177" customFormat="false" ht="13.8" hidden="true" customHeight="false" outlineLevel="0" collapsed="false">
      <c r="A177" s="127" t="s">
        <v>560</v>
      </c>
      <c r="B177" s="128" t="s">
        <v>561</v>
      </c>
      <c r="C177" s="95" t="s">
        <v>466</v>
      </c>
      <c r="D177" s="96"/>
      <c r="E177" s="96" t="n">
        <v>0</v>
      </c>
      <c r="F177" s="97" t="s">
        <v>48</v>
      </c>
      <c r="G177" s="97" t="s">
        <v>48</v>
      </c>
      <c r="H177" s="97" t="n">
        <v>19915</v>
      </c>
      <c r="I177" s="103" t="s">
        <v>425</v>
      </c>
      <c r="J177" s="60" t="n">
        <v>4</v>
      </c>
      <c r="K177" s="99" t="n">
        <v>3</v>
      </c>
      <c r="L177" s="100"/>
      <c r="M177" s="101"/>
      <c r="N177" s="101"/>
      <c r="O177" s="101"/>
      <c r="P177" s="101"/>
      <c r="Q177" s="102"/>
    </row>
    <row r="178" customFormat="false" ht="15" hidden="true" customHeight="true" outlineLevel="0" collapsed="false">
      <c r="A178" s="127" t="s">
        <v>562</v>
      </c>
      <c r="B178" s="128" t="s">
        <v>563</v>
      </c>
      <c r="C178" s="95" t="s">
        <v>564</v>
      </c>
      <c r="D178" s="96"/>
      <c r="E178" s="96" t="n">
        <v>0</v>
      </c>
      <c r="F178" s="97" t="s">
        <v>48</v>
      </c>
      <c r="G178" s="97" t="s">
        <v>48</v>
      </c>
      <c r="H178" s="97" t="n">
        <v>19932</v>
      </c>
      <c r="I178" s="103" t="s">
        <v>425</v>
      </c>
      <c r="J178" s="60" t="n">
        <v>4</v>
      </c>
      <c r="K178" s="99" t="n">
        <v>2</v>
      </c>
      <c r="L178" s="100"/>
      <c r="M178" s="101"/>
      <c r="N178" s="101"/>
      <c r="O178" s="101"/>
      <c r="P178" s="101"/>
      <c r="Q178" s="102"/>
    </row>
    <row r="179" customFormat="false" ht="13.8" hidden="false" customHeight="false" outlineLevel="0" collapsed="false">
      <c r="A179" s="93" t="s">
        <v>565</v>
      </c>
      <c r="B179" s="94" t="s">
        <v>566</v>
      </c>
      <c r="C179" s="95" t="s">
        <v>123</v>
      </c>
      <c r="D179" s="96" t="s">
        <v>12</v>
      </c>
      <c r="E179" s="96" t="n">
        <v>0</v>
      </c>
      <c r="F179" s="97" t="n">
        <v>12</v>
      </c>
      <c r="G179" s="97" t="n">
        <v>2</v>
      </c>
      <c r="H179" s="97" t="n">
        <v>9788</v>
      </c>
      <c r="I179" s="103" t="s">
        <v>425</v>
      </c>
      <c r="J179" s="60" t="n">
        <v>4</v>
      </c>
      <c r="K179" s="99" t="n">
        <v>2</v>
      </c>
      <c r="L179" s="100"/>
      <c r="M179" s="101"/>
      <c r="N179" s="101"/>
      <c r="O179" s="101"/>
      <c r="P179" s="101"/>
      <c r="Q179" s="102"/>
    </row>
    <row r="180" customFormat="false" ht="13.8" hidden="true" customHeight="false" outlineLevel="0" collapsed="false">
      <c r="A180" s="127" t="s">
        <v>567</v>
      </c>
      <c r="B180" s="128" t="s">
        <v>568</v>
      </c>
      <c r="C180" s="95" t="s">
        <v>569</v>
      </c>
      <c r="D180" s="96"/>
      <c r="E180" s="96" t="n">
        <v>0</v>
      </c>
      <c r="F180" s="97" t="s">
        <v>48</v>
      </c>
      <c r="G180" s="97" t="s">
        <v>48</v>
      </c>
      <c r="H180" s="97" t="n">
        <v>1205</v>
      </c>
      <c r="I180" s="103" t="s">
        <v>425</v>
      </c>
      <c r="J180" s="60" t="n">
        <v>4</v>
      </c>
      <c r="K180" s="99" t="n">
        <v>3</v>
      </c>
      <c r="L180" s="100"/>
      <c r="M180" s="101"/>
      <c r="N180" s="101"/>
      <c r="O180" s="101"/>
      <c r="P180" s="101"/>
      <c r="Q180" s="102"/>
    </row>
    <row r="181" customFormat="false" ht="13.8" hidden="true" customHeight="false" outlineLevel="0" collapsed="false">
      <c r="A181" s="127" t="s">
        <v>570</v>
      </c>
      <c r="B181" s="128" t="s">
        <v>571</v>
      </c>
      <c r="C181" s="95" t="s">
        <v>123</v>
      </c>
      <c r="D181" s="96"/>
      <c r="E181" s="96" t="n">
        <v>0</v>
      </c>
      <c r="F181" s="97" t="s">
        <v>48</v>
      </c>
      <c r="G181" s="97" t="s">
        <v>48</v>
      </c>
      <c r="H181" s="97" t="n">
        <v>1204</v>
      </c>
      <c r="I181" s="103" t="s">
        <v>425</v>
      </c>
      <c r="J181" s="60" t="n">
        <v>4</v>
      </c>
      <c r="K181" s="99" t="n">
        <v>3</v>
      </c>
      <c r="L181" s="100"/>
      <c r="M181" s="101"/>
      <c r="N181" s="101"/>
      <c r="O181" s="101"/>
      <c r="P181" s="101"/>
      <c r="Q181" s="102"/>
    </row>
    <row r="182" customFormat="false" ht="13.8" hidden="true" customHeight="false" outlineLevel="0" collapsed="false">
      <c r="A182" s="127" t="s">
        <v>572</v>
      </c>
      <c r="B182" s="128" t="s">
        <v>573</v>
      </c>
      <c r="C182" s="95" t="s">
        <v>574</v>
      </c>
      <c r="D182" s="96"/>
      <c r="E182" s="96" t="n">
        <v>0</v>
      </c>
      <c r="F182" s="97" t="s">
        <v>48</v>
      </c>
      <c r="G182" s="97" t="s">
        <v>48</v>
      </c>
      <c r="H182" s="97" t="n">
        <v>19962</v>
      </c>
      <c r="I182" s="103" t="s">
        <v>425</v>
      </c>
      <c r="J182" s="60" t="n">
        <v>4</v>
      </c>
      <c r="K182" s="99" t="n">
        <v>3</v>
      </c>
      <c r="L182" s="100"/>
      <c r="M182" s="101"/>
      <c r="N182" s="101"/>
      <c r="O182" s="101"/>
      <c r="P182" s="101"/>
      <c r="Q182" s="102"/>
    </row>
    <row r="183" customFormat="false" ht="13.8" hidden="false" customHeight="false" outlineLevel="0" collapsed="false">
      <c r="A183" s="93" t="s">
        <v>575</v>
      </c>
      <c r="B183" s="94" t="s">
        <v>576</v>
      </c>
      <c r="C183" s="95" t="s">
        <v>577</v>
      </c>
      <c r="D183" s="96" t="s">
        <v>12</v>
      </c>
      <c r="E183" s="96" t="n">
        <v>0</v>
      </c>
      <c r="F183" s="97" t="n">
        <v>15</v>
      </c>
      <c r="G183" s="97" t="n">
        <v>2</v>
      </c>
      <c r="H183" s="97" t="n">
        <v>1173</v>
      </c>
      <c r="I183" s="103" t="s">
        <v>425</v>
      </c>
      <c r="J183" s="60" t="n">
        <v>4</v>
      </c>
      <c r="K183" s="99" t="n">
        <v>2</v>
      </c>
      <c r="L183" s="100" t="s">
        <v>578</v>
      </c>
      <c r="M183" s="125" t="s">
        <v>579</v>
      </c>
      <c r="N183" s="101"/>
      <c r="O183" s="101"/>
      <c r="P183" s="101"/>
      <c r="Q183" s="102"/>
    </row>
    <row r="184" customFormat="false" ht="13.8" hidden="false" customHeight="false" outlineLevel="0" collapsed="false">
      <c r="A184" s="93" t="s">
        <v>580</v>
      </c>
      <c r="B184" s="94" t="s">
        <v>581</v>
      </c>
      <c r="C184" s="95" t="s">
        <v>582</v>
      </c>
      <c r="D184" s="96" t="s">
        <v>12</v>
      </c>
      <c r="E184" s="96" t="n">
        <v>0</v>
      </c>
      <c r="F184" s="97" t="n">
        <v>15</v>
      </c>
      <c r="G184" s="97" t="n">
        <v>2</v>
      </c>
      <c r="H184" s="97" t="n">
        <v>10205</v>
      </c>
      <c r="I184" s="103" t="s">
        <v>425</v>
      </c>
      <c r="J184" s="60" t="n">
        <v>4</v>
      </c>
      <c r="K184" s="99" t="n">
        <v>2</v>
      </c>
      <c r="L184" s="100"/>
      <c r="M184" s="101"/>
      <c r="N184" s="101"/>
      <c r="O184" s="101"/>
      <c r="P184" s="101"/>
      <c r="Q184" s="102"/>
    </row>
    <row r="185" customFormat="false" ht="13.8" hidden="true" customHeight="false" outlineLevel="0" collapsed="false">
      <c r="A185" s="127" t="s">
        <v>583</v>
      </c>
      <c r="B185" s="128" t="s">
        <v>584</v>
      </c>
      <c r="C185" s="95" t="s">
        <v>546</v>
      </c>
      <c r="D185" s="96"/>
      <c r="E185" s="96" t="n">
        <v>0</v>
      </c>
      <c r="F185" s="97" t="s">
        <v>48</v>
      </c>
      <c r="G185" s="97" t="s">
        <v>48</v>
      </c>
      <c r="H185" s="97" t="n">
        <v>1172</v>
      </c>
      <c r="I185" s="103" t="s">
        <v>425</v>
      </c>
      <c r="J185" s="60" t="n">
        <v>4</v>
      </c>
      <c r="K185" s="99" t="n">
        <v>2</v>
      </c>
      <c r="L185" s="100"/>
      <c r="M185" s="101"/>
      <c r="N185" s="101"/>
      <c r="O185" s="101"/>
      <c r="P185" s="101"/>
      <c r="Q185" s="102"/>
    </row>
    <row r="186" customFormat="false" ht="13.8" hidden="false" customHeight="false" outlineLevel="0" collapsed="false">
      <c r="A186" s="93" t="s">
        <v>585</v>
      </c>
      <c r="B186" s="94" t="s">
        <v>586</v>
      </c>
      <c r="C186" s="95" t="s">
        <v>123</v>
      </c>
      <c r="D186" s="96" t="s">
        <v>12</v>
      </c>
      <c r="E186" s="96" t="n">
        <v>0</v>
      </c>
      <c r="F186" s="97" t="n">
        <v>8</v>
      </c>
      <c r="G186" s="97" t="n">
        <v>3</v>
      </c>
      <c r="H186" s="97" t="n">
        <v>1210</v>
      </c>
      <c r="I186" s="103" t="s">
        <v>425</v>
      </c>
      <c r="J186" s="60" t="n">
        <v>4</v>
      </c>
      <c r="K186" s="99" t="n">
        <v>2</v>
      </c>
      <c r="L186" s="100"/>
      <c r="M186" s="101"/>
      <c r="N186" s="101"/>
      <c r="O186" s="101"/>
      <c r="P186" s="101"/>
      <c r="Q186" s="102"/>
    </row>
    <row r="187" customFormat="false" ht="13.8" hidden="true" customHeight="false" outlineLevel="0" collapsed="false">
      <c r="A187" s="127" t="s">
        <v>587</v>
      </c>
      <c r="B187" s="128" t="s">
        <v>588</v>
      </c>
      <c r="C187" s="95" t="s">
        <v>589</v>
      </c>
      <c r="D187" s="96"/>
      <c r="E187" s="96" t="n">
        <v>0</v>
      </c>
      <c r="F187" s="97" t="s">
        <v>48</v>
      </c>
      <c r="G187" s="97" t="s">
        <v>48</v>
      </c>
      <c r="H187" s="97" t="n">
        <v>19998</v>
      </c>
      <c r="I187" s="103" t="s">
        <v>425</v>
      </c>
      <c r="J187" s="60" t="n">
        <v>4</v>
      </c>
      <c r="K187" s="99" t="n">
        <v>1</v>
      </c>
      <c r="L187" s="100"/>
      <c r="M187" s="101"/>
      <c r="N187" s="101"/>
      <c r="O187" s="101"/>
      <c r="P187" s="101"/>
      <c r="Q187" s="102"/>
    </row>
    <row r="188" customFormat="false" ht="13.8" hidden="true" customHeight="false" outlineLevel="0" collapsed="false">
      <c r="A188" s="127" t="s">
        <v>590</v>
      </c>
      <c r="B188" s="128" t="s">
        <v>591</v>
      </c>
      <c r="C188" s="95" t="s">
        <v>592</v>
      </c>
      <c r="D188" s="96"/>
      <c r="E188" s="96" t="n">
        <v>0</v>
      </c>
      <c r="F188" s="97" t="s">
        <v>48</v>
      </c>
      <c r="G188" s="97" t="s">
        <v>48</v>
      </c>
      <c r="H188" s="97" t="n">
        <v>19999</v>
      </c>
      <c r="I188" s="103" t="s">
        <v>425</v>
      </c>
      <c r="J188" s="60" t="n">
        <v>4</v>
      </c>
      <c r="K188" s="99" t="n">
        <v>1</v>
      </c>
      <c r="L188" s="100"/>
      <c r="M188" s="101"/>
      <c r="N188" s="101"/>
      <c r="O188" s="101"/>
      <c r="P188" s="101"/>
      <c r="Q188" s="102"/>
    </row>
    <row r="189" customFormat="false" ht="13.8" hidden="true" customHeight="false" outlineLevel="0" collapsed="false">
      <c r="A189" s="127" t="s">
        <v>593</v>
      </c>
      <c r="B189" s="128" t="s">
        <v>594</v>
      </c>
      <c r="C189" s="95" t="s">
        <v>123</v>
      </c>
      <c r="D189" s="96"/>
      <c r="E189" s="96" t="n">
        <v>0</v>
      </c>
      <c r="F189" s="97" t="s">
        <v>48</v>
      </c>
      <c r="G189" s="97" t="s">
        <v>48</v>
      </c>
      <c r="H189" s="97" t="n">
        <v>1209</v>
      </c>
      <c r="I189" s="103" t="s">
        <v>425</v>
      </c>
      <c r="J189" s="60" t="n">
        <v>4</v>
      </c>
      <c r="K189" s="99" t="n">
        <v>2</v>
      </c>
      <c r="L189" s="100"/>
      <c r="M189" s="101"/>
      <c r="N189" s="101"/>
      <c r="O189" s="101"/>
      <c r="P189" s="101"/>
      <c r="Q189" s="102"/>
    </row>
    <row r="190" customFormat="false" ht="13.8" hidden="true" customHeight="false" outlineLevel="0" collapsed="false">
      <c r="A190" s="127" t="s">
        <v>595</v>
      </c>
      <c r="B190" s="128" t="s">
        <v>596</v>
      </c>
      <c r="C190" s="95" t="s">
        <v>552</v>
      </c>
      <c r="D190" s="96"/>
      <c r="E190" s="96" t="n">
        <v>0</v>
      </c>
      <c r="F190" s="97" t="s">
        <v>48</v>
      </c>
      <c r="G190" s="97" t="s">
        <v>48</v>
      </c>
      <c r="H190" s="97" t="n">
        <v>20000</v>
      </c>
      <c r="I190" s="103" t="s">
        <v>425</v>
      </c>
      <c r="J190" s="60" t="n">
        <v>4</v>
      </c>
      <c r="K190" s="99" t="n">
        <v>1</v>
      </c>
      <c r="L190" s="100"/>
      <c r="M190" s="101"/>
      <c r="N190" s="101"/>
      <c r="O190" s="101"/>
      <c r="P190" s="101"/>
      <c r="Q190" s="102"/>
    </row>
    <row r="191" customFormat="false" ht="13.8" hidden="true" customHeight="false" outlineLevel="0" collapsed="false">
      <c r="A191" s="127" t="s">
        <v>597</v>
      </c>
      <c r="B191" s="128" t="s">
        <v>598</v>
      </c>
      <c r="C191" s="95" t="s">
        <v>424</v>
      </c>
      <c r="D191" s="96"/>
      <c r="E191" s="96" t="n">
        <v>0</v>
      </c>
      <c r="F191" s="97" t="s">
        <v>48</v>
      </c>
      <c r="G191" s="97" t="s">
        <v>48</v>
      </c>
      <c r="H191" s="97" t="n">
        <v>20015</v>
      </c>
      <c r="I191" s="103" t="s">
        <v>425</v>
      </c>
      <c r="J191" s="60" t="n">
        <v>4</v>
      </c>
      <c r="K191" s="99" t="n">
        <v>3</v>
      </c>
      <c r="L191" s="100"/>
      <c r="M191" s="101"/>
      <c r="N191" s="101"/>
      <c r="O191" s="101"/>
      <c r="P191" s="101"/>
      <c r="Q191" s="102"/>
    </row>
    <row r="192" customFormat="false" ht="13.8" hidden="true" customHeight="false" outlineLevel="0" collapsed="false">
      <c r="A192" s="127" t="s">
        <v>599</v>
      </c>
      <c r="B192" s="128" t="s">
        <v>600</v>
      </c>
      <c r="C192" s="95" t="s">
        <v>601</v>
      </c>
      <c r="D192" s="96"/>
      <c r="E192" s="96" t="n">
        <v>0</v>
      </c>
      <c r="F192" s="97" t="s">
        <v>48</v>
      </c>
      <c r="G192" s="97" t="s">
        <v>48</v>
      </c>
      <c r="H192" s="97" t="n">
        <v>19673</v>
      </c>
      <c r="I192" s="103" t="s">
        <v>425</v>
      </c>
      <c r="J192" s="60" t="n">
        <v>4</v>
      </c>
      <c r="K192" s="99" t="n">
        <v>3</v>
      </c>
      <c r="L192" s="100"/>
      <c r="M192" s="101"/>
      <c r="N192" s="101"/>
      <c r="O192" s="101"/>
      <c r="P192" s="101"/>
      <c r="Q192" s="102"/>
    </row>
    <row r="193" customFormat="false" ht="13.8" hidden="true" customHeight="false" outlineLevel="0" collapsed="false">
      <c r="A193" s="127" t="s">
        <v>602</v>
      </c>
      <c r="B193" s="128" t="s">
        <v>603</v>
      </c>
      <c r="C193" s="95" t="s">
        <v>604</v>
      </c>
      <c r="D193" s="96"/>
      <c r="E193" s="96" t="n">
        <v>0</v>
      </c>
      <c r="F193" s="97" t="s">
        <v>48</v>
      </c>
      <c r="G193" s="97" t="s">
        <v>48</v>
      </c>
      <c r="H193" s="97" t="n">
        <v>19674</v>
      </c>
      <c r="I193" s="103" t="s">
        <v>425</v>
      </c>
      <c r="J193" s="60" t="n">
        <v>4</v>
      </c>
      <c r="K193" s="99" t="n">
        <v>3</v>
      </c>
      <c r="L193" s="100"/>
      <c r="M193" s="101"/>
      <c r="N193" s="101"/>
      <c r="O193" s="101"/>
      <c r="P193" s="101"/>
      <c r="Q193" s="102"/>
    </row>
    <row r="194" customFormat="false" ht="13.8" hidden="false" customHeight="false" outlineLevel="0" collapsed="false">
      <c r="A194" s="93" t="s">
        <v>605</v>
      </c>
      <c r="B194" s="94" t="s">
        <v>606</v>
      </c>
      <c r="C194" s="95" t="s">
        <v>607</v>
      </c>
      <c r="D194" s="96" t="s">
        <v>12</v>
      </c>
      <c r="E194" s="96" t="n">
        <v>0</v>
      </c>
      <c r="F194" s="97" t="n">
        <v>20</v>
      </c>
      <c r="G194" s="97" t="n">
        <v>3</v>
      </c>
      <c r="H194" s="97" t="n">
        <v>10208</v>
      </c>
      <c r="I194" s="103" t="s">
        <v>425</v>
      </c>
      <c r="J194" s="60" t="n">
        <v>4</v>
      </c>
      <c r="K194" s="99" t="n">
        <v>1</v>
      </c>
      <c r="L194" s="100"/>
      <c r="M194" s="101"/>
      <c r="N194" s="101"/>
      <c r="O194" s="101"/>
      <c r="P194" s="101"/>
      <c r="Q194" s="102"/>
    </row>
    <row r="195" customFormat="false" ht="13.8" hidden="true" customHeight="false" outlineLevel="0" collapsed="false">
      <c r="A195" s="127" t="s">
        <v>608</v>
      </c>
      <c r="B195" s="128" t="s">
        <v>609</v>
      </c>
      <c r="C195" s="95" t="s">
        <v>610</v>
      </c>
      <c r="D195" s="96"/>
      <c r="E195" s="96" t="n">
        <v>0</v>
      </c>
      <c r="F195" s="97" t="s">
        <v>48</v>
      </c>
      <c r="G195" s="97" t="s">
        <v>48</v>
      </c>
      <c r="H195" s="97" t="n">
        <v>1212</v>
      </c>
      <c r="I195" s="103" t="s">
        <v>425</v>
      </c>
      <c r="J195" s="60" t="n">
        <v>4</v>
      </c>
      <c r="K195" s="99" t="n">
        <v>2</v>
      </c>
      <c r="L195" s="100"/>
      <c r="M195" s="101"/>
      <c r="N195" s="101"/>
      <c r="O195" s="101"/>
      <c r="P195" s="101"/>
      <c r="Q195" s="102"/>
    </row>
    <row r="196" customFormat="false" ht="13.8" hidden="true" customHeight="false" outlineLevel="0" collapsed="false">
      <c r="A196" s="127" t="s">
        <v>611</v>
      </c>
      <c r="B196" s="128" t="s">
        <v>612</v>
      </c>
      <c r="C196" s="95" t="s">
        <v>613</v>
      </c>
      <c r="D196" s="96"/>
      <c r="E196" s="96" t="n">
        <v>0</v>
      </c>
      <c r="F196" s="97" t="s">
        <v>48</v>
      </c>
      <c r="G196" s="97" t="s">
        <v>48</v>
      </c>
      <c r="H196" s="97" t="n">
        <v>19675</v>
      </c>
      <c r="I196" s="103" t="s">
        <v>425</v>
      </c>
      <c r="J196" s="60" t="n">
        <v>4</v>
      </c>
      <c r="K196" s="99" t="n">
        <v>3</v>
      </c>
      <c r="L196" s="100"/>
      <c r="M196" s="101"/>
      <c r="N196" s="101"/>
      <c r="O196" s="101"/>
      <c r="P196" s="101"/>
      <c r="Q196" s="102"/>
    </row>
    <row r="197" customFormat="false" ht="13.8" hidden="true" customHeight="false" outlineLevel="0" collapsed="false">
      <c r="A197" s="127" t="s">
        <v>614</v>
      </c>
      <c r="B197" s="128" t="s">
        <v>615</v>
      </c>
      <c r="C197" s="95" t="s">
        <v>616</v>
      </c>
      <c r="D197" s="96"/>
      <c r="E197" s="96" t="n">
        <v>0</v>
      </c>
      <c r="F197" s="97" t="s">
        <v>48</v>
      </c>
      <c r="G197" s="97" t="s">
        <v>48</v>
      </c>
      <c r="H197" s="97" t="n">
        <v>19676</v>
      </c>
      <c r="I197" s="103" t="s">
        <v>425</v>
      </c>
      <c r="J197" s="60" t="n">
        <v>4</v>
      </c>
      <c r="K197" s="99" t="n">
        <v>3</v>
      </c>
      <c r="L197" s="100"/>
      <c r="M197" s="101"/>
      <c r="N197" s="101"/>
      <c r="O197" s="101"/>
      <c r="P197" s="101"/>
      <c r="Q197" s="102"/>
    </row>
    <row r="198" customFormat="false" ht="13.8" hidden="false" customHeight="false" outlineLevel="0" collapsed="false">
      <c r="A198" s="93" t="s">
        <v>617</v>
      </c>
      <c r="B198" s="94" t="s">
        <v>618</v>
      </c>
      <c r="C198" s="95" t="s">
        <v>424</v>
      </c>
      <c r="D198" s="96" t="s">
        <v>12</v>
      </c>
      <c r="E198" s="96" t="n">
        <v>0</v>
      </c>
      <c r="F198" s="97" t="n">
        <v>17</v>
      </c>
      <c r="G198" s="97" t="n">
        <v>3</v>
      </c>
      <c r="H198" s="97" t="n">
        <v>1213</v>
      </c>
      <c r="I198" s="103" t="s">
        <v>425</v>
      </c>
      <c r="J198" s="60" t="n">
        <v>4</v>
      </c>
      <c r="K198" s="99" t="n">
        <v>1</v>
      </c>
      <c r="L198" s="100"/>
      <c r="M198" s="101"/>
      <c r="N198" s="101"/>
      <c r="O198" s="101"/>
      <c r="P198" s="101"/>
      <c r="Q198" s="102"/>
    </row>
    <row r="199" customFormat="false" ht="13.8" hidden="true" customHeight="false" outlineLevel="0" collapsed="false">
      <c r="A199" s="127" t="s">
        <v>619</v>
      </c>
      <c r="B199" s="128" t="s">
        <v>620</v>
      </c>
      <c r="C199" s="95" t="s">
        <v>527</v>
      </c>
      <c r="D199" s="96"/>
      <c r="E199" s="96" t="n">
        <v>0</v>
      </c>
      <c r="F199" s="97" t="s">
        <v>48</v>
      </c>
      <c r="G199" s="97" t="s">
        <v>48</v>
      </c>
      <c r="H199" s="97" t="n">
        <v>1216</v>
      </c>
      <c r="I199" s="103" t="s">
        <v>425</v>
      </c>
      <c r="J199" s="60" t="n">
        <v>4</v>
      </c>
      <c r="K199" s="99" t="n">
        <v>3</v>
      </c>
      <c r="L199" s="100"/>
      <c r="M199" s="101"/>
      <c r="N199" s="101"/>
      <c r="O199" s="101"/>
      <c r="P199" s="101"/>
      <c r="Q199" s="102"/>
    </row>
    <row r="200" customFormat="false" ht="12.75" hidden="false" customHeight="false" outlineLevel="0" collapsed="false">
      <c r="A200" s="135"/>
      <c r="B200" s="136" t="s">
        <v>621</v>
      </c>
      <c r="C200" s="106"/>
      <c r="D200" s="107" t="s">
        <v>12</v>
      </c>
      <c r="E200" s="107" t="n">
        <v>1</v>
      </c>
      <c r="F200" s="137"/>
      <c r="G200" s="137"/>
      <c r="H200" s="138"/>
      <c r="I200" s="110" t="s">
        <v>420</v>
      </c>
      <c r="J200" s="111" t="n">
        <v>5</v>
      </c>
      <c r="K200" s="111"/>
      <c r="L200" s="112"/>
      <c r="M200" s="110"/>
      <c r="N200" s="110"/>
      <c r="O200" s="110"/>
      <c r="P200" s="110"/>
      <c r="Q200" s="113"/>
    </row>
    <row r="201" customFormat="false" ht="13.8" hidden="true" customHeight="false" outlineLevel="0" collapsed="false">
      <c r="A201" s="127" t="s">
        <v>622</v>
      </c>
      <c r="B201" s="128" t="s">
        <v>623</v>
      </c>
      <c r="C201" s="123" t="s">
        <v>624</v>
      </c>
      <c r="D201" s="96"/>
      <c r="E201" s="96" t="n">
        <v>0</v>
      </c>
      <c r="F201" s="97" t="s">
        <v>48</v>
      </c>
      <c r="G201" s="97" t="s">
        <v>48</v>
      </c>
      <c r="H201" s="124" t="n">
        <v>19760</v>
      </c>
      <c r="I201" s="103" t="s">
        <v>625</v>
      </c>
      <c r="J201" s="60" t="n">
        <v>5</v>
      </c>
      <c r="K201" s="99" t="n">
        <v>3</v>
      </c>
      <c r="L201" s="100"/>
      <c r="M201" s="101"/>
      <c r="N201" s="101"/>
      <c r="O201" s="101"/>
      <c r="P201" s="101"/>
      <c r="Q201" s="102"/>
    </row>
    <row r="202" customFormat="false" ht="13.8" hidden="true" customHeight="false" outlineLevel="0" collapsed="false">
      <c r="A202" s="127" t="s">
        <v>626</v>
      </c>
      <c r="B202" s="128" t="s">
        <v>627</v>
      </c>
      <c r="C202" s="123" t="s">
        <v>628</v>
      </c>
      <c r="D202" s="96"/>
      <c r="E202" s="96" t="n">
        <v>0</v>
      </c>
      <c r="F202" s="97" t="s">
        <v>48</v>
      </c>
      <c r="G202" s="97" t="s">
        <v>48</v>
      </c>
      <c r="H202" s="124" t="n">
        <v>1222</v>
      </c>
      <c r="I202" s="103" t="s">
        <v>625</v>
      </c>
      <c r="J202" s="60" t="n">
        <v>5</v>
      </c>
      <c r="K202" s="99" t="n">
        <v>3</v>
      </c>
      <c r="L202" s="100"/>
      <c r="M202" s="101"/>
      <c r="N202" s="101"/>
      <c r="O202" s="101"/>
      <c r="P202" s="101"/>
      <c r="Q202" s="102"/>
    </row>
    <row r="203" customFormat="false" ht="13.8" hidden="true" customHeight="false" outlineLevel="0" collapsed="false">
      <c r="A203" s="127" t="s">
        <v>629</v>
      </c>
      <c r="B203" s="128" t="s">
        <v>630</v>
      </c>
      <c r="C203" s="123" t="s">
        <v>631</v>
      </c>
      <c r="D203" s="96"/>
      <c r="E203" s="96" t="n">
        <v>0</v>
      </c>
      <c r="F203" s="97" t="s">
        <v>48</v>
      </c>
      <c r="G203" s="97" t="s">
        <v>48</v>
      </c>
      <c r="H203" s="124" t="n">
        <v>29913</v>
      </c>
      <c r="I203" s="98" t="s">
        <v>625</v>
      </c>
      <c r="J203" s="60" t="n">
        <v>5</v>
      </c>
      <c r="K203" s="99" t="n">
        <v>3</v>
      </c>
      <c r="L203" s="100"/>
      <c r="M203" s="101"/>
      <c r="N203" s="101"/>
      <c r="O203" s="101"/>
      <c r="P203" s="101"/>
      <c r="Q203" s="102"/>
    </row>
    <row r="204" customFormat="false" ht="13.8" hidden="true" customHeight="false" outlineLevel="0" collapsed="false">
      <c r="A204" s="127" t="s">
        <v>632</v>
      </c>
      <c r="B204" s="128" t="s">
        <v>633</v>
      </c>
      <c r="C204" s="95" t="s">
        <v>634</v>
      </c>
      <c r="D204" s="96"/>
      <c r="E204" s="96" t="n">
        <v>0</v>
      </c>
      <c r="F204" s="97" t="s">
        <v>48</v>
      </c>
      <c r="G204" s="97" t="s">
        <v>48</v>
      </c>
      <c r="H204" s="97" t="n">
        <v>29912</v>
      </c>
      <c r="I204" s="103" t="s">
        <v>625</v>
      </c>
      <c r="J204" s="60" t="n">
        <v>5</v>
      </c>
      <c r="K204" s="99" t="n">
        <v>3</v>
      </c>
      <c r="L204" s="139"/>
      <c r="M204" s="101"/>
      <c r="N204" s="101"/>
      <c r="O204" s="101"/>
      <c r="P204" s="101"/>
      <c r="Q204" s="102"/>
    </row>
    <row r="205" customFormat="false" ht="13.8" hidden="true" customHeight="false" outlineLevel="0" collapsed="false">
      <c r="A205" s="127" t="s">
        <v>635</v>
      </c>
      <c r="B205" s="128" t="s">
        <v>636</v>
      </c>
      <c r="C205" s="123" t="s">
        <v>637</v>
      </c>
      <c r="D205" s="96"/>
      <c r="E205" s="96" t="n">
        <v>0</v>
      </c>
      <c r="F205" s="97" t="s">
        <v>48</v>
      </c>
      <c r="G205" s="97" t="s">
        <v>48</v>
      </c>
      <c r="H205" s="124" t="n">
        <v>1358</v>
      </c>
      <c r="I205" s="98" t="s">
        <v>625</v>
      </c>
      <c r="J205" s="60" t="n">
        <v>5</v>
      </c>
      <c r="K205" s="99" t="n">
        <v>3</v>
      </c>
      <c r="L205" s="100"/>
      <c r="M205" s="101"/>
      <c r="N205" s="101"/>
      <c r="O205" s="101"/>
      <c r="P205" s="101"/>
      <c r="Q205" s="102"/>
    </row>
    <row r="206" customFormat="false" ht="13.8" hidden="true" customHeight="false" outlineLevel="0" collapsed="false">
      <c r="A206" s="127" t="s">
        <v>638</v>
      </c>
      <c r="B206" s="128" t="s">
        <v>639</v>
      </c>
      <c r="C206" s="123" t="s">
        <v>640</v>
      </c>
      <c r="D206" s="96"/>
      <c r="E206" s="96" t="n">
        <v>0</v>
      </c>
      <c r="F206" s="97" t="s">
        <v>48</v>
      </c>
      <c r="G206" s="97" t="s">
        <v>48</v>
      </c>
      <c r="H206" s="124" t="n">
        <v>19521</v>
      </c>
      <c r="I206" s="103" t="s">
        <v>625</v>
      </c>
      <c r="J206" s="60" t="n">
        <v>5</v>
      </c>
      <c r="K206" s="99" t="n">
        <v>3</v>
      </c>
      <c r="L206" s="100"/>
      <c r="M206" s="101"/>
      <c r="N206" s="101"/>
      <c r="O206" s="101"/>
      <c r="P206" s="101"/>
      <c r="Q206" s="102"/>
    </row>
    <row r="207" customFormat="false" ht="13.8" hidden="true" customHeight="false" outlineLevel="0" collapsed="false">
      <c r="A207" s="127" t="s">
        <v>641</v>
      </c>
      <c r="B207" s="128" t="s">
        <v>642</v>
      </c>
      <c r="C207" s="95" t="s">
        <v>643</v>
      </c>
      <c r="D207" s="96"/>
      <c r="E207" s="96" t="n">
        <v>0</v>
      </c>
      <c r="F207" s="97" t="s">
        <v>48</v>
      </c>
      <c r="G207" s="97" t="s">
        <v>48</v>
      </c>
      <c r="H207" s="97" t="n">
        <v>1271</v>
      </c>
      <c r="I207" s="103" t="s">
        <v>625</v>
      </c>
      <c r="J207" s="60" t="n">
        <v>5</v>
      </c>
      <c r="K207" s="99" t="n">
        <v>3</v>
      </c>
      <c r="L207" s="100"/>
      <c r="M207" s="101"/>
      <c r="N207" s="101"/>
      <c r="O207" s="101"/>
      <c r="P207" s="101"/>
      <c r="Q207" s="102"/>
    </row>
    <row r="208" customFormat="false" ht="13.8" hidden="false" customHeight="false" outlineLevel="0" collapsed="false">
      <c r="A208" s="93" t="s">
        <v>644</v>
      </c>
      <c r="B208" s="94" t="s">
        <v>645</v>
      </c>
      <c r="C208" s="123" t="s">
        <v>646</v>
      </c>
      <c r="D208" s="96" t="s">
        <v>12</v>
      </c>
      <c r="E208" s="96" t="n">
        <v>0</v>
      </c>
      <c r="F208" s="124" t="n">
        <v>15</v>
      </c>
      <c r="G208" s="124" t="n">
        <v>2</v>
      </c>
      <c r="H208" s="124" t="n">
        <v>1260</v>
      </c>
      <c r="I208" s="103" t="s">
        <v>625</v>
      </c>
      <c r="J208" s="60" t="n">
        <v>5</v>
      </c>
      <c r="K208" s="99" t="n">
        <v>2</v>
      </c>
      <c r="L208" s="100"/>
      <c r="M208" s="101"/>
      <c r="N208" s="101"/>
      <c r="O208" s="101"/>
      <c r="P208" s="101"/>
      <c r="Q208" s="102"/>
    </row>
    <row r="209" customFormat="false" ht="13.8" hidden="true" customHeight="false" outlineLevel="0" collapsed="false">
      <c r="A209" s="127" t="s">
        <v>647</v>
      </c>
      <c r="B209" s="128" t="s">
        <v>648</v>
      </c>
      <c r="C209" s="123" t="s">
        <v>624</v>
      </c>
      <c r="D209" s="96"/>
      <c r="E209" s="96" t="n">
        <v>0</v>
      </c>
      <c r="F209" s="97" t="s">
        <v>48</v>
      </c>
      <c r="G209" s="97" t="s">
        <v>48</v>
      </c>
      <c r="H209" s="124" t="n">
        <v>1261</v>
      </c>
      <c r="I209" s="103" t="s">
        <v>625</v>
      </c>
      <c r="J209" s="60" t="n">
        <v>5</v>
      </c>
      <c r="K209" s="99" t="n">
        <v>3</v>
      </c>
      <c r="L209" s="100"/>
      <c r="M209" s="101"/>
      <c r="N209" s="101"/>
      <c r="O209" s="101"/>
      <c r="P209" s="101"/>
      <c r="Q209" s="102"/>
    </row>
    <row r="210" customFormat="false" ht="13.8" hidden="true" customHeight="false" outlineLevel="0" collapsed="false">
      <c r="A210" s="127" t="s">
        <v>649</v>
      </c>
      <c r="B210" s="128" t="s">
        <v>650</v>
      </c>
      <c r="C210" s="95" t="s">
        <v>628</v>
      </c>
      <c r="D210" s="96"/>
      <c r="E210" s="96" t="n">
        <v>0</v>
      </c>
      <c r="F210" s="97" t="s">
        <v>48</v>
      </c>
      <c r="G210" s="97" t="s">
        <v>48</v>
      </c>
      <c r="H210" s="97" t="n">
        <v>1258</v>
      </c>
      <c r="I210" s="103" t="s">
        <v>625</v>
      </c>
      <c r="J210" s="60" t="n">
        <v>5</v>
      </c>
      <c r="K210" s="99" t="n">
        <v>3</v>
      </c>
      <c r="L210" s="100"/>
      <c r="M210" s="101"/>
      <c r="N210" s="129"/>
      <c r="O210" s="101"/>
      <c r="P210" s="129"/>
      <c r="Q210" s="102"/>
    </row>
    <row r="211" customFormat="false" ht="13.8" hidden="true" customHeight="false" outlineLevel="0" collapsed="false">
      <c r="A211" s="127" t="s">
        <v>651</v>
      </c>
      <c r="B211" s="128" t="s">
        <v>652</v>
      </c>
      <c r="C211" s="123" t="s">
        <v>653</v>
      </c>
      <c r="D211" s="96"/>
      <c r="E211" s="96" t="n">
        <v>0</v>
      </c>
      <c r="F211" s="97" t="s">
        <v>48</v>
      </c>
      <c r="G211" s="97" t="s">
        <v>48</v>
      </c>
      <c r="H211" s="124" t="n">
        <v>19536</v>
      </c>
      <c r="I211" s="103" t="s">
        <v>625</v>
      </c>
      <c r="J211" s="60" t="n">
        <v>5</v>
      </c>
      <c r="K211" s="99" t="n">
        <v>3</v>
      </c>
      <c r="L211" s="100"/>
      <c r="M211" s="101"/>
      <c r="N211" s="101"/>
      <c r="O211" s="101"/>
      <c r="P211" s="101"/>
      <c r="Q211" s="102"/>
    </row>
    <row r="212" customFormat="false" ht="13.8" hidden="true" customHeight="false" outlineLevel="0" collapsed="false">
      <c r="A212" s="127" t="s">
        <v>654</v>
      </c>
      <c r="B212" s="128" t="s">
        <v>655</v>
      </c>
      <c r="C212" s="123" t="s">
        <v>656</v>
      </c>
      <c r="D212" s="96"/>
      <c r="E212" s="96" t="n">
        <v>0</v>
      </c>
      <c r="F212" s="97" t="s">
        <v>48</v>
      </c>
      <c r="G212" s="97" t="s">
        <v>48</v>
      </c>
      <c r="H212" s="124" t="n">
        <v>19537</v>
      </c>
      <c r="I212" s="103" t="s">
        <v>625</v>
      </c>
      <c r="J212" s="60" t="n">
        <v>5</v>
      </c>
      <c r="K212" s="99" t="n">
        <v>3</v>
      </c>
      <c r="L212" s="100"/>
      <c r="M212" s="101"/>
      <c r="N212" s="101"/>
      <c r="O212" s="101"/>
      <c r="P212" s="101"/>
      <c r="Q212" s="102"/>
    </row>
    <row r="213" customFormat="false" ht="13.8" hidden="true" customHeight="false" outlineLevel="0" collapsed="false">
      <c r="A213" s="127" t="s">
        <v>657</v>
      </c>
      <c r="B213" s="128" t="s">
        <v>658</v>
      </c>
      <c r="C213" s="123" t="s">
        <v>656</v>
      </c>
      <c r="D213" s="96"/>
      <c r="E213" s="96" t="n">
        <v>0</v>
      </c>
      <c r="F213" s="97" t="s">
        <v>48</v>
      </c>
      <c r="G213" s="97" t="s">
        <v>48</v>
      </c>
      <c r="H213" s="124" t="n">
        <v>31522</v>
      </c>
      <c r="I213" s="98" t="s">
        <v>625</v>
      </c>
      <c r="J213" s="60" t="n">
        <v>5</v>
      </c>
      <c r="K213" s="99" t="n">
        <v>3</v>
      </c>
      <c r="L213" s="100" t="s">
        <v>659</v>
      </c>
      <c r="M213" s="101" t="s">
        <v>660</v>
      </c>
      <c r="N213" s="101"/>
      <c r="O213" s="101"/>
      <c r="P213" s="101"/>
      <c r="Q213" s="102"/>
    </row>
    <row r="214" customFormat="false" ht="13.8" hidden="true" customHeight="false" outlineLevel="0" collapsed="false">
      <c r="A214" s="127" t="s">
        <v>661</v>
      </c>
      <c r="B214" s="128" t="s">
        <v>662</v>
      </c>
      <c r="C214" s="95" t="s">
        <v>663</v>
      </c>
      <c r="D214" s="96"/>
      <c r="E214" s="96" t="n">
        <v>0</v>
      </c>
      <c r="F214" s="97" t="s">
        <v>48</v>
      </c>
      <c r="G214" s="97" t="s">
        <v>48</v>
      </c>
      <c r="H214" s="97" t="n">
        <v>19539</v>
      </c>
      <c r="I214" s="103" t="s">
        <v>625</v>
      </c>
      <c r="J214" s="60" t="n">
        <v>5</v>
      </c>
      <c r="K214" s="99" t="n">
        <v>3</v>
      </c>
      <c r="L214" s="100"/>
      <c r="M214" s="101"/>
      <c r="N214" s="101"/>
      <c r="O214" s="101"/>
      <c r="P214" s="101"/>
      <c r="Q214" s="102"/>
    </row>
    <row r="215" customFormat="false" ht="13.8" hidden="true" customHeight="false" outlineLevel="0" collapsed="false">
      <c r="A215" s="127" t="s">
        <v>664</v>
      </c>
      <c r="B215" s="128" t="s">
        <v>665</v>
      </c>
      <c r="C215" s="123" t="s">
        <v>666</v>
      </c>
      <c r="D215" s="96"/>
      <c r="E215" s="96" t="n">
        <v>0</v>
      </c>
      <c r="F215" s="97" t="s">
        <v>48</v>
      </c>
      <c r="G215" s="97" t="s">
        <v>48</v>
      </c>
      <c r="H215" s="124" t="n">
        <v>19540</v>
      </c>
      <c r="I215" s="103" t="s">
        <v>625</v>
      </c>
      <c r="J215" s="60" t="n">
        <v>5</v>
      </c>
      <c r="K215" s="99" t="n">
        <v>3</v>
      </c>
      <c r="L215" s="100"/>
      <c r="M215" s="101"/>
      <c r="N215" s="101"/>
      <c r="O215" s="101"/>
      <c r="P215" s="101"/>
      <c r="Q215" s="102"/>
    </row>
    <row r="216" customFormat="false" ht="13.8" hidden="true" customHeight="false" outlineLevel="0" collapsed="false">
      <c r="A216" s="127" t="s">
        <v>667</v>
      </c>
      <c r="B216" s="128" t="s">
        <v>668</v>
      </c>
      <c r="C216" s="123" t="s">
        <v>669</v>
      </c>
      <c r="D216" s="96"/>
      <c r="E216" s="96" t="n">
        <v>0</v>
      </c>
      <c r="F216" s="97" t="s">
        <v>48</v>
      </c>
      <c r="G216" s="97" t="s">
        <v>48</v>
      </c>
      <c r="H216" s="124" t="n">
        <v>1274</v>
      </c>
      <c r="I216" s="103" t="s">
        <v>625</v>
      </c>
      <c r="J216" s="60" t="n">
        <v>5</v>
      </c>
      <c r="K216" s="99" t="n">
        <v>2</v>
      </c>
      <c r="L216" s="100"/>
      <c r="M216" s="101"/>
      <c r="N216" s="101"/>
      <c r="O216" s="101"/>
      <c r="P216" s="101"/>
      <c r="Q216" s="102"/>
    </row>
    <row r="217" customFormat="false" ht="13.8" hidden="true" customHeight="false" outlineLevel="0" collapsed="false">
      <c r="A217" s="127" t="s">
        <v>670</v>
      </c>
      <c r="B217" s="128" t="s">
        <v>671</v>
      </c>
      <c r="C217" s="123" t="s">
        <v>396</v>
      </c>
      <c r="D217" s="96"/>
      <c r="E217" s="96" t="n">
        <v>0</v>
      </c>
      <c r="F217" s="97" t="s">
        <v>48</v>
      </c>
      <c r="G217" s="97" t="s">
        <v>48</v>
      </c>
      <c r="H217" s="124" t="n">
        <v>19541</v>
      </c>
      <c r="I217" s="98" t="s">
        <v>625</v>
      </c>
      <c r="J217" s="60" t="n">
        <v>5</v>
      </c>
      <c r="K217" s="99" t="n">
        <v>3</v>
      </c>
      <c r="L217" s="100"/>
      <c r="M217" s="101"/>
      <c r="N217" s="101"/>
      <c r="O217" s="101"/>
      <c r="P217" s="101"/>
      <c r="Q217" s="102"/>
    </row>
    <row r="218" customFormat="false" ht="13.8" hidden="true" customHeight="false" outlineLevel="0" collapsed="false">
      <c r="A218" s="127" t="s">
        <v>672</v>
      </c>
      <c r="B218" s="128" t="s">
        <v>673</v>
      </c>
      <c r="C218" s="123" t="s">
        <v>656</v>
      </c>
      <c r="D218" s="96"/>
      <c r="E218" s="96" t="n">
        <v>0</v>
      </c>
      <c r="F218" s="97" t="s">
        <v>48</v>
      </c>
      <c r="G218" s="97" t="s">
        <v>48</v>
      </c>
      <c r="H218" s="124" t="n">
        <v>1272</v>
      </c>
      <c r="I218" s="98" t="s">
        <v>625</v>
      </c>
      <c r="J218" s="60" t="n">
        <v>5</v>
      </c>
      <c r="K218" s="99" t="n">
        <v>3</v>
      </c>
      <c r="L218" s="100"/>
      <c r="M218" s="101"/>
      <c r="N218" s="101"/>
      <c r="O218" s="101"/>
      <c r="P218" s="101"/>
      <c r="Q218" s="102"/>
    </row>
    <row r="219" customFormat="false" ht="15" hidden="true" customHeight="true" outlineLevel="0" collapsed="false">
      <c r="A219" s="127" t="s">
        <v>674</v>
      </c>
      <c r="B219" s="128" t="s">
        <v>675</v>
      </c>
      <c r="C219" s="123" t="s">
        <v>676</v>
      </c>
      <c r="D219" s="96"/>
      <c r="E219" s="96" t="n">
        <v>0</v>
      </c>
      <c r="F219" s="97" t="s">
        <v>48</v>
      </c>
      <c r="G219" s="97" t="s">
        <v>48</v>
      </c>
      <c r="H219" s="124" t="n">
        <v>19542</v>
      </c>
      <c r="I219" s="103" t="s">
        <v>625</v>
      </c>
      <c r="J219" s="60" t="n">
        <v>5</v>
      </c>
      <c r="K219" s="99" t="n">
        <v>3</v>
      </c>
      <c r="L219" s="100"/>
      <c r="M219" s="101"/>
      <c r="N219" s="101"/>
      <c r="O219" s="101"/>
      <c r="P219" s="101"/>
      <c r="Q219" s="102"/>
    </row>
    <row r="220" customFormat="false" ht="13.8" hidden="true" customHeight="false" outlineLevel="0" collapsed="false">
      <c r="A220" s="127" t="s">
        <v>677</v>
      </c>
      <c r="B220" s="128" t="s">
        <v>678</v>
      </c>
      <c r="C220" s="123" t="s">
        <v>679</v>
      </c>
      <c r="D220" s="96"/>
      <c r="E220" s="96" t="n">
        <v>0</v>
      </c>
      <c r="F220" s="97" t="s">
        <v>48</v>
      </c>
      <c r="G220" s="97" t="s">
        <v>48</v>
      </c>
      <c r="H220" s="124" t="n">
        <v>19543</v>
      </c>
      <c r="I220" s="103" t="s">
        <v>625</v>
      </c>
      <c r="J220" s="60" t="n">
        <v>5</v>
      </c>
      <c r="K220" s="99" t="n">
        <v>3</v>
      </c>
      <c r="L220" s="100" t="s">
        <v>680</v>
      </c>
      <c r="M220" s="101" t="s">
        <v>681</v>
      </c>
      <c r="N220" s="101"/>
      <c r="O220" s="101"/>
      <c r="P220" s="101"/>
      <c r="Q220" s="102"/>
    </row>
    <row r="221" customFormat="false" ht="13.8" hidden="true" customHeight="false" outlineLevel="0" collapsed="false">
      <c r="A221" s="127" t="s">
        <v>682</v>
      </c>
      <c r="B221" s="128" t="s">
        <v>683</v>
      </c>
      <c r="C221" s="123" t="s">
        <v>684</v>
      </c>
      <c r="D221" s="96"/>
      <c r="E221" s="96" t="n">
        <v>0</v>
      </c>
      <c r="F221" s="97" t="s">
        <v>48</v>
      </c>
      <c r="G221" s="97" t="s">
        <v>48</v>
      </c>
      <c r="H221" s="124" t="n">
        <v>1225</v>
      </c>
      <c r="I221" s="103" t="s">
        <v>625</v>
      </c>
      <c r="J221" s="60" t="n">
        <v>5</v>
      </c>
      <c r="K221" s="99" t="n">
        <v>3</v>
      </c>
      <c r="L221" s="100" t="s">
        <v>685</v>
      </c>
      <c r="M221" s="101" t="s">
        <v>686</v>
      </c>
      <c r="N221" s="101"/>
      <c r="O221" s="101"/>
      <c r="P221" s="101"/>
      <c r="Q221" s="102"/>
    </row>
    <row r="222" customFormat="false" ht="13.8" hidden="true" customHeight="false" outlineLevel="0" collapsed="false">
      <c r="A222" s="127" t="s">
        <v>687</v>
      </c>
      <c r="B222" s="128" t="s">
        <v>688</v>
      </c>
      <c r="C222" s="123" t="s">
        <v>689</v>
      </c>
      <c r="D222" s="96"/>
      <c r="E222" s="96" t="n">
        <v>0</v>
      </c>
      <c r="F222" s="97" t="s">
        <v>48</v>
      </c>
      <c r="G222" s="97" t="s">
        <v>48</v>
      </c>
      <c r="H222" s="124" t="n">
        <v>1226</v>
      </c>
      <c r="I222" s="103" t="s">
        <v>625</v>
      </c>
      <c r="J222" s="60" t="n">
        <v>5</v>
      </c>
      <c r="K222" s="99" t="n">
        <v>3</v>
      </c>
      <c r="L222" s="100"/>
      <c r="M222" s="101"/>
      <c r="N222" s="101"/>
      <c r="O222" s="101"/>
      <c r="P222" s="101"/>
      <c r="Q222" s="102"/>
    </row>
    <row r="223" customFormat="false" ht="13.8" hidden="true" customHeight="false" outlineLevel="0" collapsed="false">
      <c r="A223" s="127" t="s">
        <v>690</v>
      </c>
      <c r="B223" s="128" t="s">
        <v>691</v>
      </c>
      <c r="C223" s="123" t="s">
        <v>692</v>
      </c>
      <c r="D223" s="96"/>
      <c r="E223" s="96" t="n">
        <v>0</v>
      </c>
      <c r="F223" s="97" t="s">
        <v>48</v>
      </c>
      <c r="G223" s="97" t="s">
        <v>48</v>
      </c>
      <c r="H223" s="124" t="n">
        <v>1224</v>
      </c>
      <c r="I223" s="103" t="s">
        <v>625</v>
      </c>
      <c r="J223" s="60" t="n">
        <v>5</v>
      </c>
      <c r="K223" s="99" t="n">
        <v>3</v>
      </c>
      <c r="L223" s="100"/>
      <c r="M223" s="101"/>
      <c r="N223" s="101"/>
      <c r="O223" s="101"/>
      <c r="P223" s="101"/>
      <c r="Q223" s="102"/>
    </row>
    <row r="224" customFormat="false" ht="13.8" hidden="true" customHeight="false" outlineLevel="0" collapsed="false">
      <c r="A224" s="127" t="s">
        <v>693</v>
      </c>
      <c r="B224" s="128" t="s">
        <v>694</v>
      </c>
      <c r="C224" s="123" t="s">
        <v>695</v>
      </c>
      <c r="D224" s="96"/>
      <c r="E224" s="96" t="n">
        <v>0</v>
      </c>
      <c r="F224" s="97" t="s">
        <v>48</v>
      </c>
      <c r="G224" s="97" t="s">
        <v>48</v>
      </c>
      <c r="H224" s="124" t="n">
        <v>1228</v>
      </c>
      <c r="I224" s="103" t="s">
        <v>625</v>
      </c>
      <c r="J224" s="60" t="n">
        <v>5</v>
      </c>
      <c r="K224" s="99" t="n">
        <v>3</v>
      </c>
      <c r="L224" s="100" t="s">
        <v>696</v>
      </c>
      <c r="M224" s="101" t="s">
        <v>697</v>
      </c>
      <c r="N224" s="101" t="s">
        <v>698</v>
      </c>
      <c r="O224" s="101" t="s">
        <v>699</v>
      </c>
      <c r="P224" s="101"/>
      <c r="Q224" s="102"/>
    </row>
    <row r="225" customFormat="false" ht="13.8" hidden="true" customHeight="false" outlineLevel="0" collapsed="false">
      <c r="A225" s="127" t="s">
        <v>700</v>
      </c>
      <c r="B225" s="128" t="s">
        <v>701</v>
      </c>
      <c r="C225" s="123" t="s">
        <v>702</v>
      </c>
      <c r="D225" s="96"/>
      <c r="E225" s="96" t="n">
        <v>0</v>
      </c>
      <c r="F225" s="97" t="s">
        <v>48</v>
      </c>
      <c r="G225" s="97" t="s">
        <v>48</v>
      </c>
      <c r="H225" s="124" t="n">
        <v>1230</v>
      </c>
      <c r="I225" s="103" t="s">
        <v>625</v>
      </c>
      <c r="J225" s="60" t="n">
        <v>5</v>
      </c>
      <c r="K225" s="99" t="n">
        <v>3</v>
      </c>
      <c r="L225" s="100"/>
      <c r="M225" s="101"/>
      <c r="N225" s="101"/>
      <c r="O225" s="101"/>
      <c r="P225" s="101"/>
      <c r="Q225" s="102"/>
    </row>
    <row r="226" customFormat="false" ht="13.8" hidden="false" customHeight="false" outlineLevel="0" collapsed="false">
      <c r="A226" s="93" t="s">
        <v>703</v>
      </c>
      <c r="B226" s="94" t="s">
        <v>704</v>
      </c>
      <c r="C226" s="95" t="s">
        <v>705</v>
      </c>
      <c r="D226" s="96" t="s">
        <v>12</v>
      </c>
      <c r="E226" s="96" t="n">
        <v>0</v>
      </c>
      <c r="F226" s="97" t="n">
        <v>15</v>
      </c>
      <c r="G226" s="97" t="n">
        <v>2</v>
      </c>
      <c r="H226" s="97" t="n">
        <v>1318</v>
      </c>
      <c r="I226" s="103" t="s">
        <v>625</v>
      </c>
      <c r="J226" s="60" t="n">
        <v>5</v>
      </c>
      <c r="K226" s="99" t="n">
        <v>1</v>
      </c>
      <c r="L226" s="100"/>
      <c r="M226" s="101"/>
      <c r="N226" s="101"/>
      <c r="O226" s="101"/>
      <c r="P226" s="101"/>
      <c r="Q226" s="102"/>
    </row>
    <row r="227" customFormat="false" ht="13.8" hidden="false" customHeight="false" outlineLevel="0" collapsed="false">
      <c r="A227" s="93" t="s">
        <v>706</v>
      </c>
      <c r="B227" s="94" t="s">
        <v>707</v>
      </c>
      <c r="C227" s="123" t="s">
        <v>708</v>
      </c>
      <c r="D227" s="96" t="s">
        <v>12</v>
      </c>
      <c r="E227" s="96" t="n">
        <v>0</v>
      </c>
      <c r="F227" s="124" t="n">
        <v>13</v>
      </c>
      <c r="G227" s="124" t="n">
        <v>3</v>
      </c>
      <c r="H227" s="124" t="n">
        <v>1319</v>
      </c>
      <c r="I227" s="103" t="s">
        <v>625</v>
      </c>
      <c r="J227" s="60" t="n">
        <v>5</v>
      </c>
      <c r="K227" s="99" t="n">
        <v>1</v>
      </c>
      <c r="L227" s="100"/>
      <c r="M227" s="101"/>
      <c r="N227" s="101"/>
      <c r="O227" s="101"/>
      <c r="P227" s="101"/>
      <c r="Q227" s="102"/>
    </row>
    <row r="228" customFormat="false" ht="13.8" hidden="false" customHeight="false" outlineLevel="0" collapsed="false">
      <c r="A228" s="93" t="s">
        <v>709</v>
      </c>
      <c r="B228" s="94" t="s">
        <v>710</v>
      </c>
      <c r="C228" s="123" t="s">
        <v>637</v>
      </c>
      <c r="D228" s="96" t="s">
        <v>12</v>
      </c>
      <c r="E228" s="96" t="n">
        <v>0</v>
      </c>
      <c r="F228" s="124" t="n">
        <v>12</v>
      </c>
      <c r="G228" s="124" t="n">
        <v>2</v>
      </c>
      <c r="H228" s="124" t="n">
        <v>1320</v>
      </c>
      <c r="I228" s="103" t="s">
        <v>625</v>
      </c>
      <c r="J228" s="60" t="n">
        <v>5</v>
      </c>
      <c r="K228" s="99" t="n">
        <v>1</v>
      </c>
      <c r="L228" s="100"/>
      <c r="M228" s="101"/>
      <c r="N228" s="101"/>
      <c r="O228" s="101"/>
      <c r="P228" s="101"/>
      <c r="Q228" s="102"/>
    </row>
    <row r="229" customFormat="false" ht="13.8" hidden="false" customHeight="false" outlineLevel="0" collapsed="false">
      <c r="A229" s="93" t="s">
        <v>711</v>
      </c>
      <c r="B229" s="94" t="s">
        <v>712</v>
      </c>
      <c r="C229" s="95" t="s">
        <v>713</v>
      </c>
      <c r="D229" s="96" t="s">
        <v>12</v>
      </c>
      <c r="E229" s="96" t="n">
        <v>0</v>
      </c>
      <c r="F229" s="97" t="n">
        <v>13</v>
      </c>
      <c r="G229" s="97" t="n">
        <v>2</v>
      </c>
      <c r="H229" s="97" t="n">
        <v>1321</v>
      </c>
      <c r="I229" s="103" t="s">
        <v>625</v>
      </c>
      <c r="J229" s="60" t="n">
        <v>5</v>
      </c>
      <c r="K229" s="99" t="n">
        <v>1</v>
      </c>
      <c r="L229" s="100" t="s">
        <v>714</v>
      </c>
      <c r="M229" s="101" t="s">
        <v>715</v>
      </c>
      <c r="N229" s="101"/>
      <c r="O229" s="101"/>
      <c r="P229" s="101"/>
      <c r="Q229" s="102"/>
    </row>
    <row r="230" customFormat="false" ht="15" hidden="true" customHeight="true" outlineLevel="0" collapsed="false">
      <c r="A230" s="127" t="s">
        <v>716</v>
      </c>
      <c r="B230" s="128" t="s">
        <v>717</v>
      </c>
      <c r="C230" s="123" t="s">
        <v>718</v>
      </c>
      <c r="D230" s="96"/>
      <c r="E230" s="96" t="n">
        <v>0</v>
      </c>
      <c r="F230" s="97" t="s">
        <v>48</v>
      </c>
      <c r="G230" s="97" t="s">
        <v>48</v>
      </c>
      <c r="H230" s="124" t="n">
        <v>1317</v>
      </c>
      <c r="I230" s="103" t="s">
        <v>625</v>
      </c>
      <c r="J230" s="60" t="n">
        <v>5</v>
      </c>
      <c r="K230" s="99" t="n">
        <v>1</v>
      </c>
      <c r="L230" s="100"/>
      <c r="M230" s="101"/>
      <c r="N230" s="101"/>
      <c r="O230" s="101"/>
      <c r="P230" s="101"/>
      <c r="Q230" s="102"/>
    </row>
    <row r="231" customFormat="false" ht="13.8" hidden="true" customHeight="false" outlineLevel="0" collapsed="false">
      <c r="A231" s="127" t="s">
        <v>719</v>
      </c>
      <c r="B231" s="128" t="s">
        <v>720</v>
      </c>
      <c r="C231" s="123" t="s">
        <v>721</v>
      </c>
      <c r="D231" s="96"/>
      <c r="E231" s="96" t="n">
        <v>0</v>
      </c>
      <c r="F231" s="97" t="s">
        <v>48</v>
      </c>
      <c r="G231" s="97" t="s">
        <v>48</v>
      </c>
      <c r="H231" s="124" t="n">
        <v>19597</v>
      </c>
      <c r="I231" s="103" t="s">
        <v>625</v>
      </c>
      <c r="J231" s="60" t="n">
        <v>5</v>
      </c>
      <c r="K231" s="99" t="n">
        <v>2</v>
      </c>
      <c r="L231" s="100"/>
      <c r="M231" s="101"/>
      <c r="N231" s="101"/>
      <c r="O231" s="101"/>
      <c r="P231" s="101"/>
      <c r="Q231" s="102"/>
    </row>
    <row r="232" customFormat="false" ht="13.8" hidden="false" customHeight="false" outlineLevel="0" collapsed="false">
      <c r="A232" s="93" t="s">
        <v>722</v>
      </c>
      <c r="B232" s="94" t="s">
        <v>723</v>
      </c>
      <c r="C232" s="95" t="s">
        <v>724</v>
      </c>
      <c r="D232" s="96" t="s">
        <v>12</v>
      </c>
      <c r="E232" s="96" t="n">
        <v>0</v>
      </c>
      <c r="F232" s="97" t="n">
        <v>18</v>
      </c>
      <c r="G232" s="97" t="n">
        <v>3</v>
      </c>
      <c r="H232" s="97" t="n">
        <v>1233</v>
      </c>
      <c r="I232" s="103" t="s">
        <v>625</v>
      </c>
      <c r="J232" s="60" t="n">
        <v>5</v>
      </c>
      <c r="K232" s="99" t="n">
        <v>1</v>
      </c>
      <c r="L232" s="100"/>
      <c r="M232" s="101"/>
      <c r="N232" s="101"/>
      <c r="O232" s="101"/>
      <c r="P232" s="101"/>
      <c r="Q232" s="102"/>
    </row>
    <row r="233" customFormat="false" ht="13.8" hidden="true" customHeight="false" outlineLevel="0" collapsed="false">
      <c r="A233" s="127" t="s">
        <v>725</v>
      </c>
      <c r="B233" s="128" t="s">
        <v>726</v>
      </c>
      <c r="C233" s="123" t="s">
        <v>727</v>
      </c>
      <c r="D233" s="96"/>
      <c r="E233" s="96" t="n">
        <v>0</v>
      </c>
      <c r="F233" s="97" t="s">
        <v>48</v>
      </c>
      <c r="G233" s="97" t="s">
        <v>48</v>
      </c>
      <c r="H233" s="124" t="n">
        <v>1231</v>
      </c>
      <c r="I233" s="103" t="s">
        <v>625</v>
      </c>
      <c r="J233" s="60" t="n">
        <v>5</v>
      </c>
      <c r="K233" s="99" t="n">
        <v>1</v>
      </c>
      <c r="L233" s="100"/>
      <c r="M233" s="101"/>
      <c r="N233" s="101"/>
      <c r="O233" s="101"/>
      <c r="P233" s="101"/>
      <c r="Q233" s="102"/>
    </row>
    <row r="234" customFormat="false" ht="13.8" hidden="true" customHeight="false" outlineLevel="0" collapsed="false">
      <c r="A234" s="127" t="s">
        <v>728</v>
      </c>
      <c r="B234" s="128" t="s">
        <v>729</v>
      </c>
      <c r="C234" s="123" t="s">
        <v>730</v>
      </c>
      <c r="D234" s="96"/>
      <c r="E234" s="96" t="n">
        <v>0</v>
      </c>
      <c r="F234" s="97" t="s">
        <v>48</v>
      </c>
      <c r="G234" s="97" t="s">
        <v>48</v>
      </c>
      <c r="H234" s="124" t="n">
        <v>19610</v>
      </c>
      <c r="I234" s="98" t="s">
        <v>625</v>
      </c>
      <c r="J234" s="60" t="n">
        <v>5</v>
      </c>
      <c r="K234" s="99" t="n">
        <v>3</v>
      </c>
      <c r="L234" s="100"/>
      <c r="M234" s="101"/>
      <c r="N234" s="101"/>
      <c r="O234" s="101"/>
      <c r="P234" s="101"/>
      <c r="Q234" s="102"/>
    </row>
    <row r="235" customFormat="false" ht="13.8" hidden="true" customHeight="false" outlineLevel="0" collapsed="false">
      <c r="A235" s="127" t="s">
        <v>731</v>
      </c>
      <c r="B235" s="128" t="s">
        <v>732</v>
      </c>
      <c r="C235" s="123" t="s">
        <v>733</v>
      </c>
      <c r="D235" s="96"/>
      <c r="E235" s="96" t="n">
        <v>0</v>
      </c>
      <c r="F235" s="97" t="s">
        <v>48</v>
      </c>
      <c r="G235" s="97" t="s">
        <v>48</v>
      </c>
      <c r="H235" s="124" t="n">
        <v>31546</v>
      </c>
      <c r="I235" s="98" t="s">
        <v>625</v>
      </c>
      <c r="J235" s="60" t="n">
        <v>5</v>
      </c>
      <c r="K235" s="99" t="n">
        <v>2</v>
      </c>
      <c r="L235" s="100" t="s">
        <v>734</v>
      </c>
      <c r="M235" s="101" t="s">
        <v>735</v>
      </c>
      <c r="N235" s="101"/>
      <c r="O235" s="101"/>
      <c r="P235" s="101"/>
      <c r="Q235" s="102"/>
    </row>
    <row r="236" customFormat="false" ht="13.8" hidden="true" customHeight="false" outlineLevel="0" collapsed="false">
      <c r="A236" s="127" t="s">
        <v>736</v>
      </c>
      <c r="B236" s="128" t="s">
        <v>737</v>
      </c>
      <c r="C236" s="123" t="s">
        <v>738</v>
      </c>
      <c r="D236" s="96"/>
      <c r="E236" s="96" t="n">
        <v>0</v>
      </c>
      <c r="F236" s="97" t="s">
        <v>48</v>
      </c>
      <c r="G236" s="97" t="s">
        <v>48</v>
      </c>
      <c r="H236" s="124" t="n">
        <v>31531</v>
      </c>
      <c r="I236" s="98" t="s">
        <v>625</v>
      </c>
      <c r="J236" s="60" t="n">
        <v>5</v>
      </c>
      <c r="K236" s="99" t="n">
        <v>2</v>
      </c>
      <c r="L236" s="100" t="s">
        <v>739</v>
      </c>
      <c r="M236" s="101" t="s">
        <v>740</v>
      </c>
      <c r="N236" s="101"/>
      <c r="O236" s="101"/>
      <c r="P236" s="101"/>
      <c r="Q236" s="102"/>
    </row>
    <row r="237" customFormat="false" ht="13.8" hidden="true" customHeight="false" outlineLevel="0" collapsed="false">
      <c r="A237" s="127" t="s">
        <v>741</v>
      </c>
      <c r="B237" s="128" t="s">
        <v>742</v>
      </c>
      <c r="C237" s="95" t="s">
        <v>743</v>
      </c>
      <c r="D237" s="96"/>
      <c r="E237" s="96" t="n">
        <v>0</v>
      </c>
      <c r="F237" s="97" t="s">
        <v>48</v>
      </c>
      <c r="G237" s="97" t="s">
        <v>48</v>
      </c>
      <c r="H237" s="97" t="n">
        <v>1277</v>
      </c>
      <c r="I237" s="98" t="s">
        <v>625</v>
      </c>
      <c r="J237" s="60" t="n">
        <v>5</v>
      </c>
      <c r="K237" s="99" t="n">
        <v>3</v>
      </c>
      <c r="L237" s="100" t="s">
        <v>744</v>
      </c>
      <c r="M237" s="101" t="s">
        <v>745</v>
      </c>
      <c r="N237" s="101"/>
      <c r="O237" s="101"/>
      <c r="P237" s="101"/>
      <c r="Q237" s="102"/>
    </row>
    <row r="238" customFormat="false" ht="13.8" hidden="true" customHeight="false" outlineLevel="0" collapsed="false">
      <c r="A238" s="127" t="s">
        <v>746</v>
      </c>
      <c r="B238" s="128" t="s">
        <v>747</v>
      </c>
      <c r="C238" s="123" t="s">
        <v>748</v>
      </c>
      <c r="D238" s="96"/>
      <c r="E238" s="96" t="n">
        <v>0</v>
      </c>
      <c r="F238" s="97" t="s">
        <v>48</v>
      </c>
      <c r="G238" s="97" t="s">
        <v>48</v>
      </c>
      <c r="H238" s="124" t="n">
        <v>31543</v>
      </c>
      <c r="I238" s="98" t="s">
        <v>625</v>
      </c>
      <c r="J238" s="60" t="n">
        <v>5</v>
      </c>
      <c r="K238" s="99" t="n">
        <v>3</v>
      </c>
      <c r="L238" s="100" t="s">
        <v>749</v>
      </c>
      <c r="M238" s="101" t="s">
        <v>750</v>
      </c>
      <c r="N238" s="101" t="s">
        <v>751</v>
      </c>
      <c r="O238" s="101" t="s">
        <v>752</v>
      </c>
      <c r="P238" s="101"/>
      <c r="Q238" s="102"/>
    </row>
    <row r="239" customFormat="false" ht="13.8" hidden="true" customHeight="false" outlineLevel="0" collapsed="false">
      <c r="A239" s="127" t="s">
        <v>753</v>
      </c>
      <c r="B239" s="128" t="s">
        <v>754</v>
      </c>
      <c r="C239" s="95" t="s">
        <v>624</v>
      </c>
      <c r="D239" s="96"/>
      <c r="E239" s="96" t="n">
        <v>0</v>
      </c>
      <c r="F239" s="97" t="s">
        <v>48</v>
      </c>
      <c r="G239" s="97" t="s">
        <v>48</v>
      </c>
      <c r="H239" s="97" t="n">
        <v>1278</v>
      </c>
      <c r="I239" s="98" t="s">
        <v>625</v>
      </c>
      <c r="J239" s="60" t="n">
        <v>5</v>
      </c>
      <c r="K239" s="99" t="n">
        <v>3</v>
      </c>
      <c r="L239" s="100"/>
      <c r="M239" s="101"/>
      <c r="N239" s="101"/>
      <c r="O239" s="101"/>
      <c r="P239" s="101"/>
      <c r="Q239" s="102"/>
    </row>
    <row r="240" customFormat="false" ht="15" hidden="true" customHeight="true" outlineLevel="0" collapsed="false">
      <c r="A240" s="127" t="s">
        <v>755</v>
      </c>
      <c r="B240" s="128" t="s">
        <v>756</v>
      </c>
      <c r="C240" s="95" t="s">
        <v>646</v>
      </c>
      <c r="D240" s="96"/>
      <c r="E240" s="96" t="n">
        <v>0</v>
      </c>
      <c r="F240" s="97" t="s">
        <v>48</v>
      </c>
      <c r="G240" s="97" t="s">
        <v>48</v>
      </c>
      <c r="H240" s="97" t="n">
        <v>1276</v>
      </c>
      <c r="I240" s="98" t="s">
        <v>625</v>
      </c>
      <c r="J240" s="60" t="n">
        <v>5</v>
      </c>
      <c r="K240" s="99" t="n">
        <v>3</v>
      </c>
      <c r="L240" s="100"/>
      <c r="M240" s="101"/>
      <c r="N240" s="101"/>
      <c r="O240" s="101"/>
      <c r="P240" s="126"/>
      <c r="Q240" s="102"/>
    </row>
    <row r="241" customFormat="false" ht="13.8" hidden="true" customHeight="false" outlineLevel="0" collapsed="false">
      <c r="A241" s="127" t="s">
        <v>757</v>
      </c>
      <c r="B241" s="128" t="s">
        <v>758</v>
      </c>
      <c r="C241" s="123" t="s">
        <v>759</v>
      </c>
      <c r="D241" s="96"/>
      <c r="E241" s="96" t="n">
        <v>0</v>
      </c>
      <c r="F241" s="97" t="s">
        <v>48</v>
      </c>
      <c r="G241" s="97" t="s">
        <v>48</v>
      </c>
      <c r="H241" s="124" t="n">
        <v>1279</v>
      </c>
      <c r="I241" s="103" t="s">
        <v>625</v>
      </c>
      <c r="J241" s="60" t="n">
        <v>5</v>
      </c>
      <c r="K241" s="99" t="n">
        <v>3</v>
      </c>
      <c r="L241" s="100"/>
      <c r="M241" s="101"/>
      <c r="N241" s="129"/>
      <c r="O241" s="101"/>
      <c r="P241" s="129"/>
      <c r="Q241" s="102"/>
    </row>
    <row r="242" customFormat="false" ht="13.8" hidden="true" customHeight="false" outlineLevel="0" collapsed="false">
      <c r="A242" s="127" t="s">
        <v>760</v>
      </c>
      <c r="B242" s="128" t="s">
        <v>761</v>
      </c>
      <c r="C242" s="123" t="s">
        <v>762</v>
      </c>
      <c r="D242" s="96"/>
      <c r="E242" s="96" t="n">
        <v>0</v>
      </c>
      <c r="F242" s="97" t="s">
        <v>48</v>
      </c>
      <c r="G242" s="97" t="s">
        <v>48</v>
      </c>
      <c r="H242" s="124" t="n">
        <v>19616</v>
      </c>
      <c r="I242" s="98" t="s">
        <v>625</v>
      </c>
      <c r="J242" s="60" t="n">
        <v>5</v>
      </c>
      <c r="K242" s="99" t="n">
        <v>3</v>
      </c>
      <c r="L242" s="100" t="s">
        <v>763</v>
      </c>
      <c r="M242" s="101" t="s">
        <v>764</v>
      </c>
      <c r="N242" s="101"/>
      <c r="O242" s="101"/>
      <c r="P242" s="101"/>
      <c r="Q242" s="102"/>
    </row>
    <row r="243" customFormat="false" ht="13.8" hidden="true" customHeight="false" outlineLevel="0" collapsed="false">
      <c r="A243" s="127" t="s">
        <v>765</v>
      </c>
      <c r="B243" s="128" t="s">
        <v>766</v>
      </c>
      <c r="C243" s="95" t="s">
        <v>767</v>
      </c>
      <c r="D243" s="96"/>
      <c r="E243" s="96" t="n">
        <v>0</v>
      </c>
      <c r="F243" s="97" t="s">
        <v>48</v>
      </c>
      <c r="G243" s="97" t="s">
        <v>48</v>
      </c>
      <c r="H243" s="97" t="n">
        <v>34544</v>
      </c>
      <c r="I243" s="103" t="s">
        <v>625</v>
      </c>
      <c r="J243" s="60" t="n">
        <v>5</v>
      </c>
      <c r="K243" s="99" t="n">
        <v>3</v>
      </c>
      <c r="L243" s="100" t="s">
        <v>768</v>
      </c>
      <c r="M243" s="101" t="s">
        <v>769</v>
      </c>
      <c r="N243" s="129"/>
      <c r="O243" s="101"/>
      <c r="P243" s="129"/>
      <c r="Q243" s="102"/>
    </row>
    <row r="244" customFormat="false" ht="13.8" hidden="true" customHeight="false" outlineLevel="0" collapsed="false">
      <c r="A244" s="127" t="s">
        <v>770</v>
      </c>
      <c r="B244" s="128" t="s">
        <v>771</v>
      </c>
      <c r="C244" s="123" t="s">
        <v>772</v>
      </c>
      <c r="D244" s="96"/>
      <c r="E244" s="96" t="n">
        <v>0</v>
      </c>
      <c r="F244" s="97" t="s">
        <v>48</v>
      </c>
      <c r="G244" s="97" t="s">
        <v>48</v>
      </c>
      <c r="H244" s="124" t="n">
        <v>34420</v>
      </c>
      <c r="I244" s="103" t="s">
        <v>625</v>
      </c>
      <c r="J244" s="60" t="n">
        <v>5</v>
      </c>
      <c r="K244" s="99" t="n">
        <v>3</v>
      </c>
      <c r="L244" s="100" t="s">
        <v>773</v>
      </c>
      <c r="M244" s="101" t="s">
        <v>774</v>
      </c>
      <c r="N244" s="129"/>
      <c r="O244" s="101"/>
      <c r="P244" s="129"/>
      <c r="Q244" s="102"/>
    </row>
    <row r="245" customFormat="false" ht="13.8" hidden="true" customHeight="false" outlineLevel="0" collapsed="false">
      <c r="A245" s="127" t="s">
        <v>775</v>
      </c>
      <c r="B245" s="128" t="s">
        <v>776</v>
      </c>
      <c r="C245" s="95" t="s">
        <v>777</v>
      </c>
      <c r="D245" s="96"/>
      <c r="E245" s="96" t="n">
        <v>0</v>
      </c>
      <c r="F245" s="97" t="s">
        <v>48</v>
      </c>
      <c r="G245" s="97" t="s">
        <v>48</v>
      </c>
      <c r="H245" s="97" t="n">
        <v>19617</v>
      </c>
      <c r="I245" s="103" t="s">
        <v>625</v>
      </c>
      <c r="J245" s="60" t="n">
        <v>5</v>
      </c>
      <c r="K245" s="99" t="n">
        <v>3</v>
      </c>
      <c r="L245" s="100"/>
      <c r="M245" s="101"/>
      <c r="N245" s="129"/>
      <c r="O245" s="101"/>
      <c r="P245" s="129"/>
      <c r="Q245" s="102"/>
    </row>
    <row r="246" customFormat="false" ht="13.8" hidden="true" customHeight="false" outlineLevel="0" collapsed="false">
      <c r="A246" s="127" t="s">
        <v>778</v>
      </c>
      <c r="B246" s="128" t="s">
        <v>779</v>
      </c>
      <c r="C246" s="123" t="s">
        <v>656</v>
      </c>
      <c r="D246" s="96"/>
      <c r="E246" s="96" t="n">
        <v>0</v>
      </c>
      <c r="F246" s="97" t="s">
        <v>48</v>
      </c>
      <c r="G246" s="97" t="s">
        <v>48</v>
      </c>
      <c r="H246" s="124" t="n">
        <v>29981</v>
      </c>
      <c r="I246" s="103" t="s">
        <v>625</v>
      </c>
      <c r="J246" s="60" t="n">
        <v>5</v>
      </c>
      <c r="K246" s="99" t="n">
        <v>3</v>
      </c>
      <c r="L246" s="100"/>
      <c r="M246" s="101"/>
      <c r="N246" s="129"/>
      <c r="O246" s="101"/>
      <c r="P246" s="129"/>
      <c r="Q246" s="102"/>
    </row>
    <row r="247" customFormat="false" ht="13.8" hidden="true" customHeight="false" outlineLevel="0" collapsed="false">
      <c r="A247" s="127" t="s">
        <v>780</v>
      </c>
      <c r="B247" s="128" t="s">
        <v>781</v>
      </c>
      <c r="C247" s="123" t="s">
        <v>782</v>
      </c>
      <c r="D247" s="96"/>
      <c r="E247" s="96" t="n">
        <v>0</v>
      </c>
      <c r="F247" s="97" t="s">
        <v>48</v>
      </c>
      <c r="G247" s="97" t="s">
        <v>48</v>
      </c>
      <c r="H247" s="124" t="n">
        <v>19618</v>
      </c>
      <c r="I247" s="103" t="s">
        <v>625</v>
      </c>
      <c r="J247" s="60" t="n">
        <v>5</v>
      </c>
      <c r="K247" s="99" t="n">
        <v>3</v>
      </c>
      <c r="L247" s="100"/>
      <c r="M247" s="101"/>
      <c r="N247" s="129"/>
      <c r="O247" s="101"/>
      <c r="P247" s="129"/>
      <c r="Q247" s="102"/>
    </row>
    <row r="248" customFormat="false" ht="13.8" hidden="true" customHeight="false" outlineLevel="0" collapsed="false">
      <c r="A248" s="127" t="s">
        <v>783</v>
      </c>
      <c r="B248" s="128" t="s">
        <v>784</v>
      </c>
      <c r="C248" s="123" t="s">
        <v>785</v>
      </c>
      <c r="D248" s="96"/>
      <c r="E248" s="96" t="n">
        <v>0</v>
      </c>
      <c r="F248" s="97" t="s">
        <v>48</v>
      </c>
      <c r="G248" s="97" t="s">
        <v>48</v>
      </c>
      <c r="H248" s="124" t="n">
        <v>19619</v>
      </c>
      <c r="I248" s="103" t="s">
        <v>625</v>
      </c>
      <c r="J248" s="60" t="n">
        <v>5</v>
      </c>
      <c r="K248" s="99" t="n">
        <v>3</v>
      </c>
      <c r="L248" s="100" t="s">
        <v>786</v>
      </c>
      <c r="M248" s="101" t="s">
        <v>787</v>
      </c>
      <c r="N248" s="101"/>
      <c r="O248" s="101"/>
      <c r="P248" s="101"/>
      <c r="Q248" s="102"/>
    </row>
    <row r="249" customFormat="false" ht="13.8" hidden="true" customHeight="false" outlineLevel="0" collapsed="false">
      <c r="A249" s="127" t="s">
        <v>788</v>
      </c>
      <c r="B249" s="128" t="s">
        <v>789</v>
      </c>
      <c r="C249" s="95" t="s">
        <v>790</v>
      </c>
      <c r="D249" s="96"/>
      <c r="E249" s="96" t="n">
        <v>0</v>
      </c>
      <c r="F249" s="97" t="s">
        <v>48</v>
      </c>
      <c r="G249" s="97" t="s">
        <v>48</v>
      </c>
      <c r="H249" s="97" t="n">
        <v>34546</v>
      </c>
      <c r="I249" s="98" t="s">
        <v>625</v>
      </c>
      <c r="J249" s="60" t="n">
        <v>5</v>
      </c>
      <c r="K249" s="99" t="n">
        <v>3</v>
      </c>
      <c r="L249" s="100" t="s">
        <v>791</v>
      </c>
      <c r="M249" s="101" t="s">
        <v>792</v>
      </c>
      <c r="N249" s="101"/>
      <c r="O249" s="101"/>
      <c r="P249" s="101"/>
      <c r="Q249" s="102"/>
    </row>
    <row r="250" customFormat="false" ht="13.8" hidden="false" customHeight="false" outlineLevel="0" collapsed="false">
      <c r="A250" s="93" t="s">
        <v>793</v>
      </c>
      <c r="B250" s="94" t="s">
        <v>794</v>
      </c>
      <c r="C250" s="95" t="s">
        <v>795</v>
      </c>
      <c r="D250" s="96" t="s">
        <v>12</v>
      </c>
      <c r="E250" s="96" t="n">
        <v>0</v>
      </c>
      <c r="F250" s="97" t="n">
        <v>15</v>
      </c>
      <c r="G250" s="97" t="n">
        <v>3</v>
      </c>
      <c r="H250" s="97" t="n">
        <v>10211</v>
      </c>
      <c r="I250" s="98" t="s">
        <v>625</v>
      </c>
      <c r="J250" s="60" t="n">
        <v>5</v>
      </c>
      <c r="K250" s="99" t="n">
        <v>2</v>
      </c>
      <c r="L250" s="100" t="s">
        <v>796</v>
      </c>
      <c r="M250" s="101" t="s">
        <v>797</v>
      </c>
      <c r="N250" s="101" t="s">
        <v>798</v>
      </c>
      <c r="O250" s="101" t="s">
        <v>799</v>
      </c>
      <c r="P250" s="101" t="s">
        <v>800</v>
      </c>
      <c r="Q250" s="102" t="s">
        <v>801</v>
      </c>
    </row>
    <row r="251" customFormat="false" ht="13.8" hidden="true" customHeight="false" outlineLevel="0" collapsed="false">
      <c r="A251" s="127" t="s">
        <v>802</v>
      </c>
      <c r="B251" s="128" t="s">
        <v>803</v>
      </c>
      <c r="C251" s="123" t="s">
        <v>804</v>
      </c>
      <c r="D251" s="96"/>
      <c r="E251" s="96" t="n">
        <v>0</v>
      </c>
      <c r="F251" s="97" t="s">
        <v>48</v>
      </c>
      <c r="G251" s="97" t="s">
        <v>48</v>
      </c>
      <c r="H251" s="124" t="n">
        <v>19622</v>
      </c>
      <c r="I251" s="103" t="s">
        <v>625</v>
      </c>
      <c r="J251" s="60" t="n">
        <v>5</v>
      </c>
      <c r="K251" s="99" t="n">
        <v>3</v>
      </c>
      <c r="L251" s="100"/>
      <c r="M251" s="101"/>
      <c r="N251" s="101"/>
      <c r="O251" s="101"/>
      <c r="P251" s="101"/>
      <c r="Q251" s="102"/>
    </row>
    <row r="252" customFormat="false" ht="13.8" hidden="true" customHeight="false" outlineLevel="0" collapsed="false">
      <c r="A252" s="127" t="s">
        <v>805</v>
      </c>
      <c r="B252" s="128" t="s">
        <v>806</v>
      </c>
      <c r="C252" s="123" t="s">
        <v>807</v>
      </c>
      <c r="D252" s="96"/>
      <c r="E252" s="96" t="n">
        <v>0</v>
      </c>
      <c r="F252" s="97" t="s">
        <v>48</v>
      </c>
      <c r="G252" s="97" t="s">
        <v>48</v>
      </c>
      <c r="H252" s="124" t="n">
        <v>1234</v>
      </c>
      <c r="I252" s="103" t="s">
        <v>625</v>
      </c>
      <c r="J252" s="60" t="n">
        <v>5</v>
      </c>
      <c r="K252" s="99" t="n">
        <v>3</v>
      </c>
      <c r="L252" s="100"/>
      <c r="M252" s="101"/>
      <c r="N252" s="101"/>
      <c r="O252" s="101"/>
      <c r="P252" s="101"/>
      <c r="Q252" s="102"/>
    </row>
    <row r="253" customFormat="false" ht="13.8" hidden="true" customHeight="false" outlineLevel="0" collapsed="false">
      <c r="A253" s="127" t="s">
        <v>808</v>
      </c>
      <c r="B253" s="128" t="s">
        <v>809</v>
      </c>
      <c r="C253" s="95" t="s">
        <v>810</v>
      </c>
      <c r="D253" s="96"/>
      <c r="E253" s="96" t="n">
        <v>0</v>
      </c>
      <c r="F253" s="97" t="s">
        <v>48</v>
      </c>
      <c r="G253" s="97" t="s">
        <v>48</v>
      </c>
      <c r="H253" s="97" t="n">
        <v>34432</v>
      </c>
      <c r="I253" s="103" t="s">
        <v>625</v>
      </c>
      <c r="J253" s="60" t="n">
        <v>5</v>
      </c>
      <c r="K253" s="99" t="n">
        <v>3</v>
      </c>
      <c r="L253" s="100" t="s">
        <v>811</v>
      </c>
      <c r="M253" s="101" t="s">
        <v>812</v>
      </c>
      <c r="N253" s="101"/>
      <c r="O253" s="101"/>
      <c r="P253" s="101"/>
      <c r="Q253" s="102"/>
    </row>
    <row r="254" customFormat="false" ht="13.8" hidden="true" customHeight="false" outlineLevel="0" collapsed="false">
      <c r="A254" s="127" t="s">
        <v>813</v>
      </c>
      <c r="B254" s="128" t="s">
        <v>814</v>
      </c>
      <c r="C254" s="123" t="s">
        <v>815</v>
      </c>
      <c r="D254" s="96"/>
      <c r="E254" s="96" t="n">
        <v>0</v>
      </c>
      <c r="F254" s="97" t="s">
        <v>48</v>
      </c>
      <c r="G254" s="97" t="s">
        <v>48</v>
      </c>
      <c r="H254" s="124" t="n">
        <v>19654</v>
      </c>
      <c r="I254" s="103" t="s">
        <v>625</v>
      </c>
      <c r="J254" s="60" t="n">
        <v>5</v>
      </c>
      <c r="K254" s="99" t="n">
        <v>3</v>
      </c>
      <c r="L254" s="100"/>
      <c r="M254" s="101"/>
      <c r="N254" s="101"/>
      <c r="O254" s="101"/>
      <c r="P254" s="101"/>
      <c r="Q254" s="102"/>
    </row>
    <row r="255" customFormat="false" ht="13.8" hidden="true" customHeight="false" outlineLevel="0" collapsed="false">
      <c r="A255" s="127" t="s">
        <v>816</v>
      </c>
      <c r="B255" s="128" t="s">
        <v>817</v>
      </c>
      <c r="C255" s="123" t="s">
        <v>628</v>
      </c>
      <c r="D255" s="96"/>
      <c r="E255" s="96" t="n">
        <v>0</v>
      </c>
      <c r="F255" s="97" t="s">
        <v>48</v>
      </c>
      <c r="G255" s="97" t="s">
        <v>48</v>
      </c>
      <c r="H255" s="124" t="n">
        <v>1262</v>
      </c>
      <c r="I255" s="103" t="s">
        <v>625</v>
      </c>
      <c r="J255" s="60" t="n">
        <v>5</v>
      </c>
      <c r="K255" s="99" t="n">
        <v>3</v>
      </c>
      <c r="L255" s="100"/>
      <c r="M255" s="101"/>
      <c r="N255" s="101"/>
      <c r="O255" s="101"/>
      <c r="P255" s="101"/>
      <c r="Q255" s="102"/>
    </row>
    <row r="256" customFormat="false" ht="13.8" hidden="true" customHeight="false" outlineLevel="0" collapsed="false">
      <c r="A256" s="127" t="s">
        <v>818</v>
      </c>
      <c r="B256" s="128" t="s">
        <v>819</v>
      </c>
      <c r="C256" s="123" t="s">
        <v>656</v>
      </c>
      <c r="D256" s="96"/>
      <c r="E256" s="96" t="n">
        <v>0</v>
      </c>
      <c r="F256" s="97" t="s">
        <v>48</v>
      </c>
      <c r="G256" s="97" t="s">
        <v>48</v>
      </c>
      <c r="H256" s="124" t="n">
        <v>19663</v>
      </c>
      <c r="I256" s="103" t="s">
        <v>625</v>
      </c>
      <c r="J256" s="60" t="n">
        <v>5</v>
      </c>
      <c r="K256" s="99" t="n">
        <v>3</v>
      </c>
      <c r="L256" s="100"/>
      <c r="M256" s="101"/>
      <c r="N256" s="101"/>
      <c r="O256" s="101"/>
      <c r="P256" s="101"/>
      <c r="Q256" s="102"/>
    </row>
    <row r="257" customFormat="false" ht="13.8" hidden="true" customHeight="false" outlineLevel="0" collapsed="false">
      <c r="A257" s="127" t="s">
        <v>820</v>
      </c>
      <c r="B257" s="128" t="s">
        <v>821</v>
      </c>
      <c r="C257" s="123" t="s">
        <v>822</v>
      </c>
      <c r="D257" s="96"/>
      <c r="E257" s="96" t="n">
        <v>0</v>
      </c>
      <c r="F257" s="97" t="s">
        <v>48</v>
      </c>
      <c r="G257" s="97" t="s">
        <v>48</v>
      </c>
      <c r="H257" s="124" t="n">
        <v>19664</v>
      </c>
      <c r="I257" s="98" t="s">
        <v>625</v>
      </c>
      <c r="J257" s="60" t="n">
        <v>5</v>
      </c>
      <c r="K257" s="99" t="n">
        <v>3</v>
      </c>
      <c r="L257" s="100"/>
      <c r="M257" s="101"/>
      <c r="N257" s="101"/>
      <c r="O257" s="101"/>
      <c r="P257" s="101"/>
      <c r="Q257" s="102"/>
    </row>
    <row r="258" customFormat="false" ht="13.8" hidden="true" customHeight="false" outlineLevel="0" collapsed="false">
      <c r="A258" s="127" t="s">
        <v>823</v>
      </c>
      <c r="B258" s="128" t="s">
        <v>824</v>
      </c>
      <c r="C258" s="95" t="s">
        <v>656</v>
      </c>
      <c r="D258" s="96"/>
      <c r="E258" s="96" t="n">
        <v>0</v>
      </c>
      <c r="F258" s="97" t="s">
        <v>48</v>
      </c>
      <c r="G258" s="97" t="s">
        <v>48</v>
      </c>
      <c r="H258" s="97" t="n">
        <v>1293</v>
      </c>
      <c r="I258" s="98" t="s">
        <v>625</v>
      </c>
      <c r="J258" s="60" t="n">
        <v>5</v>
      </c>
      <c r="K258" s="99" t="n">
        <v>3</v>
      </c>
      <c r="L258" s="100"/>
      <c r="M258" s="101"/>
      <c r="N258" s="101"/>
      <c r="O258" s="101"/>
      <c r="P258" s="101"/>
      <c r="Q258" s="102"/>
    </row>
    <row r="259" customFormat="false" ht="13.8" hidden="true" customHeight="false" outlineLevel="0" collapsed="false">
      <c r="A259" s="127" t="s">
        <v>825</v>
      </c>
      <c r="B259" s="128" t="s">
        <v>826</v>
      </c>
      <c r="C259" s="95" t="s">
        <v>646</v>
      </c>
      <c r="D259" s="96"/>
      <c r="E259" s="96" t="n">
        <v>0</v>
      </c>
      <c r="F259" s="97" t="s">
        <v>48</v>
      </c>
      <c r="G259" s="97" t="s">
        <v>48</v>
      </c>
      <c r="H259" s="97" t="n">
        <v>31590</v>
      </c>
      <c r="I259" s="103" t="s">
        <v>625</v>
      </c>
      <c r="J259" s="60" t="n">
        <v>5</v>
      </c>
      <c r="K259" s="99" t="n">
        <v>3</v>
      </c>
      <c r="L259" s="100" t="s">
        <v>827</v>
      </c>
      <c r="M259" s="101" t="s">
        <v>828</v>
      </c>
      <c r="N259" s="129"/>
      <c r="O259" s="101"/>
      <c r="P259" s="129"/>
      <c r="Q259" s="102"/>
    </row>
    <row r="260" customFormat="false" ht="13.8" hidden="false" customHeight="false" outlineLevel="0" collapsed="false">
      <c r="A260" s="93" t="s">
        <v>829</v>
      </c>
      <c r="B260" s="94" t="s">
        <v>830</v>
      </c>
      <c r="C260" s="123" t="s">
        <v>831</v>
      </c>
      <c r="D260" s="96" t="s">
        <v>12</v>
      </c>
      <c r="E260" s="96" t="n">
        <v>0</v>
      </c>
      <c r="F260" s="124" t="n">
        <v>12</v>
      </c>
      <c r="G260" s="124" t="n">
        <v>2</v>
      </c>
      <c r="H260" s="124" t="n">
        <v>1294</v>
      </c>
      <c r="I260" s="103" t="s">
        <v>625</v>
      </c>
      <c r="J260" s="60" t="n">
        <v>5</v>
      </c>
      <c r="K260" s="99" t="n">
        <v>1</v>
      </c>
      <c r="L260" s="100" t="s">
        <v>832</v>
      </c>
      <c r="M260" s="101" t="s">
        <v>833</v>
      </c>
      <c r="N260" s="101"/>
      <c r="O260" s="101"/>
      <c r="P260" s="101"/>
      <c r="Q260" s="102"/>
    </row>
    <row r="261" customFormat="false" ht="13.8" hidden="false" customHeight="false" outlineLevel="0" collapsed="false">
      <c r="A261" s="93" t="s">
        <v>834</v>
      </c>
      <c r="B261" s="94" t="s">
        <v>835</v>
      </c>
      <c r="C261" s="123" t="s">
        <v>144</v>
      </c>
      <c r="D261" s="96" t="s">
        <v>12</v>
      </c>
      <c r="E261" s="96" t="n">
        <v>0</v>
      </c>
      <c r="F261" s="97" t="n">
        <v>14</v>
      </c>
      <c r="G261" s="97" t="n">
        <v>3</v>
      </c>
      <c r="H261" s="124" t="n">
        <v>32432</v>
      </c>
      <c r="I261" s="103" t="s">
        <v>625</v>
      </c>
      <c r="J261" s="60" t="n">
        <v>5</v>
      </c>
      <c r="K261" s="99" t="n">
        <v>2</v>
      </c>
      <c r="L261" s="100" t="s">
        <v>836</v>
      </c>
      <c r="M261" s="125" t="s">
        <v>837</v>
      </c>
      <c r="N261" s="101"/>
      <c r="O261" s="101"/>
      <c r="P261" s="101"/>
      <c r="Q261" s="102"/>
    </row>
    <row r="262" customFormat="false" ht="13.8" hidden="true" customHeight="false" outlineLevel="0" collapsed="false">
      <c r="A262" s="127" t="s">
        <v>838</v>
      </c>
      <c r="B262" s="128" t="s">
        <v>839</v>
      </c>
      <c r="C262" s="123" t="s">
        <v>840</v>
      </c>
      <c r="D262" s="96"/>
      <c r="E262" s="96" t="n">
        <v>0</v>
      </c>
      <c r="F262" s="97" t="s">
        <v>48</v>
      </c>
      <c r="G262" s="97" t="s">
        <v>48</v>
      </c>
      <c r="H262" s="124" t="n">
        <v>31744</v>
      </c>
      <c r="I262" s="103" t="s">
        <v>625</v>
      </c>
      <c r="J262" s="60" t="n">
        <v>5</v>
      </c>
      <c r="K262" s="99" t="n">
        <v>3</v>
      </c>
      <c r="L262" s="100"/>
      <c r="M262" s="101"/>
      <c r="N262" s="101"/>
      <c r="O262" s="101"/>
      <c r="P262" s="101"/>
      <c r="Q262" s="102"/>
    </row>
    <row r="263" customFormat="false" ht="13.8" hidden="true" customHeight="false" outlineLevel="0" collapsed="false">
      <c r="A263" s="127" t="s">
        <v>841</v>
      </c>
      <c r="B263" s="128" t="s">
        <v>842</v>
      </c>
      <c r="C263" s="123" t="s">
        <v>656</v>
      </c>
      <c r="D263" s="96"/>
      <c r="E263" s="96" t="n">
        <v>0</v>
      </c>
      <c r="F263" s="97" t="s">
        <v>48</v>
      </c>
      <c r="G263" s="97" t="s">
        <v>48</v>
      </c>
      <c r="H263" s="124" t="n">
        <v>32029</v>
      </c>
      <c r="I263" s="103" t="s">
        <v>625</v>
      </c>
      <c r="J263" s="60" t="n">
        <v>5</v>
      </c>
      <c r="K263" s="99" t="n">
        <v>3</v>
      </c>
      <c r="L263" s="100"/>
      <c r="M263" s="101"/>
      <c r="N263" s="101"/>
      <c r="O263" s="101"/>
      <c r="P263" s="101"/>
      <c r="Q263" s="102"/>
    </row>
    <row r="264" customFormat="false" ht="13.8" hidden="false" customHeight="false" outlineLevel="0" collapsed="false">
      <c r="A264" s="93" t="s">
        <v>843</v>
      </c>
      <c r="B264" s="94" t="s">
        <v>844</v>
      </c>
      <c r="C264" s="123" t="s">
        <v>845</v>
      </c>
      <c r="D264" s="96" t="s">
        <v>12</v>
      </c>
      <c r="E264" s="96" t="n">
        <v>0</v>
      </c>
      <c r="F264" s="97" t="n">
        <v>7</v>
      </c>
      <c r="G264" s="97" t="n">
        <v>3</v>
      </c>
      <c r="H264" s="124" t="n">
        <v>31545</v>
      </c>
      <c r="I264" s="103" t="s">
        <v>625</v>
      </c>
      <c r="J264" s="60" t="n">
        <v>5</v>
      </c>
      <c r="K264" s="99" t="n">
        <v>2</v>
      </c>
      <c r="L264" s="100" t="s">
        <v>846</v>
      </c>
      <c r="M264" s="125" t="s">
        <v>847</v>
      </c>
      <c r="N264" s="101"/>
      <c r="O264" s="101" t="s">
        <v>848</v>
      </c>
      <c r="P264" s="101"/>
      <c r="Q264" s="102"/>
    </row>
    <row r="265" customFormat="false" ht="13.8" hidden="true" customHeight="false" outlineLevel="0" collapsed="false">
      <c r="A265" s="127" t="s">
        <v>849</v>
      </c>
      <c r="B265" s="128" t="s">
        <v>850</v>
      </c>
      <c r="C265" s="123" t="s">
        <v>851</v>
      </c>
      <c r="D265" s="96"/>
      <c r="E265" s="96" t="n">
        <v>0</v>
      </c>
      <c r="F265" s="97" t="s">
        <v>48</v>
      </c>
      <c r="G265" s="97" t="s">
        <v>48</v>
      </c>
      <c r="H265" s="124" t="n">
        <v>19665</v>
      </c>
      <c r="I265" s="103" t="s">
        <v>625</v>
      </c>
      <c r="J265" s="60" t="n">
        <v>5</v>
      </c>
      <c r="K265" s="99" t="n">
        <v>2</v>
      </c>
      <c r="L265" s="100"/>
      <c r="M265" s="101" t="s">
        <v>852</v>
      </c>
      <c r="N265" s="101"/>
      <c r="O265" s="101"/>
      <c r="P265" s="101"/>
      <c r="Q265" s="102"/>
    </row>
    <row r="266" customFormat="false" ht="13.8" hidden="false" customHeight="false" outlineLevel="0" collapsed="false">
      <c r="A266" s="93" t="s">
        <v>853</v>
      </c>
      <c r="B266" s="140" t="s">
        <v>854</v>
      </c>
      <c r="C266" s="123" t="s">
        <v>855</v>
      </c>
      <c r="D266" s="96" t="s">
        <v>12</v>
      </c>
      <c r="E266" s="96" t="n">
        <v>0</v>
      </c>
      <c r="F266" s="124" t="n">
        <v>15</v>
      </c>
      <c r="G266" s="124" t="n">
        <v>3</v>
      </c>
      <c r="H266" s="124" t="n">
        <v>19666</v>
      </c>
      <c r="I266" s="103" t="s">
        <v>625</v>
      </c>
      <c r="J266" s="60" t="n">
        <v>5</v>
      </c>
      <c r="K266" s="99" t="n">
        <v>2</v>
      </c>
      <c r="L266" s="100"/>
      <c r="M266" s="125" t="s">
        <v>856</v>
      </c>
      <c r="N266" s="101"/>
      <c r="O266" s="101"/>
      <c r="P266" s="101"/>
      <c r="Q266" s="102"/>
    </row>
    <row r="267" customFormat="false" ht="13.8" hidden="true" customHeight="false" outlineLevel="0" collapsed="false">
      <c r="A267" s="127" t="s">
        <v>857</v>
      </c>
      <c r="B267" s="128" t="s">
        <v>858</v>
      </c>
      <c r="C267" s="123" t="s">
        <v>859</v>
      </c>
      <c r="D267" s="96"/>
      <c r="E267" s="96" t="n">
        <v>0</v>
      </c>
      <c r="F267" s="97" t="s">
        <v>48</v>
      </c>
      <c r="G267" s="97" t="s">
        <v>48</v>
      </c>
      <c r="H267" s="124" t="n">
        <v>19667</v>
      </c>
      <c r="I267" s="103" t="s">
        <v>625</v>
      </c>
      <c r="J267" s="60" t="n">
        <v>5</v>
      </c>
      <c r="K267" s="99" t="n">
        <v>3</v>
      </c>
      <c r="L267" s="100"/>
      <c r="M267" s="101"/>
      <c r="N267" s="101"/>
      <c r="O267" s="101"/>
      <c r="P267" s="101"/>
      <c r="Q267" s="102"/>
    </row>
    <row r="268" customFormat="false" ht="13.8" hidden="true" customHeight="false" outlineLevel="0" collapsed="false">
      <c r="A268" s="127" t="s">
        <v>860</v>
      </c>
      <c r="B268" s="128" t="s">
        <v>861</v>
      </c>
      <c r="C268" s="123" t="s">
        <v>862</v>
      </c>
      <c r="D268" s="96"/>
      <c r="E268" s="96" t="n">
        <v>0</v>
      </c>
      <c r="F268" s="97" t="s">
        <v>48</v>
      </c>
      <c r="G268" s="97" t="s">
        <v>48</v>
      </c>
      <c r="H268" s="124" t="n">
        <v>1297</v>
      </c>
      <c r="I268" s="103" t="s">
        <v>625</v>
      </c>
      <c r="J268" s="60" t="n">
        <v>5</v>
      </c>
      <c r="K268" s="99" t="n">
        <v>3</v>
      </c>
      <c r="L268" s="100"/>
      <c r="M268" s="101"/>
      <c r="N268" s="101"/>
      <c r="O268" s="101"/>
      <c r="P268" s="101"/>
      <c r="Q268" s="102"/>
    </row>
    <row r="269" customFormat="false" ht="13.8" hidden="true" customHeight="false" outlineLevel="0" collapsed="false">
      <c r="A269" s="127" t="s">
        <v>863</v>
      </c>
      <c r="B269" s="128" t="s">
        <v>864</v>
      </c>
      <c r="C269" s="95" t="s">
        <v>656</v>
      </c>
      <c r="D269" s="96"/>
      <c r="E269" s="96" t="n">
        <v>0</v>
      </c>
      <c r="F269" s="97" t="s">
        <v>48</v>
      </c>
      <c r="G269" s="97" t="s">
        <v>48</v>
      </c>
      <c r="H269" s="97" t="n">
        <v>19668</v>
      </c>
      <c r="I269" s="103" t="s">
        <v>625</v>
      </c>
      <c r="J269" s="60" t="n">
        <v>5</v>
      </c>
      <c r="K269" s="99" t="n">
        <v>2</v>
      </c>
      <c r="L269" s="100"/>
      <c r="M269" s="101"/>
      <c r="N269" s="101"/>
      <c r="O269" s="101"/>
      <c r="P269" s="101"/>
      <c r="Q269" s="102"/>
    </row>
    <row r="270" customFormat="false" ht="13.8" hidden="false" customHeight="false" outlineLevel="0" collapsed="false">
      <c r="A270" s="93" t="s">
        <v>865</v>
      </c>
      <c r="B270" s="94" t="s">
        <v>866</v>
      </c>
      <c r="C270" s="123" t="s">
        <v>867</v>
      </c>
      <c r="D270" s="96" t="s">
        <v>12</v>
      </c>
      <c r="E270" s="96" t="n">
        <v>0</v>
      </c>
      <c r="F270" s="124" t="n">
        <v>20</v>
      </c>
      <c r="G270" s="124" t="n">
        <v>3</v>
      </c>
      <c r="H270" s="124" t="n">
        <v>10213</v>
      </c>
      <c r="I270" s="103" t="s">
        <v>625</v>
      </c>
      <c r="J270" s="60" t="n">
        <v>5</v>
      </c>
      <c r="K270" s="99" t="n">
        <v>2</v>
      </c>
      <c r="L270" s="100"/>
      <c r="M270" s="101"/>
      <c r="N270" s="101"/>
      <c r="O270" s="101"/>
      <c r="P270" s="101"/>
      <c r="Q270" s="102"/>
    </row>
    <row r="271" customFormat="false" ht="13.8" hidden="false" customHeight="false" outlineLevel="0" collapsed="false">
      <c r="A271" s="93" t="s">
        <v>868</v>
      </c>
      <c r="B271" s="94" t="s">
        <v>869</v>
      </c>
      <c r="C271" s="123" t="s">
        <v>870</v>
      </c>
      <c r="D271" s="96" t="s">
        <v>12</v>
      </c>
      <c r="E271" s="96" t="n">
        <v>0</v>
      </c>
      <c r="F271" s="124" t="n">
        <v>14</v>
      </c>
      <c r="G271" s="124" t="n">
        <v>2</v>
      </c>
      <c r="H271" s="124" t="n">
        <v>1298</v>
      </c>
      <c r="I271" s="103" t="s">
        <v>625</v>
      </c>
      <c r="J271" s="60" t="n">
        <v>5</v>
      </c>
      <c r="K271" s="99" t="n">
        <v>2</v>
      </c>
      <c r="L271" s="100"/>
      <c r="M271" s="101"/>
      <c r="N271" s="101"/>
      <c r="O271" s="101"/>
      <c r="P271" s="101"/>
      <c r="Q271" s="102"/>
    </row>
    <row r="272" customFormat="false" ht="13.8" hidden="true" customHeight="false" outlineLevel="0" collapsed="false">
      <c r="A272" s="127" t="s">
        <v>871</v>
      </c>
      <c r="B272" s="128" t="s">
        <v>872</v>
      </c>
      <c r="C272" s="123" t="s">
        <v>873</v>
      </c>
      <c r="D272" s="96"/>
      <c r="E272" s="96" t="n">
        <v>0</v>
      </c>
      <c r="F272" s="97" t="s">
        <v>48</v>
      </c>
      <c r="G272" s="97" t="s">
        <v>48</v>
      </c>
      <c r="H272" s="124" t="n">
        <v>19669</v>
      </c>
      <c r="I272" s="103" t="s">
        <v>625</v>
      </c>
      <c r="J272" s="60" t="n">
        <v>5</v>
      </c>
      <c r="K272" s="99" t="n">
        <v>2</v>
      </c>
      <c r="L272" s="100"/>
      <c r="M272" s="101"/>
      <c r="N272" s="101"/>
      <c r="O272" s="101"/>
      <c r="P272" s="101"/>
      <c r="Q272" s="102"/>
    </row>
    <row r="273" customFormat="false" ht="13.8" hidden="false" customHeight="false" outlineLevel="0" collapsed="false">
      <c r="A273" s="93" t="s">
        <v>874</v>
      </c>
      <c r="B273" s="94" t="s">
        <v>875</v>
      </c>
      <c r="C273" s="123" t="s">
        <v>876</v>
      </c>
      <c r="D273" s="96" t="s">
        <v>12</v>
      </c>
      <c r="E273" s="96" t="n">
        <v>0</v>
      </c>
      <c r="F273" s="124" t="n">
        <v>14</v>
      </c>
      <c r="G273" s="124" t="n">
        <v>3</v>
      </c>
      <c r="H273" s="124" t="n">
        <v>19670</v>
      </c>
      <c r="I273" s="103" t="s">
        <v>625</v>
      </c>
      <c r="J273" s="60" t="n">
        <v>5</v>
      </c>
      <c r="K273" s="99" t="n">
        <v>2</v>
      </c>
      <c r="L273" s="100"/>
      <c r="M273" s="101"/>
      <c r="N273" s="101"/>
      <c r="O273" s="101"/>
      <c r="P273" s="101"/>
      <c r="Q273" s="102"/>
    </row>
    <row r="274" customFormat="false" ht="13.8" hidden="true" customHeight="false" outlineLevel="0" collapsed="false">
      <c r="A274" s="127" t="s">
        <v>877</v>
      </c>
      <c r="B274" s="128" t="s">
        <v>878</v>
      </c>
      <c r="C274" s="123" t="s">
        <v>855</v>
      </c>
      <c r="D274" s="96"/>
      <c r="E274" s="96" t="n">
        <v>0</v>
      </c>
      <c r="F274" s="97" t="s">
        <v>48</v>
      </c>
      <c r="G274" s="97" t="s">
        <v>48</v>
      </c>
      <c r="H274" s="124" t="n">
        <v>19671</v>
      </c>
      <c r="I274" s="103" t="s">
        <v>625</v>
      </c>
      <c r="J274" s="60" t="n">
        <v>5</v>
      </c>
      <c r="K274" s="99" t="n">
        <v>3</v>
      </c>
      <c r="L274" s="100"/>
      <c r="M274" s="101"/>
      <c r="N274" s="101"/>
      <c r="O274" s="101"/>
      <c r="P274" s="101"/>
      <c r="Q274" s="102"/>
    </row>
    <row r="275" customFormat="false" ht="13.8" hidden="true" customHeight="false" outlineLevel="0" collapsed="false">
      <c r="A275" s="127" t="s">
        <v>879</v>
      </c>
      <c r="B275" s="128" t="s">
        <v>880</v>
      </c>
      <c r="C275" s="123" t="s">
        <v>656</v>
      </c>
      <c r="D275" s="96"/>
      <c r="E275" s="96" t="n">
        <v>0</v>
      </c>
      <c r="F275" s="97" t="s">
        <v>48</v>
      </c>
      <c r="G275" s="97" t="s">
        <v>48</v>
      </c>
      <c r="H275" s="124" t="n">
        <v>1292</v>
      </c>
      <c r="I275" s="103" t="s">
        <v>625</v>
      </c>
      <c r="J275" s="60" t="n">
        <v>5</v>
      </c>
      <c r="K275" s="99" t="n">
        <v>3</v>
      </c>
      <c r="L275" s="100"/>
      <c r="M275" s="101"/>
      <c r="N275" s="101"/>
      <c r="O275" s="101"/>
      <c r="P275" s="101"/>
      <c r="Q275" s="102"/>
    </row>
    <row r="276" customFormat="false" ht="13.8" hidden="true" customHeight="false" outlineLevel="0" collapsed="false">
      <c r="A276" s="127" t="s">
        <v>881</v>
      </c>
      <c r="B276" s="128" t="s">
        <v>882</v>
      </c>
      <c r="C276" s="123" t="s">
        <v>656</v>
      </c>
      <c r="D276" s="96"/>
      <c r="E276" s="96" t="n">
        <v>0</v>
      </c>
      <c r="F276" s="97" t="s">
        <v>48</v>
      </c>
      <c r="G276" s="97" t="s">
        <v>48</v>
      </c>
      <c r="H276" s="124" t="n">
        <v>1300</v>
      </c>
      <c r="I276" s="98" t="s">
        <v>625</v>
      </c>
      <c r="J276" s="60" t="n">
        <v>5</v>
      </c>
      <c r="K276" s="99" t="n">
        <v>3</v>
      </c>
      <c r="L276" s="100"/>
      <c r="M276" s="101"/>
      <c r="N276" s="101"/>
      <c r="O276" s="101"/>
      <c r="P276" s="101"/>
      <c r="Q276" s="102"/>
    </row>
    <row r="277" customFormat="false" ht="13.8" hidden="false" customHeight="false" outlineLevel="0" collapsed="false">
      <c r="A277" s="93" t="s">
        <v>883</v>
      </c>
      <c r="B277" s="94" t="s">
        <v>884</v>
      </c>
      <c r="C277" s="123" t="s">
        <v>885</v>
      </c>
      <c r="D277" s="96" t="s">
        <v>12</v>
      </c>
      <c r="E277" s="96" t="n">
        <v>0</v>
      </c>
      <c r="F277" s="124" t="n">
        <v>11</v>
      </c>
      <c r="G277" s="124" t="n">
        <v>2</v>
      </c>
      <c r="H277" s="124" t="n">
        <v>1301</v>
      </c>
      <c r="I277" s="98" t="s">
        <v>625</v>
      </c>
      <c r="J277" s="60" t="n">
        <v>5</v>
      </c>
      <c r="K277" s="99" t="n">
        <v>2</v>
      </c>
      <c r="L277" s="100" t="s">
        <v>886</v>
      </c>
      <c r="M277" s="101" t="s">
        <v>887</v>
      </c>
      <c r="N277" s="101"/>
      <c r="O277" s="101"/>
      <c r="P277" s="101"/>
      <c r="Q277" s="102"/>
    </row>
    <row r="278" customFormat="false" ht="13.8" hidden="false" customHeight="false" outlineLevel="0" collapsed="false">
      <c r="A278" s="93" t="s">
        <v>888</v>
      </c>
      <c r="B278" s="94" t="s">
        <v>889</v>
      </c>
      <c r="C278" s="123" t="s">
        <v>656</v>
      </c>
      <c r="D278" s="96" t="s">
        <v>12</v>
      </c>
      <c r="E278" s="96" t="n">
        <v>0</v>
      </c>
      <c r="F278" s="124" t="n">
        <v>10</v>
      </c>
      <c r="G278" s="124" t="n">
        <v>1</v>
      </c>
      <c r="H278" s="124" t="n">
        <v>1310</v>
      </c>
      <c r="I278" s="103" t="s">
        <v>625</v>
      </c>
      <c r="J278" s="60" t="n">
        <v>5</v>
      </c>
      <c r="K278" s="99" t="n">
        <v>1</v>
      </c>
      <c r="L278" s="100"/>
      <c r="M278" s="101"/>
      <c r="N278" s="101"/>
      <c r="O278" s="101"/>
      <c r="P278" s="101"/>
      <c r="Q278" s="102"/>
    </row>
    <row r="279" customFormat="false" ht="13.8" hidden="true" customHeight="false" outlineLevel="0" collapsed="false">
      <c r="A279" s="127" t="s">
        <v>890</v>
      </c>
      <c r="B279" s="128" t="s">
        <v>891</v>
      </c>
      <c r="C279" s="123" t="s">
        <v>892</v>
      </c>
      <c r="D279" s="96"/>
      <c r="E279" s="96" t="n">
        <v>0</v>
      </c>
      <c r="F279" s="97" t="s">
        <v>48</v>
      </c>
      <c r="G279" s="97" t="s">
        <v>48</v>
      </c>
      <c r="H279" s="124" t="n">
        <v>10238</v>
      </c>
      <c r="I279" s="103" t="s">
        <v>625</v>
      </c>
      <c r="J279" s="60" t="n">
        <v>5</v>
      </c>
      <c r="K279" s="99" t="n">
        <v>1</v>
      </c>
      <c r="L279" s="100"/>
      <c r="M279" s="101"/>
      <c r="N279" s="101"/>
      <c r="O279" s="101"/>
      <c r="P279" s="101"/>
      <c r="Q279" s="102"/>
    </row>
    <row r="280" customFormat="false" ht="13.8" hidden="false" customHeight="false" outlineLevel="0" collapsed="false">
      <c r="A280" s="93" t="s">
        <v>893</v>
      </c>
      <c r="B280" s="94" t="s">
        <v>894</v>
      </c>
      <c r="C280" s="123" t="s">
        <v>646</v>
      </c>
      <c r="D280" s="96" t="s">
        <v>12</v>
      </c>
      <c r="E280" s="96" t="n">
        <v>0</v>
      </c>
      <c r="F280" s="124" t="n">
        <v>14</v>
      </c>
      <c r="G280" s="124" t="n">
        <v>3</v>
      </c>
      <c r="H280" s="124" t="n">
        <v>10215</v>
      </c>
      <c r="I280" s="103" t="s">
        <v>625</v>
      </c>
      <c r="J280" s="60" t="n">
        <v>5</v>
      </c>
      <c r="K280" s="99" t="n">
        <v>1</v>
      </c>
      <c r="L280" s="100"/>
      <c r="M280" s="125" t="s">
        <v>895</v>
      </c>
      <c r="N280" s="101"/>
      <c r="O280" s="101"/>
      <c r="P280" s="101"/>
      <c r="Q280" s="102"/>
    </row>
    <row r="281" customFormat="false" ht="13.8" hidden="true" customHeight="false" outlineLevel="0" collapsed="false">
      <c r="A281" s="127" t="s">
        <v>896</v>
      </c>
      <c r="B281" s="128" t="s">
        <v>897</v>
      </c>
      <c r="C281" s="123" t="s">
        <v>656</v>
      </c>
      <c r="D281" s="96"/>
      <c r="E281" s="96" t="n">
        <v>0</v>
      </c>
      <c r="F281" s="97" t="s">
        <v>48</v>
      </c>
      <c r="G281" s="97" t="s">
        <v>48</v>
      </c>
      <c r="H281" s="124" t="n">
        <v>1309</v>
      </c>
      <c r="I281" s="103" t="s">
        <v>625</v>
      </c>
      <c r="J281" s="60" t="n">
        <v>5</v>
      </c>
      <c r="K281" s="99" t="n">
        <v>1</v>
      </c>
      <c r="L281" s="100"/>
      <c r="M281" s="101"/>
      <c r="N281" s="101"/>
      <c r="O281" s="101"/>
      <c r="P281" s="101"/>
      <c r="Q281" s="102"/>
    </row>
    <row r="282" customFormat="false" ht="13.8" hidden="false" customHeight="false" outlineLevel="0" collapsed="false">
      <c r="A282" s="93" t="s">
        <v>898</v>
      </c>
      <c r="B282" s="94" t="s">
        <v>899</v>
      </c>
      <c r="C282" s="123" t="s">
        <v>656</v>
      </c>
      <c r="D282" s="96" t="s">
        <v>12</v>
      </c>
      <c r="E282" s="96" t="n">
        <v>0</v>
      </c>
      <c r="F282" s="124" t="n">
        <v>16</v>
      </c>
      <c r="G282" s="124" t="n">
        <v>3</v>
      </c>
      <c r="H282" s="124" t="n">
        <v>1312</v>
      </c>
      <c r="I282" s="103" t="s">
        <v>625</v>
      </c>
      <c r="J282" s="60" t="n">
        <v>5</v>
      </c>
      <c r="K282" s="99" t="n">
        <v>1</v>
      </c>
      <c r="L282" s="100"/>
      <c r="M282" s="101"/>
      <c r="N282" s="101"/>
      <c r="O282" s="101"/>
      <c r="P282" s="101"/>
      <c r="Q282" s="102"/>
    </row>
    <row r="283" customFormat="false" ht="13.8" hidden="true" customHeight="false" outlineLevel="0" collapsed="false">
      <c r="A283" s="127" t="s">
        <v>900</v>
      </c>
      <c r="B283" s="128" t="s">
        <v>901</v>
      </c>
      <c r="C283" s="123" t="s">
        <v>902</v>
      </c>
      <c r="D283" s="96"/>
      <c r="E283" s="96" t="n">
        <v>0</v>
      </c>
      <c r="F283" s="97" t="s">
        <v>48</v>
      </c>
      <c r="G283" s="97" t="s">
        <v>48</v>
      </c>
      <c r="H283" s="124" t="n">
        <v>19779</v>
      </c>
      <c r="I283" s="98" t="s">
        <v>625</v>
      </c>
      <c r="J283" s="60" t="n">
        <v>5</v>
      </c>
      <c r="K283" s="99" t="n">
        <v>3</v>
      </c>
      <c r="L283" s="100"/>
      <c r="M283" s="101"/>
      <c r="N283" s="101"/>
      <c r="O283" s="101"/>
      <c r="P283" s="101"/>
      <c r="Q283" s="102"/>
    </row>
    <row r="284" customFormat="false" ht="13.8" hidden="true" customHeight="false" outlineLevel="0" collapsed="false">
      <c r="A284" s="127" t="s">
        <v>903</v>
      </c>
      <c r="B284" s="128" t="s">
        <v>904</v>
      </c>
      <c r="C284" s="123" t="s">
        <v>624</v>
      </c>
      <c r="D284" s="96"/>
      <c r="E284" s="96" t="n">
        <v>0</v>
      </c>
      <c r="F284" s="97" t="s">
        <v>48</v>
      </c>
      <c r="G284" s="97" t="s">
        <v>48</v>
      </c>
      <c r="H284" s="124" t="n">
        <v>1347</v>
      </c>
      <c r="I284" s="103" t="s">
        <v>625</v>
      </c>
      <c r="J284" s="60" t="n">
        <v>5</v>
      </c>
      <c r="K284" s="99" t="n">
        <v>3</v>
      </c>
      <c r="L284" s="100"/>
      <c r="M284" s="101"/>
      <c r="N284" s="101"/>
      <c r="O284" s="101"/>
      <c r="P284" s="101"/>
      <c r="Q284" s="102"/>
    </row>
    <row r="285" customFormat="false" ht="13.8" hidden="true" customHeight="false" outlineLevel="0" collapsed="false">
      <c r="A285" s="127" t="s">
        <v>905</v>
      </c>
      <c r="B285" s="128" t="s">
        <v>906</v>
      </c>
      <c r="C285" s="123" t="s">
        <v>907</v>
      </c>
      <c r="D285" s="96"/>
      <c r="E285" s="96" t="n">
        <v>0</v>
      </c>
      <c r="F285" s="97" t="s">
        <v>48</v>
      </c>
      <c r="G285" s="97" t="s">
        <v>48</v>
      </c>
      <c r="H285" s="124" t="n">
        <v>1330</v>
      </c>
      <c r="I285" s="103" t="s">
        <v>625</v>
      </c>
      <c r="J285" s="60" t="n">
        <v>5</v>
      </c>
      <c r="K285" s="99" t="n">
        <v>3</v>
      </c>
      <c r="L285" s="100"/>
      <c r="M285" s="101"/>
      <c r="N285" s="101"/>
      <c r="O285" s="101"/>
      <c r="P285" s="101"/>
      <c r="Q285" s="102"/>
    </row>
    <row r="286" customFormat="false" ht="13.8" hidden="false" customHeight="false" outlineLevel="0" collapsed="false">
      <c r="A286" s="93" t="s">
        <v>908</v>
      </c>
      <c r="B286" s="140" t="s">
        <v>909</v>
      </c>
      <c r="C286" s="123" t="s">
        <v>695</v>
      </c>
      <c r="D286" s="96" t="s">
        <v>12</v>
      </c>
      <c r="E286" s="96" t="n">
        <v>0</v>
      </c>
      <c r="F286" s="97" t="n">
        <v>11</v>
      </c>
      <c r="G286" s="97" t="n">
        <v>2</v>
      </c>
      <c r="H286" s="124" t="n">
        <v>1237</v>
      </c>
      <c r="I286" s="103" t="s">
        <v>625</v>
      </c>
      <c r="J286" s="60" t="n">
        <v>5</v>
      </c>
      <c r="K286" s="99" t="n">
        <v>1</v>
      </c>
      <c r="L286" s="100" t="s">
        <v>910</v>
      </c>
      <c r="M286" s="125" t="s">
        <v>911</v>
      </c>
      <c r="N286" s="101"/>
      <c r="O286" s="101"/>
      <c r="P286" s="101"/>
      <c r="Q286" s="102"/>
    </row>
    <row r="287" customFormat="false" ht="13.8" hidden="true" customHeight="false" outlineLevel="0" collapsed="false">
      <c r="A287" s="127" t="s">
        <v>912</v>
      </c>
      <c r="B287" s="128" t="s">
        <v>913</v>
      </c>
      <c r="C287" s="123" t="s">
        <v>914</v>
      </c>
      <c r="D287" s="96"/>
      <c r="E287" s="96" t="n">
        <v>0</v>
      </c>
      <c r="F287" s="97" t="s">
        <v>48</v>
      </c>
      <c r="G287" s="97" t="s">
        <v>48</v>
      </c>
      <c r="H287" s="124" t="n">
        <v>31551</v>
      </c>
      <c r="I287" s="103" t="s">
        <v>625</v>
      </c>
      <c r="J287" s="60" t="n">
        <v>5</v>
      </c>
      <c r="K287" s="99" t="n">
        <v>3</v>
      </c>
      <c r="L287" s="100" t="s">
        <v>915</v>
      </c>
      <c r="M287" s="101" t="s">
        <v>916</v>
      </c>
      <c r="N287" s="101"/>
      <c r="O287" s="101"/>
      <c r="P287" s="101"/>
      <c r="Q287" s="102"/>
    </row>
    <row r="288" customFormat="false" ht="13.8" hidden="false" customHeight="false" outlineLevel="0" collapsed="false">
      <c r="A288" s="93" t="s">
        <v>917</v>
      </c>
      <c r="B288" s="140" t="s">
        <v>918</v>
      </c>
      <c r="C288" s="123" t="s">
        <v>919</v>
      </c>
      <c r="D288" s="96" t="s">
        <v>12</v>
      </c>
      <c r="E288" s="96" t="n">
        <v>0</v>
      </c>
      <c r="F288" s="97" t="n">
        <v>15</v>
      </c>
      <c r="G288" s="97" t="n">
        <v>2</v>
      </c>
      <c r="H288" s="124" t="n">
        <v>31552</v>
      </c>
      <c r="I288" s="103" t="s">
        <v>625</v>
      </c>
      <c r="J288" s="60" t="n">
        <v>5</v>
      </c>
      <c r="K288" s="99" t="n">
        <v>1</v>
      </c>
      <c r="L288" s="100" t="s">
        <v>920</v>
      </c>
      <c r="M288" s="125" t="s">
        <v>921</v>
      </c>
      <c r="N288" s="101"/>
      <c r="O288" s="101"/>
      <c r="P288" s="101"/>
      <c r="Q288" s="102"/>
    </row>
    <row r="289" customFormat="false" ht="13.8" hidden="true" customHeight="false" outlineLevel="0" collapsed="false">
      <c r="A289" s="127" t="s">
        <v>922</v>
      </c>
      <c r="B289" s="128" t="s">
        <v>923</v>
      </c>
      <c r="C289" s="95" t="s">
        <v>924</v>
      </c>
      <c r="D289" s="96"/>
      <c r="E289" s="96" t="n">
        <v>0</v>
      </c>
      <c r="F289" s="97" t="s">
        <v>48</v>
      </c>
      <c r="G289" s="97" t="s">
        <v>48</v>
      </c>
      <c r="H289" s="97" t="n">
        <v>31550</v>
      </c>
      <c r="I289" s="103" t="s">
        <v>625</v>
      </c>
      <c r="J289" s="60" t="n">
        <v>5</v>
      </c>
      <c r="K289" s="99" t="n">
        <v>3</v>
      </c>
      <c r="L289" s="100" t="s">
        <v>925</v>
      </c>
      <c r="M289" s="101" t="s">
        <v>926</v>
      </c>
      <c r="N289" s="101"/>
      <c r="O289" s="101"/>
      <c r="P289" s="101"/>
      <c r="Q289" s="102"/>
    </row>
    <row r="290" customFormat="false" ht="13.8" hidden="false" customHeight="false" outlineLevel="0" collapsed="false">
      <c r="A290" s="93" t="s">
        <v>927</v>
      </c>
      <c r="B290" s="94" t="s">
        <v>928</v>
      </c>
      <c r="C290" s="123" t="s">
        <v>929</v>
      </c>
      <c r="D290" s="96" t="s">
        <v>12</v>
      </c>
      <c r="E290" s="96" t="n">
        <v>0</v>
      </c>
      <c r="F290" s="124" t="n">
        <v>19</v>
      </c>
      <c r="G290" s="124" t="n">
        <v>3</v>
      </c>
      <c r="H290" s="124" t="n">
        <v>9821</v>
      </c>
      <c r="I290" s="103" t="s">
        <v>625</v>
      </c>
      <c r="J290" s="60" t="n">
        <v>5</v>
      </c>
      <c r="K290" s="99" t="n">
        <v>2</v>
      </c>
      <c r="L290" s="100" t="s">
        <v>930</v>
      </c>
      <c r="M290" s="125" t="s">
        <v>931</v>
      </c>
      <c r="N290" s="101"/>
      <c r="O290" s="101"/>
      <c r="P290" s="101"/>
      <c r="Q290" s="102"/>
    </row>
    <row r="291" customFormat="false" ht="13.8" hidden="true" customHeight="false" outlineLevel="0" collapsed="false">
      <c r="A291" s="127" t="s">
        <v>932</v>
      </c>
      <c r="B291" s="128" t="s">
        <v>933</v>
      </c>
      <c r="C291" s="95" t="s">
        <v>934</v>
      </c>
      <c r="D291" s="96"/>
      <c r="E291" s="96" t="n">
        <v>0</v>
      </c>
      <c r="F291" s="97" t="s">
        <v>48</v>
      </c>
      <c r="G291" s="97" t="s">
        <v>48</v>
      </c>
      <c r="H291" s="97" t="n">
        <v>19787</v>
      </c>
      <c r="I291" s="103" t="s">
        <v>625</v>
      </c>
      <c r="J291" s="60" t="n">
        <v>5</v>
      </c>
      <c r="K291" s="99" t="n">
        <v>2</v>
      </c>
      <c r="L291" s="100"/>
      <c r="M291" s="101"/>
      <c r="N291" s="101"/>
      <c r="O291" s="101"/>
      <c r="P291" s="101"/>
      <c r="Q291" s="102"/>
    </row>
    <row r="292" customFormat="false" ht="13.8" hidden="false" customHeight="false" outlineLevel="0" collapsed="false">
      <c r="A292" s="93" t="s">
        <v>935</v>
      </c>
      <c r="B292" s="94" t="s">
        <v>936</v>
      </c>
      <c r="C292" s="95" t="s">
        <v>919</v>
      </c>
      <c r="D292" s="96" t="s">
        <v>12</v>
      </c>
      <c r="E292" s="96" t="n">
        <v>0</v>
      </c>
      <c r="F292" s="97" t="n">
        <v>19</v>
      </c>
      <c r="G292" s="97" t="n">
        <v>3</v>
      </c>
      <c r="H292" s="97" t="n">
        <v>1240</v>
      </c>
      <c r="I292" s="103" t="s">
        <v>625</v>
      </c>
      <c r="J292" s="60" t="n">
        <v>5</v>
      </c>
      <c r="K292" s="99" t="n">
        <v>2</v>
      </c>
      <c r="L292" s="100"/>
      <c r="M292" s="101"/>
      <c r="N292" s="101"/>
      <c r="O292" s="101"/>
      <c r="P292" s="101"/>
      <c r="Q292" s="102"/>
    </row>
    <row r="293" customFormat="false" ht="13.8" hidden="true" customHeight="false" outlineLevel="0" collapsed="false">
      <c r="A293" s="127" t="s">
        <v>937</v>
      </c>
      <c r="B293" s="128" t="s">
        <v>938</v>
      </c>
      <c r="C293" s="123" t="s">
        <v>695</v>
      </c>
      <c r="D293" s="96"/>
      <c r="E293" s="96" t="n">
        <v>0</v>
      </c>
      <c r="F293" s="97" t="s">
        <v>48</v>
      </c>
      <c r="G293" s="97" t="s">
        <v>48</v>
      </c>
      <c r="H293" s="124" t="n">
        <v>19788</v>
      </c>
      <c r="I293" s="103" t="s">
        <v>625</v>
      </c>
      <c r="J293" s="60" t="n">
        <v>5</v>
      </c>
      <c r="K293" s="99" t="n">
        <v>1</v>
      </c>
      <c r="L293" s="100"/>
      <c r="M293" s="101"/>
      <c r="N293" s="101"/>
      <c r="O293" s="101"/>
      <c r="P293" s="101"/>
      <c r="Q293" s="102"/>
    </row>
    <row r="294" customFormat="false" ht="13.8" hidden="false" customHeight="false" outlineLevel="0" collapsed="false">
      <c r="A294" s="93" t="s">
        <v>939</v>
      </c>
      <c r="B294" s="94" t="s">
        <v>940</v>
      </c>
      <c r="C294" s="123" t="s">
        <v>941</v>
      </c>
      <c r="D294" s="96" t="s">
        <v>12</v>
      </c>
      <c r="E294" s="96" t="n">
        <v>0</v>
      </c>
      <c r="F294" s="124" t="n">
        <v>19</v>
      </c>
      <c r="G294" s="124" t="n">
        <v>3</v>
      </c>
      <c r="H294" s="124" t="n">
        <v>1241</v>
      </c>
      <c r="I294" s="103" t="s">
        <v>625</v>
      </c>
      <c r="J294" s="60" t="n">
        <v>5</v>
      </c>
      <c r="K294" s="99" t="n">
        <v>1</v>
      </c>
      <c r="L294" s="100"/>
      <c r="M294" s="101"/>
      <c r="N294" s="101"/>
      <c r="O294" s="101"/>
      <c r="P294" s="101"/>
      <c r="Q294" s="102"/>
    </row>
    <row r="295" customFormat="false" ht="13.8" hidden="true" customHeight="false" outlineLevel="0" collapsed="false">
      <c r="A295" s="127" t="s">
        <v>942</v>
      </c>
      <c r="B295" s="128" t="s">
        <v>943</v>
      </c>
      <c r="C295" s="123" t="s">
        <v>944</v>
      </c>
      <c r="D295" s="96"/>
      <c r="E295" s="96" t="n">
        <v>0</v>
      </c>
      <c r="F295" s="97" t="s">
        <v>48</v>
      </c>
      <c r="G295" s="97" t="s">
        <v>48</v>
      </c>
      <c r="H295" s="124" t="n">
        <v>19789</v>
      </c>
      <c r="I295" s="103" t="s">
        <v>625</v>
      </c>
      <c r="J295" s="60" t="n">
        <v>5</v>
      </c>
      <c r="K295" s="99" t="n">
        <v>2</v>
      </c>
      <c r="L295" s="100"/>
      <c r="M295" s="101"/>
      <c r="N295" s="101"/>
      <c r="O295" s="101"/>
      <c r="P295" s="101"/>
      <c r="Q295" s="102"/>
    </row>
    <row r="296" customFormat="false" ht="13.8" hidden="true" customHeight="false" outlineLevel="0" collapsed="false">
      <c r="A296" s="127" t="s">
        <v>945</v>
      </c>
      <c r="B296" s="128" t="s">
        <v>946</v>
      </c>
      <c r="C296" s="95" t="s">
        <v>947</v>
      </c>
      <c r="D296" s="96"/>
      <c r="E296" s="96" t="n">
        <v>0</v>
      </c>
      <c r="F296" s="97" t="s">
        <v>48</v>
      </c>
      <c r="G296" s="97" t="s">
        <v>48</v>
      </c>
      <c r="H296" s="97" t="n">
        <v>19790</v>
      </c>
      <c r="I296" s="98" t="s">
        <v>625</v>
      </c>
      <c r="J296" s="60" t="n">
        <v>5</v>
      </c>
      <c r="K296" s="99" t="n">
        <v>3</v>
      </c>
      <c r="L296" s="100"/>
      <c r="M296" s="101"/>
      <c r="N296" s="101"/>
      <c r="O296" s="101"/>
      <c r="P296" s="101"/>
      <c r="Q296" s="102"/>
    </row>
    <row r="297" customFormat="false" ht="13.8" hidden="true" customHeight="false" outlineLevel="0" collapsed="false">
      <c r="A297" s="127" t="s">
        <v>948</v>
      </c>
      <c r="B297" s="128" t="s">
        <v>949</v>
      </c>
      <c r="C297" s="95" t="s">
        <v>950</v>
      </c>
      <c r="D297" s="96"/>
      <c r="E297" s="96" t="n">
        <v>0</v>
      </c>
      <c r="F297" s="97" t="s">
        <v>48</v>
      </c>
      <c r="G297" s="97" t="s">
        <v>48</v>
      </c>
      <c r="H297" s="97" t="n">
        <v>1239</v>
      </c>
      <c r="I297" s="98" t="s">
        <v>625</v>
      </c>
      <c r="J297" s="60" t="n">
        <v>5</v>
      </c>
      <c r="K297" s="99" t="n">
        <v>3</v>
      </c>
      <c r="L297" s="100"/>
      <c r="M297" s="101"/>
      <c r="N297" s="101"/>
      <c r="O297" s="101"/>
      <c r="P297" s="101"/>
      <c r="Q297" s="102"/>
    </row>
    <row r="298" customFormat="false" ht="13.8" hidden="true" customHeight="false" outlineLevel="0" collapsed="false">
      <c r="A298" s="127" t="s">
        <v>951</v>
      </c>
      <c r="B298" s="128" t="s">
        <v>952</v>
      </c>
      <c r="C298" s="123" t="s">
        <v>953</v>
      </c>
      <c r="D298" s="96"/>
      <c r="E298" s="96" t="n">
        <v>0</v>
      </c>
      <c r="F298" s="97" t="s">
        <v>48</v>
      </c>
      <c r="G298" s="97" t="s">
        <v>48</v>
      </c>
      <c r="H298" s="124" t="n">
        <v>19791</v>
      </c>
      <c r="I298" s="98" t="s">
        <v>625</v>
      </c>
      <c r="J298" s="60" t="n">
        <v>5</v>
      </c>
      <c r="K298" s="99" t="n">
        <v>3</v>
      </c>
      <c r="L298" s="100" t="s">
        <v>954</v>
      </c>
      <c r="M298" s="101" t="s">
        <v>955</v>
      </c>
      <c r="N298" s="101"/>
      <c r="O298" s="101"/>
      <c r="P298" s="101"/>
      <c r="Q298" s="102"/>
    </row>
    <row r="299" customFormat="false" ht="13.8" hidden="false" customHeight="false" outlineLevel="0" collapsed="false">
      <c r="A299" s="93" t="s">
        <v>956</v>
      </c>
      <c r="B299" s="94" t="s">
        <v>957</v>
      </c>
      <c r="C299" s="95" t="s">
        <v>958</v>
      </c>
      <c r="D299" s="96" t="s">
        <v>12</v>
      </c>
      <c r="E299" s="96" t="n">
        <v>0</v>
      </c>
      <c r="F299" s="97" t="n">
        <v>20</v>
      </c>
      <c r="G299" s="97" t="n">
        <v>3</v>
      </c>
      <c r="H299" s="97" t="n">
        <v>19792</v>
      </c>
      <c r="I299" s="103" t="s">
        <v>625</v>
      </c>
      <c r="J299" s="60" t="n">
        <v>5</v>
      </c>
      <c r="K299" s="99" t="n">
        <v>2</v>
      </c>
      <c r="L299" s="100"/>
      <c r="M299" s="101"/>
      <c r="N299" s="101"/>
      <c r="O299" s="101"/>
      <c r="P299" s="101"/>
      <c r="Q299" s="102"/>
    </row>
    <row r="300" customFormat="false" ht="13.8" hidden="true" customHeight="false" outlineLevel="0" collapsed="false">
      <c r="A300" s="127" t="s">
        <v>959</v>
      </c>
      <c r="B300" s="128" t="s">
        <v>960</v>
      </c>
      <c r="C300" s="95" t="s">
        <v>656</v>
      </c>
      <c r="D300" s="96"/>
      <c r="E300" s="96" t="n">
        <v>0</v>
      </c>
      <c r="F300" s="97" t="s">
        <v>48</v>
      </c>
      <c r="G300" s="97" t="s">
        <v>48</v>
      </c>
      <c r="H300" s="97" t="n">
        <v>1335</v>
      </c>
      <c r="I300" s="103" t="s">
        <v>625</v>
      </c>
      <c r="J300" s="60" t="n">
        <v>5</v>
      </c>
      <c r="K300" s="99" t="n">
        <v>3</v>
      </c>
      <c r="L300" s="100"/>
      <c r="M300" s="101"/>
      <c r="N300" s="101"/>
      <c r="O300" s="101"/>
      <c r="P300" s="101"/>
      <c r="Q300" s="102"/>
    </row>
    <row r="301" customFormat="false" ht="13.8" hidden="true" customHeight="false" outlineLevel="0" collapsed="false">
      <c r="A301" s="127" t="s">
        <v>961</v>
      </c>
      <c r="B301" s="128" t="s">
        <v>962</v>
      </c>
      <c r="C301" s="123" t="s">
        <v>963</v>
      </c>
      <c r="D301" s="96"/>
      <c r="E301" s="96" t="n">
        <v>0</v>
      </c>
      <c r="F301" s="97" t="s">
        <v>48</v>
      </c>
      <c r="G301" s="97" t="s">
        <v>48</v>
      </c>
      <c r="H301" s="124" t="n">
        <v>19814</v>
      </c>
      <c r="I301" s="103" t="s">
        <v>625</v>
      </c>
      <c r="J301" s="60" t="n">
        <v>5</v>
      </c>
      <c r="K301" s="99" t="n">
        <v>3</v>
      </c>
      <c r="L301" s="100"/>
      <c r="M301" s="101"/>
      <c r="N301" s="101"/>
      <c r="O301" s="101"/>
      <c r="P301" s="101"/>
      <c r="Q301" s="102"/>
    </row>
    <row r="302" customFormat="false" ht="13.8" hidden="true" customHeight="false" outlineLevel="0" collapsed="false">
      <c r="A302" s="127" t="s">
        <v>964</v>
      </c>
      <c r="B302" s="128" t="s">
        <v>965</v>
      </c>
      <c r="C302" s="123" t="s">
        <v>966</v>
      </c>
      <c r="D302" s="96"/>
      <c r="E302" s="96" t="n">
        <v>0</v>
      </c>
      <c r="F302" s="97" t="s">
        <v>48</v>
      </c>
      <c r="G302" s="97" t="s">
        <v>48</v>
      </c>
      <c r="H302" s="124" t="n">
        <v>30014</v>
      </c>
      <c r="I302" s="103" t="s">
        <v>625</v>
      </c>
      <c r="J302" s="60" t="n">
        <v>5</v>
      </c>
      <c r="K302" s="99" t="n">
        <v>3</v>
      </c>
      <c r="L302" s="141" t="s">
        <v>967</v>
      </c>
      <c r="M302" s="101" t="s">
        <v>968</v>
      </c>
      <c r="N302" s="129" t="s">
        <v>969</v>
      </c>
      <c r="O302" s="101" t="s">
        <v>970</v>
      </c>
      <c r="P302" s="129" t="s">
        <v>971</v>
      </c>
      <c r="Q302" s="102" t="s">
        <v>972</v>
      </c>
    </row>
    <row r="303" customFormat="false" ht="13.8" hidden="false" customHeight="false" outlineLevel="0" collapsed="false">
      <c r="A303" s="93" t="s">
        <v>973</v>
      </c>
      <c r="B303" s="94" t="s">
        <v>974</v>
      </c>
      <c r="C303" s="123" t="s">
        <v>795</v>
      </c>
      <c r="D303" s="96" t="s">
        <v>12</v>
      </c>
      <c r="E303" s="96" t="n">
        <v>0</v>
      </c>
      <c r="F303" s="97" t="n">
        <v>5</v>
      </c>
      <c r="G303" s="97" t="n">
        <v>2</v>
      </c>
      <c r="H303" s="124" t="n">
        <v>1244</v>
      </c>
      <c r="I303" s="103" t="s">
        <v>625</v>
      </c>
      <c r="J303" s="60" t="n">
        <v>5</v>
      </c>
      <c r="K303" s="99" t="n">
        <v>2</v>
      </c>
      <c r="L303" s="100" t="s">
        <v>975</v>
      </c>
      <c r="M303" s="125" t="s">
        <v>976</v>
      </c>
      <c r="N303" s="129"/>
      <c r="O303" s="101"/>
      <c r="P303" s="129"/>
      <c r="Q303" s="102"/>
    </row>
    <row r="304" customFormat="false" ht="13.8" hidden="true" customHeight="false" outlineLevel="0" collapsed="false">
      <c r="A304" s="127" t="s">
        <v>977</v>
      </c>
      <c r="B304" s="128" t="s">
        <v>978</v>
      </c>
      <c r="C304" s="123" t="s">
        <v>656</v>
      </c>
      <c r="D304" s="96"/>
      <c r="E304" s="96" t="n">
        <v>0</v>
      </c>
      <c r="F304" s="97" t="s">
        <v>48</v>
      </c>
      <c r="G304" s="97" t="s">
        <v>48</v>
      </c>
      <c r="H304" s="124" t="n">
        <v>19835</v>
      </c>
      <c r="I304" s="103" t="s">
        <v>625</v>
      </c>
      <c r="J304" s="60" t="n">
        <v>5</v>
      </c>
      <c r="K304" s="99" t="n">
        <v>3</v>
      </c>
      <c r="L304" s="100"/>
      <c r="M304" s="101"/>
      <c r="N304" s="129"/>
      <c r="O304" s="101"/>
      <c r="P304" s="129"/>
      <c r="Q304" s="102"/>
    </row>
    <row r="305" customFormat="false" ht="13.8" hidden="true" customHeight="false" outlineLevel="0" collapsed="false">
      <c r="A305" s="127" t="s">
        <v>979</v>
      </c>
      <c r="B305" s="128" t="s">
        <v>980</v>
      </c>
      <c r="C305" s="95" t="s">
        <v>656</v>
      </c>
      <c r="D305" s="96"/>
      <c r="E305" s="96" t="n">
        <v>0</v>
      </c>
      <c r="F305" s="97" t="s">
        <v>48</v>
      </c>
      <c r="G305" s="97" t="s">
        <v>48</v>
      </c>
      <c r="H305" s="97" t="n">
        <v>1340</v>
      </c>
      <c r="I305" s="103" t="s">
        <v>625</v>
      </c>
      <c r="J305" s="60" t="n">
        <v>5</v>
      </c>
      <c r="K305" s="99" t="n">
        <v>3</v>
      </c>
      <c r="L305" s="141"/>
      <c r="M305" s="101"/>
      <c r="N305" s="129"/>
      <c r="O305" s="101"/>
      <c r="P305" s="129"/>
      <c r="Q305" s="102"/>
    </row>
    <row r="306" customFormat="false" ht="13.8" hidden="true" customHeight="false" outlineLevel="0" collapsed="false">
      <c r="A306" s="127" t="s">
        <v>981</v>
      </c>
      <c r="B306" s="128" t="s">
        <v>982</v>
      </c>
      <c r="C306" s="95" t="s">
        <v>656</v>
      </c>
      <c r="D306" s="96"/>
      <c r="E306" s="96" t="n">
        <v>0</v>
      </c>
      <c r="F306" s="97" t="s">
        <v>48</v>
      </c>
      <c r="G306" s="97" t="s">
        <v>48</v>
      </c>
      <c r="H306" s="97" t="n">
        <v>1338</v>
      </c>
      <c r="I306" s="103" t="s">
        <v>625</v>
      </c>
      <c r="J306" s="60" t="n">
        <v>5</v>
      </c>
      <c r="K306" s="99" t="n">
        <v>3</v>
      </c>
      <c r="L306" s="141"/>
      <c r="M306" s="101"/>
      <c r="N306" s="129"/>
      <c r="O306" s="101"/>
      <c r="P306" s="129"/>
      <c r="Q306" s="102"/>
    </row>
    <row r="307" customFormat="false" ht="13.8" hidden="true" customHeight="false" outlineLevel="0" collapsed="false">
      <c r="A307" s="127" t="s">
        <v>983</v>
      </c>
      <c r="B307" s="128" t="s">
        <v>984</v>
      </c>
      <c r="C307" s="95" t="s">
        <v>656</v>
      </c>
      <c r="D307" s="96"/>
      <c r="E307" s="96" t="n">
        <v>0</v>
      </c>
      <c r="F307" s="97" t="s">
        <v>48</v>
      </c>
      <c r="G307" s="97" t="s">
        <v>48</v>
      </c>
      <c r="H307" s="97" t="n">
        <v>19884</v>
      </c>
      <c r="I307" s="103" t="s">
        <v>625</v>
      </c>
      <c r="J307" s="60" t="n">
        <v>5</v>
      </c>
      <c r="K307" s="99" t="n">
        <v>3</v>
      </c>
      <c r="L307" s="100"/>
      <c r="M307" s="101"/>
      <c r="N307" s="129"/>
      <c r="O307" s="101"/>
      <c r="P307" s="129"/>
      <c r="Q307" s="102"/>
    </row>
    <row r="308" customFormat="false" ht="13.8" hidden="true" customHeight="false" outlineLevel="0" collapsed="false">
      <c r="A308" s="127" t="s">
        <v>985</v>
      </c>
      <c r="B308" s="128" t="s">
        <v>986</v>
      </c>
      <c r="C308" s="123" t="s">
        <v>987</v>
      </c>
      <c r="D308" s="96"/>
      <c r="E308" s="96" t="n">
        <v>0</v>
      </c>
      <c r="F308" s="97" t="s">
        <v>48</v>
      </c>
      <c r="G308" s="97" t="s">
        <v>48</v>
      </c>
      <c r="H308" s="124" t="n">
        <v>30097</v>
      </c>
      <c r="I308" s="103" t="s">
        <v>625</v>
      </c>
      <c r="J308" s="60" t="n">
        <v>5</v>
      </c>
      <c r="K308" s="99" t="n">
        <v>3</v>
      </c>
      <c r="L308" s="100"/>
      <c r="M308" s="101"/>
      <c r="N308" s="101"/>
      <c r="O308" s="101"/>
      <c r="P308" s="101"/>
      <c r="Q308" s="102"/>
    </row>
    <row r="309" customFormat="false" ht="15" hidden="true" customHeight="true" outlineLevel="0" collapsed="false">
      <c r="A309" s="127" t="s">
        <v>988</v>
      </c>
      <c r="B309" s="128" t="s">
        <v>989</v>
      </c>
      <c r="C309" s="123" t="s">
        <v>990</v>
      </c>
      <c r="D309" s="96"/>
      <c r="E309" s="96" t="n">
        <v>0</v>
      </c>
      <c r="F309" s="97" t="s">
        <v>48</v>
      </c>
      <c r="G309" s="97" t="s">
        <v>48</v>
      </c>
      <c r="H309" s="124" t="n">
        <v>19899</v>
      </c>
      <c r="I309" s="103" t="s">
        <v>625</v>
      </c>
      <c r="J309" s="60" t="n">
        <v>5</v>
      </c>
      <c r="K309" s="99" t="n">
        <v>3</v>
      </c>
      <c r="L309" s="100"/>
      <c r="M309" s="101"/>
      <c r="N309" s="101"/>
      <c r="O309" s="101"/>
      <c r="P309" s="101"/>
      <c r="Q309" s="102"/>
    </row>
    <row r="310" customFormat="false" ht="13.8" hidden="false" customHeight="false" outlineLevel="0" collapsed="false">
      <c r="A310" s="93" t="s">
        <v>991</v>
      </c>
      <c r="B310" s="94" t="s">
        <v>992</v>
      </c>
      <c r="C310" s="123" t="s">
        <v>762</v>
      </c>
      <c r="D310" s="96" t="s">
        <v>12</v>
      </c>
      <c r="E310" s="96" t="n">
        <v>0</v>
      </c>
      <c r="F310" s="124" t="n">
        <v>15</v>
      </c>
      <c r="G310" s="124" t="n">
        <v>3</v>
      </c>
      <c r="H310" s="124" t="n">
        <v>1352</v>
      </c>
      <c r="I310" s="103" t="s">
        <v>625</v>
      </c>
      <c r="J310" s="60" t="n">
        <v>5</v>
      </c>
      <c r="K310" s="99" t="n">
        <v>2</v>
      </c>
      <c r="L310" s="100"/>
      <c r="M310" s="101"/>
      <c r="N310" s="101"/>
      <c r="O310" s="101"/>
      <c r="P310" s="101"/>
      <c r="Q310" s="102"/>
    </row>
    <row r="311" customFormat="false" ht="13.8" hidden="true" customHeight="false" outlineLevel="0" collapsed="false">
      <c r="A311" s="127" t="s">
        <v>993</v>
      </c>
      <c r="B311" s="128" t="s">
        <v>994</v>
      </c>
      <c r="C311" s="123" t="s">
        <v>656</v>
      </c>
      <c r="D311" s="96"/>
      <c r="E311" s="96" t="n">
        <v>0</v>
      </c>
      <c r="F311" s="97" t="s">
        <v>48</v>
      </c>
      <c r="G311" s="97" t="s">
        <v>48</v>
      </c>
      <c r="H311" s="124" t="n">
        <v>1351</v>
      </c>
      <c r="I311" s="103" t="s">
        <v>625</v>
      </c>
      <c r="J311" s="60" t="n">
        <v>5</v>
      </c>
      <c r="K311" s="99" t="n">
        <v>3</v>
      </c>
      <c r="L311" s="100"/>
      <c r="M311" s="101"/>
      <c r="N311" s="101"/>
      <c r="O311" s="101"/>
      <c r="P311" s="101"/>
      <c r="Q311" s="102"/>
    </row>
    <row r="312" customFormat="false" ht="13.8" hidden="true" customHeight="false" outlineLevel="0" collapsed="false">
      <c r="A312" s="127" t="s">
        <v>995</v>
      </c>
      <c r="B312" s="128" t="s">
        <v>996</v>
      </c>
      <c r="C312" s="95" t="s">
        <v>695</v>
      </c>
      <c r="D312" s="96"/>
      <c r="E312" s="96" t="n">
        <v>0</v>
      </c>
      <c r="F312" s="97" t="s">
        <v>48</v>
      </c>
      <c r="G312" s="97" t="s">
        <v>48</v>
      </c>
      <c r="H312" s="97" t="n">
        <v>31547</v>
      </c>
      <c r="I312" s="103" t="s">
        <v>625</v>
      </c>
      <c r="J312" s="60" t="n">
        <v>5</v>
      </c>
      <c r="K312" s="99" t="n">
        <v>3</v>
      </c>
      <c r="L312" s="100" t="s">
        <v>997</v>
      </c>
      <c r="M312" s="101" t="s">
        <v>998</v>
      </c>
      <c r="N312" s="101" t="s">
        <v>999</v>
      </c>
      <c r="O312" s="101" t="s">
        <v>1000</v>
      </c>
      <c r="P312" s="101" t="s">
        <v>1001</v>
      </c>
      <c r="Q312" s="102" t="s">
        <v>1002</v>
      </c>
    </row>
    <row r="313" customFormat="false" ht="13.8" hidden="true" customHeight="false" outlineLevel="0" collapsed="false">
      <c r="A313" s="127" t="s">
        <v>1003</v>
      </c>
      <c r="B313" s="128" t="s">
        <v>1004</v>
      </c>
      <c r="C313" s="123" t="s">
        <v>1005</v>
      </c>
      <c r="D313" s="96"/>
      <c r="E313" s="96" t="n">
        <v>0</v>
      </c>
      <c r="F313" s="97" t="s">
        <v>48</v>
      </c>
      <c r="G313" s="97" t="s">
        <v>48</v>
      </c>
      <c r="H313" s="124" t="n">
        <v>30099</v>
      </c>
      <c r="I313" s="103" t="s">
        <v>625</v>
      </c>
      <c r="J313" s="60" t="n">
        <v>5</v>
      </c>
      <c r="K313" s="99" t="n">
        <v>3</v>
      </c>
      <c r="L313" s="100" t="s">
        <v>1006</v>
      </c>
      <c r="M313" s="101" t="s">
        <v>1007</v>
      </c>
      <c r="N313" s="101"/>
      <c r="O313" s="101"/>
      <c r="P313" s="101"/>
      <c r="Q313" s="102"/>
    </row>
    <row r="314" customFormat="false" ht="13.8" hidden="false" customHeight="false" outlineLevel="0" collapsed="false">
      <c r="A314" s="93" t="s">
        <v>1008</v>
      </c>
      <c r="B314" s="94" t="s">
        <v>1009</v>
      </c>
      <c r="C314" s="95" t="s">
        <v>966</v>
      </c>
      <c r="D314" s="96" t="s">
        <v>12</v>
      </c>
      <c r="E314" s="96" t="n">
        <v>0</v>
      </c>
      <c r="F314" s="97" t="n">
        <v>15</v>
      </c>
      <c r="G314" s="97" t="n">
        <v>2</v>
      </c>
      <c r="H314" s="97" t="n">
        <v>19903</v>
      </c>
      <c r="I314" s="103" t="s">
        <v>625</v>
      </c>
      <c r="J314" s="60" t="n">
        <v>5</v>
      </c>
      <c r="K314" s="99" t="n">
        <v>1</v>
      </c>
      <c r="L314" s="100" t="s">
        <v>1010</v>
      </c>
      <c r="M314" s="125" t="s">
        <v>1011</v>
      </c>
      <c r="N314" s="101" t="s">
        <v>1012</v>
      </c>
      <c r="O314" s="101" t="s">
        <v>1013</v>
      </c>
      <c r="P314" s="101"/>
      <c r="Q314" s="102"/>
    </row>
    <row r="315" customFormat="false" ht="13.8" hidden="true" customHeight="false" outlineLevel="0" collapsed="false">
      <c r="A315" s="127" t="s">
        <v>1014</v>
      </c>
      <c r="B315" s="128" t="s">
        <v>1015</v>
      </c>
      <c r="C315" s="123" t="s">
        <v>1016</v>
      </c>
      <c r="D315" s="96"/>
      <c r="E315" s="96" t="n">
        <v>0</v>
      </c>
      <c r="F315" s="97" t="s">
        <v>48</v>
      </c>
      <c r="G315" s="97" t="s">
        <v>48</v>
      </c>
      <c r="H315" s="124" t="n">
        <v>19904</v>
      </c>
      <c r="I315" s="103" t="s">
        <v>625</v>
      </c>
      <c r="J315" s="60" t="n">
        <v>5</v>
      </c>
      <c r="K315" s="99" t="n">
        <v>3</v>
      </c>
      <c r="L315" s="100"/>
      <c r="M315" s="101"/>
      <c r="N315" s="101"/>
      <c r="O315" s="101"/>
      <c r="P315" s="101"/>
      <c r="Q315" s="102"/>
    </row>
    <row r="316" customFormat="false" ht="13.8" hidden="true" customHeight="false" outlineLevel="0" collapsed="false">
      <c r="A316" s="127" t="s">
        <v>1017</v>
      </c>
      <c r="B316" s="128" t="s">
        <v>1018</v>
      </c>
      <c r="C316" s="123" t="s">
        <v>1019</v>
      </c>
      <c r="D316" s="96"/>
      <c r="E316" s="96" t="n">
        <v>0</v>
      </c>
      <c r="F316" s="97" t="s">
        <v>48</v>
      </c>
      <c r="G316" s="97" t="s">
        <v>48</v>
      </c>
      <c r="H316" s="124" t="n">
        <v>30059</v>
      </c>
      <c r="I316" s="103" t="s">
        <v>625</v>
      </c>
      <c r="J316" s="60" t="n">
        <v>5</v>
      </c>
      <c r="K316" s="99" t="n">
        <v>2</v>
      </c>
      <c r="L316" s="100" t="s">
        <v>1020</v>
      </c>
      <c r="M316" s="101" t="s">
        <v>1021</v>
      </c>
      <c r="N316" s="101"/>
      <c r="O316" s="101"/>
      <c r="P316" s="101"/>
      <c r="Q316" s="102"/>
    </row>
    <row r="317" customFormat="false" ht="13.8" hidden="true" customHeight="false" outlineLevel="0" collapsed="false">
      <c r="A317" s="127" t="s">
        <v>1022</v>
      </c>
      <c r="B317" s="128" t="s">
        <v>1023</v>
      </c>
      <c r="C317" s="123" t="s">
        <v>1024</v>
      </c>
      <c r="D317" s="96"/>
      <c r="E317" s="96" t="n">
        <v>0</v>
      </c>
      <c r="F317" s="97" t="s">
        <v>48</v>
      </c>
      <c r="G317" s="97" t="s">
        <v>48</v>
      </c>
      <c r="H317" s="124" t="n">
        <v>1254</v>
      </c>
      <c r="I317" s="103" t="s">
        <v>625</v>
      </c>
      <c r="J317" s="60" t="n">
        <v>5</v>
      </c>
      <c r="K317" s="99" t="n">
        <v>2</v>
      </c>
      <c r="L317" s="100"/>
      <c r="M317" s="101"/>
      <c r="N317" s="101"/>
      <c r="O317" s="101"/>
      <c r="P317" s="101"/>
      <c r="Q317" s="102"/>
    </row>
    <row r="318" customFormat="false" ht="13.8" hidden="false" customHeight="false" outlineLevel="0" collapsed="false">
      <c r="A318" s="93" t="s">
        <v>1025</v>
      </c>
      <c r="B318" s="94" t="s">
        <v>1026</v>
      </c>
      <c r="C318" s="123" t="s">
        <v>1027</v>
      </c>
      <c r="D318" s="96" t="s">
        <v>12</v>
      </c>
      <c r="E318" s="96" t="n">
        <v>0</v>
      </c>
      <c r="F318" s="124" t="n">
        <v>18</v>
      </c>
      <c r="G318" s="124" t="n">
        <v>2</v>
      </c>
      <c r="H318" s="124" t="n">
        <v>9790</v>
      </c>
      <c r="I318" s="103" t="s">
        <v>625</v>
      </c>
      <c r="J318" s="60" t="n">
        <v>5</v>
      </c>
      <c r="K318" s="99" t="n">
        <v>1</v>
      </c>
      <c r="L318" s="100"/>
      <c r="M318" s="101"/>
      <c r="N318" s="101"/>
      <c r="O318" s="101"/>
      <c r="P318" s="101"/>
      <c r="Q318" s="102"/>
    </row>
    <row r="319" customFormat="false" ht="13.8" hidden="false" customHeight="false" outlineLevel="0" collapsed="false">
      <c r="A319" s="93" t="s">
        <v>1028</v>
      </c>
      <c r="B319" s="94" t="s">
        <v>1029</v>
      </c>
      <c r="C319" s="95" t="s">
        <v>1030</v>
      </c>
      <c r="D319" s="96" t="s">
        <v>12</v>
      </c>
      <c r="E319" s="96" t="n">
        <v>0</v>
      </c>
      <c r="F319" s="97" t="n">
        <v>18</v>
      </c>
      <c r="G319" s="97" t="n">
        <v>3</v>
      </c>
      <c r="H319" s="97" t="n">
        <v>19909</v>
      </c>
      <c r="I319" s="103" t="s">
        <v>625</v>
      </c>
      <c r="J319" s="60" t="n">
        <v>5</v>
      </c>
      <c r="K319" s="99" t="n">
        <v>2</v>
      </c>
      <c r="L319" s="100"/>
      <c r="M319" s="101"/>
      <c r="N319" s="101"/>
      <c r="O319" s="101"/>
      <c r="P319" s="101"/>
      <c r="Q319" s="102"/>
    </row>
    <row r="320" customFormat="false" ht="13.8" hidden="true" customHeight="false" outlineLevel="0" collapsed="false">
      <c r="A320" s="127" t="s">
        <v>1031</v>
      </c>
      <c r="B320" s="128" t="s">
        <v>1032</v>
      </c>
      <c r="C320" s="123" t="s">
        <v>1033</v>
      </c>
      <c r="D320" s="96"/>
      <c r="E320" s="96" t="n">
        <v>0</v>
      </c>
      <c r="F320" s="97" t="s">
        <v>48</v>
      </c>
      <c r="G320" s="97" t="s">
        <v>48</v>
      </c>
      <c r="H320" s="124" t="n">
        <v>19910</v>
      </c>
      <c r="I320" s="103" t="s">
        <v>625</v>
      </c>
      <c r="J320" s="60" t="n">
        <v>5</v>
      </c>
      <c r="K320" s="99" t="n">
        <v>2</v>
      </c>
      <c r="L320" s="100"/>
      <c r="M320" s="101"/>
      <c r="N320" s="101"/>
      <c r="O320" s="101"/>
      <c r="P320" s="101"/>
      <c r="Q320" s="102"/>
    </row>
    <row r="321" customFormat="false" ht="13.8" hidden="true" customHeight="false" outlineLevel="0" collapsed="false">
      <c r="A321" s="127" t="s">
        <v>1034</v>
      </c>
      <c r="B321" s="128" t="s">
        <v>1035</v>
      </c>
      <c r="C321" s="123" t="s">
        <v>855</v>
      </c>
      <c r="D321" s="96"/>
      <c r="E321" s="96" t="n">
        <v>0</v>
      </c>
      <c r="F321" s="97" t="s">
        <v>48</v>
      </c>
      <c r="G321" s="97" t="s">
        <v>48</v>
      </c>
      <c r="H321" s="124" t="n">
        <v>1253</v>
      </c>
      <c r="I321" s="103" t="s">
        <v>625</v>
      </c>
      <c r="J321" s="60" t="n">
        <v>5</v>
      </c>
      <c r="K321" s="99" t="n">
        <v>3</v>
      </c>
      <c r="L321" s="100"/>
      <c r="M321" s="101"/>
      <c r="N321" s="101"/>
      <c r="O321" s="101"/>
      <c r="P321" s="101"/>
      <c r="Q321" s="102"/>
    </row>
    <row r="322" customFormat="false" ht="13.8" hidden="true" customHeight="false" outlineLevel="0" collapsed="false">
      <c r="A322" s="127" t="s">
        <v>1036</v>
      </c>
      <c r="B322" s="128" t="s">
        <v>1037</v>
      </c>
      <c r="C322" s="123" t="s">
        <v>1038</v>
      </c>
      <c r="D322" s="96"/>
      <c r="E322" s="96" t="n">
        <v>0</v>
      </c>
      <c r="F322" s="97" t="s">
        <v>48</v>
      </c>
      <c r="G322" s="97" t="s">
        <v>48</v>
      </c>
      <c r="H322" s="124" t="n">
        <v>19911</v>
      </c>
      <c r="I322" s="103" t="s">
        <v>625</v>
      </c>
      <c r="J322" s="60" t="n">
        <v>5</v>
      </c>
      <c r="K322" s="99" t="n">
        <v>2</v>
      </c>
      <c r="L322" s="100"/>
      <c r="M322" s="101"/>
      <c r="N322" s="101"/>
      <c r="O322" s="101"/>
      <c r="P322" s="101"/>
      <c r="Q322" s="102"/>
    </row>
    <row r="323" customFormat="false" ht="13.8" hidden="true" customHeight="false" outlineLevel="0" collapsed="false">
      <c r="A323" s="127" t="s">
        <v>1039</v>
      </c>
      <c r="B323" s="128" t="s">
        <v>1040</v>
      </c>
      <c r="C323" s="123" t="s">
        <v>1041</v>
      </c>
      <c r="D323" s="96"/>
      <c r="E323" s="96" t="n">
        <v>0</v>
      </c>
      <c r="F323" s="97" t="s">
        <v>48</v>
      </c>
      <c r="G323" s="97" t="s">
        <v>48</v>
      </c>
      <c r="H323" s="124" t="n">
        <v>19916</v>
      </c>
      <c r="I323" s="103" t="s">
        <v>625</v>
      </c>
      <c r="J323" s="60" t="n">
        <v>5</v>
      </c>
      <c r="K323" s="99" t="n">
        <v>3</v>
      </c>
      <c r="L323" s="100" t="s">
        <v>1042</v>
      </c>
      <c r="M323" s="101" t="s">
        <v>1043</v>
      </c>
      <c r="N323" s="101"/>
      <c r="O323" s="101"/>
      <c r="P323" s="101"/>
      <c r="Q323" s="102"/>
    </row>
    <row r="324" customFormat="false" ht="13.8" hidden="true" customHeight="false" outlineLevel="0" collapsed="false">
      <c r="A324" s="127" t="s">
        <v>1044</v>
      </c>
      <c r="B324" s="128" t="s">
        <v>1045</v>
      </c>
      <c r="C324" s="123" t="s">
        <v>1046</v>
      </c>
      <c r="D324" s="96"/>
      <c r="E324" s="96" t="n">
        <v>0</v>
      </c>
      <c r="F324" s="97" t="s">
        <v>48</v>
      </c>
      <c r="G324" s="97" t="s">
        <v>48</v>
      </c>
      <c r="H324" s="124" t="n">
        <v>19917</v>
      </c>
      <c r="I324" s="103" t="s">
        <v>625</v>
      </c>
      <c r="J324" s="60" t="n">
        <v>5</v>
      </c>
      <c r="K324" s="99" t="n">
        <v>3</v>
      </c>
      <c r="L324" s="100"/>
      <c r="M324" s="101"/>
      <c r="N324" s="101"/>
      <c r="O324" s="101"/>
      <c r="P324" s="101"/>
      <c r="Q324" s="102"/>
    </row>
    <row r="325" customFormat="false" ht="13.8" hidden="true" customHeight="false" outlineLevel="0" collapsed="false">
      <c r="A325" s="127" t="s">
        <v>1047</v>
      </c>
      <c r="B325" s="128" t="s">
        <v>1048</v>
      </c>
      <c r="C325" s="123" t="s">
        <v>1049</v>
      </c>
      <c r="D325" s="96"/>
      <c r="E325" s="96" t="n">
        <v>0</v>
      </c>
      <c r="F325" s="97" t="s">
        <v>48</v>
      </c>
      <c r="G325" s="97" t="s">
        <v>48</v>
      </c>
      <c r="H325" s="124" t="n">
        <v>34550</v>
      </c>
      <c r="I325" s="103" t="s">
        <v>625</v>
      </c>
      <c r="J325" s="60" t="n">
        <v>5</v>
      </c>
      <c r="K325" s="99" t="n">
        <v>2</v>
      </c>
      <c r="L325" s="100"/>
      <c r="M325" s="101"/>
      <c r="N325" s="101"/>
      <c r="O325" s="101"/>
      <c r="P325" s="101"/>
      <c r="Q325" s="102"/>
    </row>
    <row r="326" customFormat="false" ht="12.75" hidden="true" customHeight="true" outlineLevel="0" collapsed="false">
      <c r="A326" s="127" t="s">
        <v>1050</v>
      </c>
      <c r="B326" s="128" t="s">
        <v>1051</v>
      </c>
      <c r="C326" s="123" t="s">
        <v>1046</v>
      </c>
      <c r="D326" s="96"/>
      <c r="E326" s="96" t="n">
        <v>0</v>
      </c>
      <c r="F326" s="97" t="s">
        <v>48</v>
      </c>
      <c r="G326" s="97" t="s">
        <v>48</v>
      </c>
      <c r="H326" s="124" t="n">
        <v>19918</v>
      </c>
      <c r="I326" s="98" t="s">
        <v>625</v>
      </c>
      <c r="J326" s="60" t="n">
        <v>5</v>
      </c>
      <c r="K326" s="99" t="n">
        <v>3</v>
      </c>
      <c r="L326" s="100"/>
      <c r="M326" s="101"/>
      <c r="N326" s="101"/>
      <c r="O326" s="101"/>
      <c r="P326" s="101"/>
      <c r="Q326" s="102"/>
    </row>
    <row r="327" customFormat="false" ht="13.8" hidden="true" customHeight="false" outlineLevel="0" collapsed="false">
      <c r="A327" s="127" t="s">
        <v>1052</v>
      </c>
      <c r="B327" s="128" t="s">
        <v>1053</v>
      </c>
      <c r="C327" s="95" t="s">
        <v>1054</v>
      </c>
      <c r="D327" s="96"/>
      <c r="E327" s="96" t="n">
        <v>0</v>
      </c>
      <c r="F327" s="97" t="s">
        <v>48</v>
      </c>
      <c r="G327" s="97" t="s">
        <v>48</v>
      </c>
      <c r="H327" s="97" t="n">
        <v>19919</v>
      </c>
      <c r="I327" s="103" t="s">
        <v>625</v>
      </c>
      <c r="J327" s="60" t="n">
        <v>5</v>
      </c>
      <c r="K327" s="99" t="n">
        <v>2</v>
      </c>
      <c r="L327" s="100"/>
      <c r="M327" s="101"/>
      <c r="N327" s="101"/>
      <c r="O327" s="101"/>
      <c r="P327" s="101"/>
      <c r="Q327" s="102"/>
    </row>
    <row r="328" customFormat="false" ht="13.8" hidden="true" customHeight="false" outlineLevel="0" collapsed="false">
      <c r="A328" s="127" t="s">
        <v>1055</v>
      </c>
      <c r="B328" s="128" t="s">
        <v>1056</v>
      </c>
      <c r="C328" s="95" t="s">
        <v>1057</v>
      </c>
      <c r="D328" s="96"/>
      <c r="E328" s="96" t="n">
        <v>0</v>
      </c>
      <c r="F328" s="97" t="s">
        <v>48</v>
      </c>
      <c r="G328" s="97" t="s">
        <v>48</v>
      </c>
      <c r="H328" s="97" t="n">
        <v>19920</v>
      </c>
      <c r="I328" s="103" t="s">
        <v>625</v>
      </c>
      <c r="J328" s="60" t="n">
        <v>5</v>
      </c>
      <c r="K328" s="99" t="n">
        <v>3</v>
      </c>
      <c r="L328" s="100"/>
      <c r="M328" s="101"/>
      <c r="N328" s="101"/>
      <c r="O328" s="101"/>
      <c r="P328" s="101"/>
      <c r="Q328" s="102"/>
    </row>
    <row r="329" customFormat="false" ht="13.8" hidden="true" customHeight="false" outlineLevel="0" collapsed="false">
      <c r="A329" s="127" t="s">
        <v>1058</v>
      </c>
      <c r="B329" s="128" t="s">
        <v>1059</v>
      </c>
      <c r="C329" s="95" t="s">
        <v>1060</v>
      </c>
      <c r="D329" s="96"/>
      <c r="E329" s="96" t="n">
        <v>0</v>
      </c>
      <c r="F329" s="97" t="s">
        <v>48</v>
      </c>
      <c r="G329" s="97" t="s">
        <v>48</v>
      </c>
      <c r="H329" s="97" t="n">
        <v>19921</v>
      </c>
      <c r="I329" s="103" t="s">
        <v>625</v>
      </c>
      <c r="J329" s="60" t="n">
        <v>5</v>
      </c>
      <c r="K329" s="99" t="n">
        <v>3</v>
      </c>
      <c r="L329" s="100"/>
      <c r="M329" s="101"/>
      <c r="N329" s="101"/>
      <c r="O329" s="101"/>
      <c r="P329" s="101"/>
      <c r="Q329" s="102"/>
    </row>
    <row r="330" customFormat="false" ht="13.8" hidden="true" customHeight="false" outlineLevel="0" collapsed="false">
      <c r="A330" s="127" t="s">
        <v>1061</v>
      </c>
      <c r="B330" s="128" t="s">
        <v>1062</v>
      </c>
      <c r="C330" s="123" t="s">
        <v>705</v>
      </c>
      <c r="D330" s="96"/>
      <c r="E330" s="96" t="n">
        <v>0</v>
      </c>
      <c r="F330" s="97" t="s">
        <v>48</v>
      </c>
      <c r="G330" s="97" t="s">
        <v>48</v>
      </c>
      <c r="H330" s="124" t="n">
        <v>19922</v>
      </c>
      <c r="I330" s="103" t="s">
        <v>625</v>
      </c>
      <c r="J330" s="60" t="n">
        <v>5</v>
      </c>
      <c r="K330" s="99" t="n">
        <v>3</v>
      </c>
      <c r="L330" s="100"/>
      <c r="M330" s="101"/>
      <c r="N330" s="101"/>
      <c r="O330" s="101"/>
      <c r="P330" s="101"/>
      <c r="Q330" s="102"/>
    </row>
    <row r="331" customFormat="false" ht="13.8" hidden="true" customHeight="false" outlineLevel="0" collapsed="false">
      <c r="A331" s="127" t="s">
        <v>1063</v>
      </c>
      <c r="B331" s="128" t="s">
        <v>1064</v>
      </c>
      <c r="C331" s="123" t="s">
        <v>1065</v>
      </c>
      <c r="D331" s="96"/>
      <c r="E331" s="96" t="n">
        <v>0</v>
      </c>
      <c r="F331" s="97" t="s">
        <v>48</v>
      </c>
      <c r="G331" s="97" t="s">
        <v>48</v>
      </c>
      <c r="H331" s="124" t="n">
        <v>1355</v>
      </c>
      <c r="I331" s="103" t="s">
        <v>625</v>
      </c>
      <c r="J331" s="60" t="n">
        <v>5</v>
      </c>
      <c r="K331" s="99" t="n">
        <v>3</v>
      </c>
      <c r="L331" s="100"/>
      <c r="M331" s="101"/>
      <c r="N331" s="101"/>
      <c r="O331" s="101"/>
      <c r="P331" s="101"/>
      <c r="Q331" s="102"/>
    </row>
    <row r="332" customFormat="false" ht="13.8" hidden="true" customHeight="false" outlineLevel="0" collapsed="false">
      <c r="A332" s="127" t="s">
        <v>1066</v>
      </c>
      <c r="B332" s="128" t="s">
        <v>1067</v>
      </c>
      <c r="C332" s="95" t="s">
        <v>1068</v>
      </c>
      <c r="D332" s="96"/>
      <c r="E332" s="96" t="n">
        <v>0</v>
      </c>
      <c r="F332" s="97" t="s">
        <v>48</v>
      </c>
      <c r="G332" s="97" t="s">
        <v>48</v>
      </c>
      <c r="H332" s="97" t="n">
        <v>19923</v>
      </c>
      <c r="I332" s="103" t="s">
        <v>625</v>
      </c>
      <c r="J332" s="60" t="n">
        <v>5</v>
      </c>
      <c r="K332" s="99" t="n">
        <v>3</v>
      </c>
      <c r="L332" s="100"/>
      <c r="M332" s="101"/>
      <c r="N332" s="101"/>
      <c r="O332" s="101"/>
      <c r="P332" s="101"/>
      <c r="Q332" s="102"/>
    </row>
    <row r="333" customFormat="false" ht="13.8" hidden="true" customHeight="false" outlineLevel="0" collapsed="false">
      <c r="A333" s="127" t="s">
        <v>1069</v>
      </c>
      <c r="B333" s="128" t="s">
        <v>1070</v>
      </c>
      <c r="C333" s="123" t="s">
        <v>628</v>
      </c>
      <c r="D333" s="96"/>
      <c r="E333" s="96" t="n">
        <v>0</v>
      </c>
      <c r="F333" s="97" t="s">
        <v>48</v>
      </c>
      <c r="G333" s="97" t="s">
        <v>48</v>
      </c>
      <c r="H333" s="124" t="n">
        <v>1354</v>
      </c>
      <c r="I333" s="98" t="s">
        <v>625</v>
      </c>
      <c r="J333" s="60" t="n">
        <v>5</v>
      </c>
      <c r="K333" s="99" t="n">
        <v>3</v>
      </c>
      <c r="L333" s="100"/>
      <c r="M333" s="101"/>
      <c r="N333" s="101"/>
      <c r="O333" s="101"/>
      <c r="P333" s="101"/>
      <c r="Q333" s="102"/>
    </row>
    <row r="334" customFormat="false" ht="13.8" hidden="true" customHeight="false" outlineLevel="0" collapsed="false">
      <c r="A334" s="127" t="s">
        <v>1071</v>
      </c>
      <c r="B334" s="128" t="s">
        <v>1072</v>
      </c>
      <c r="C334" s="123" t="s">
        <v>1073</v>
      </c>
      <c r="D334" s="96"/>
      <c r="E334" s="96" t="n">
        <v>0</v>
      </c>
      <c r="F334" s="97" t="s">
        <v>48</v>
      </c>
      <c r="G334" s="97" t="s">
        <v>48</v>
      </c>
      <c r="H334" s="124" t="n">
        <v>19924</v>
      </c>
      <c r="I334" s="103" t="s">
        <v>625</v>
      </c>
      <c r="J334" s="60" t="n">
        <v>5</v>
      </c>
      <c r="K334" s="99" t="n">
        <v>3</v>
      </c>
      <c r="L334" s="100"/>
      <c r="M334" s="101"/>
      <c r="N334" s="101"/>
      <c r="O334" s="101"/>
      <c r="P334" s="101"/>
      <c r="Q334" s="102"/>
    </row>
    <row r="335" customFormat="false" ht="13.8" hidden="true" customHeight="false" outlineLevel="0" collapsed="false">
      <c r="A335" s="127" t="s">
        <v>1074</v>
      </c>
      <c r="B335" s="128" t="s">
        <v>1075</v>
      </c>
      <c r="C335" s="95" t="s">
        <v>705</v>
      </c>
      <c r="D335" s="96"/>
      <c r="E335" s="96" t="n">
        <v>0</v>
      </c>
      <c r="F335" s="97" t="s">
        <v>48</v>
      </c>
      <c r="G335" s="97" t="s">
        <v>48</v>
      </c>
      <c r="H335" s="97" t="n">
        <v>19925</v>
      </c>
      <c r="I335" s="103" t="s">
        <v>625</v>
      </c>
      <c r="J335" s="60" t="n">
        <v>5</v>
      </c>
      <c r="K335" s="99" t="n">
        <v>3</v>
      </c>
      <c r="L335" s="100"/>
      <c r="M335" s="101"/>
      <c r="N335" s="101"/>
      <c r="O335" s="101"/>
      <c r="P335" s="101"/>
      <c r="Q335" s="102"/>
    </row>
    <row r="336" customFormat="false" ht="13.8" hidden="true" customHeight="false" outlineLevel="0" collapsed="false">
      <c r="A336" s="127" t="s">
        <v>1076</v>
      </c>
      <c r="B336" s="128" t="s">
        <v>1077</v>
      </c>
      <c r="C336" s="95" t="s">
        <v>1078</v>
      </c>
      <c r="D336" s="96"/>
      <c r="E336" s="96" t="n">
        <v>0</v>
      </c>
      <c r="F336" s="97" t="s">
        <v>48</v>
      </c>
      <c r="G336" s="97" t="s">
        <v>48</v>
      </c>
      <c r="H336" s="97" t="n">
        <v>31562</v>
      </c>
      <c r="I336" s="103" t="s">
        <v>625</v>
      </c>
      <c r="J336" s="60" t="n">
        <v>5</v>
      </c>
      <c r="K336" s="99" t="n">
        <v>2</v>
      </c>
      <c r="L336" s="100" t="s">
        <v>1079</v>
      </c>
      <c r="M336" s="101" t="s">
        <v>1080</v>
      </c>
      <c r="N336" s="101"/>
      <c r="O336" s="101"/>
      <c r="P336" s="101"/>
      <c r="Q336" s="102"/>
    </row>
    <row r="337" customFormat="false" ht="13.8" hidden="true" customHeight="false" outlineLevel="0" collapsed="false">
      <c r="A337" s="127" t="s">
        <v>1081</v>
      </c>
      <c r="B337" s="128" t="s">
        <v>1082</v>
      </c>
      <c r="C337" s="95" t="s">
        <v>1083</v>
      </c>
      <c r="D337" s="96"/>
      <c r="E337" s="96" t="n">
        <v>0</v>
      </c>
      <c r="F337" s="97" t="s">
        <v>48</v>
      </c>
      <c r="G337" s="97" t="s">
        <v>48</v>
      </c>
      <c r="H337" s="97" t="n">
        <v>19929</v>
      </c>
      <c r="I337" s="103" t="s">
        <v>625</v>
      </c>
      <c r="J337" s="60" t="n">
        <v>5</v>
      </c>
      <c r="K337" s="99" t="n">
        <v>3</v>
      </c>
      <c r="L337" s="100"/>
      <c r="M337" s="101"/>
      <c r="N337" s="101"/>
      <c r="O337" s="101"/>
      <c r="P337" s="101"/>
      <c r="Q337" s="102"/>
    </row>
    <row r="338" customFormat="false" ht="13.8" hidden="true" customHeight="false" outlineLevel="0" collapsed="false">
      <c r="A338" s="127" t="s">
        <v>1084</v>
      </c>
      <c r="B338" s="128" t="s">
        <v>1085</v>
      </c>
      <c r="C338" s="123" t="s">
        <v>1086</v>
      </c>
      <c r="D338" s="96"/>
      <c r="E338" s="96" t="n">
        <v>0</v>
      </c>
      <c r="F338" s="97" t="s">
        <v>48</v>
      </c>
      <c r="G338" s="97" t="s">
        <v>48</v>
      </c>
      <c r="H338" s="124" t="n">
        <v>35494</v>
      </c>
      <c r="I338" s="103" t="s">
        <v>625</v>
      </c>
      <c r="J338" s="60" t="n">
        <v>5</v>
      </c>
      <c r="K338" s="99" t="n">
        <v>3</v>
      </c>
      <c r="L338" s="100" t="s">
        <v>1087</v>
      </c>
      <c r="M338" s="101" t="s">
        <v>1088</v>
      </c>
      <c r="N338" s="101"/>
      <c r="O338" s="101"/>
      <c r="P338" s="101"/>
      <c r="Q338" s="102"/>
    </row>
    <row r="339" customFormat="false" ht="13.8" hidden="true" customHeight="false" outlineLevel="0" collapsed="false">
      <c r="A339" s="127" t="s">
        <v>1089</v>
      </c>
      <c r="B339" s="128" t="s">
        <v>1090</v>
      </c>
      <c r="C339" s="123" t="s">
        <v>1091</v>
      </c>
      <c r="D339" s="96"/>
      <c r="E339" s="96" t="n">
        <v>0</v>
      </c>
      <c r="F339" s="97" t="s">
        <v>48</v>
      </c>
      <c r="G339" s="97" t="s">
        <v>48</v>
      </c>
      <c r="H339" s="124" t="n">
        <v>32261</v>
      </c>
      <c r="I339" s="103" t="s">
        <v>625</v>
      </c>
      <c r="J339" s="60" t="n">
        <v>5</v>
      </c>
      <c r="K339" s="99" t="n">
        <v>3</v>
      </c>
      <c r="L339" s="100"/>
      <c r="M339" s="101"/>
      <c r="N339" s="101"/>
      <c r="O339" s="101"/>
      <c r="P339" s="101"/>
      <c r="Q339" s="102"/>
    </row>
    <row r="340" customFormat="false" ht="13.8" hidden="true" customHeight="false" outlineLevel="0" collapsed="false">
      <c r="A340" s="127" t="s">
        <v>1092</v>
      </c>
      <c r="B340" s="128" t="s">
        <v>1093</v>
      </c>
      <c r="C340" s="95" t="s">
        <v>624</v>
      </c>
      <c r="D340" s="96"/>
      <c r="E340" s="96" t="n">
        <v>0</v>
      </c>
      <c r="F340" s="97" t="s">
        <v>48</v>
      </c>
      <c r="G340" s="97" t="s">
        <v>48</v>
      </c>
      <c r="H340" s="97" t="n">
        <v>34443</v>
      </c>
      <c r="I340" s="103" t="s">
        <v>625</v>
      </c>
      <c r="J340" s="60" t="n">
        <v>5</v>
      </c>
      <c r="K340" s="99" t="n">
        <v>3</v>
      </c>
      <c r="L340" s="100"/>
      <c r="M340" s="101"/>
      <c r="N340" s="101"/>
      <c r="O340" s="101"/>
      <c r="P340" s="101"/>
      <c r="Q340" s="102"/>
    </row>
    <row r="341" customFormat="false" ht="14.15" hidden="false" customHeight="false" outlineLevel="0" collapsed="false">
      <c r="A341" s="93" t="s">
        <v>1094</v>
      </c>
      <c r="B341" s="94" t="s">
        <v>1095</v>
      </c>
      <c r="C341" s="123" t="s">
        <v>1096</v>
      </c>
      <c r="D341" s="96" t="s">
        <v>12</v>
      </c>
      <c r="E341" s="96" t="n">
        <v>0</v>
      </c>
      <c r="F341" s="124" t="n">
        <v>18</v>
      </c>
      <c r="G341" s="124" t="n">
        <v>3</v>
      </c>
      <c r="H341" s="124" t="n">
        <v>1323</v>
      </c>
      <c r="I341" s="103" t="s">
        <v>625</v>
      </c>
      <c r="J341" s="60" t="n">
        <v>5</v>
      </c>
      <c r="K341" s="99" t="n">
        <v>2</v>
      </c>
      <c r="L341" s="100"/>
      <c r="M341" s="142" t="s">
        <v>1097</v>
      </c>
      <c r="N341" s="101"/>
      <c r="O341" s="101"/>
      <c r="P341" s="101"/>
      <c r="Q341" s="102"/>
    </row>
    <row r="342" customFormat="false" ht="13.8" hidden="true" customHeight="false" outlineLevel="0" collapsed="false">
      <c r="A342" s="127" t="s">
        <v>1098</v>
      </c>
      <c r="B342" s="128" t="s">
        <v>1099</v>
      </c>
      <c r="C342" s="95" t="s">
        <v>1100</v>
      </c>
      <c r="D342" s="96"/>
      <c r="E342" s="96" t="n">
        <v>0</v>
      </c>
      <c r="F342" s="97" t="s">
        <v>48</v>
      </c>
      <c r="G342" s="97" t="s">
        <v>48</v>
      </c>
      <c r="H342" s="97" t="n">
        <v>19963</v>
      </c>
      <c r="I342" s="103" t="s">
        <v>625</v>
      </c>
      <c r="J342" s="60" t="n">
        <v>5</v>
      </c>
      <c r="K342" s="99" t="n">
        <v>3</v>
      </c>
      <c r="L342" s="100"/>
      <c r="M342" s="101"/>
      <c r="N342" s="101"/>
      <c r="O342" s="101"/>
      <c r="P342" s="101"/>
      <c r="Q342" s="102"/>
    </row>
    <row r="343" customFormat="false" ht="13.8" hidden="true" customHeight="false" outlineLevel="0" collapsed="false">
      <c r="A343" s="127" t="s">
        <v>1101</v>
      </c>
      <c r="B343" s="128" t="s">
        <v>1102</v>
      </c>
      <c r="C343" s="123" t="s">
        <v>855</v>
      </c>
      <c r="D343" s="96"/>
      <c r="E343" s="96" t="n">
        <v>0</v>
      </c>
      <c r="F343" s="97" t="s">
        <v>48</v>
      </c>
      <c r="G343" s="97" t="s">
        <v>48</v>
      </c>
      <c r="H343" s="124" t="n">
        <v>1322</v>
      </c>
      <c r="I343" s="103" t="s">
        <v>625</v>
      </c>
      <c r="J343" s="60" t="n">
        <v>5</v>
      </c>
      <c r="K343" s="99" t="n">
        <v>3</v>
      </c>
      <c r="L343" s="100"/>
      <c r="M343" s="101"/>
      <c r="N343" s="101"/>
      <c r="O343" s="101"/>
      <c r="P343" s="101"/>
      <c r="Q343" s="102"/>
    </row>
    <row r="344" customFormat="false" ht="13.8" hidden="true" customHeight="false" outlineLevel="0" collapsed="false">
      <c r="A344" s="127" t="s">
        <v>1103</v>
      </c>
      <c r="B344" s="128" t="s">
        <v>1104</v>
      </c>
      <c r="C344" s="123" t="s">
        <v>1105</v>
      </c>
      <c r="D344" s="96"/>
      <c r="E344" s="96" t="n">
        <v>0</v>
      </c>
      <c r="F344" s="97" t="s">
        <v>48</v>
      </c>
      <c r="G344" s="97" t="s">
        <v>48</v>
      </c>
      <c r="H344" s="124" t="n">
        <v>19989</v>
      </c>
      <c r="I344" s="98" t="s">
        <v>625</v>
      </c>
      <c r="J344" s="60" t="n">
        <v>5</v>
      </c>
      <c r="K344" s="99" t="n">
        <v>2</v>
      </c>
      <c r="L344" s="100"/>
      <c r="M344" s="101"/>
      <c r="N344" s="101"/>
      <c r="O344" s="101"/>
      <c r="P344" s="101"/>
      <c r="Q344" s="102"/>
    </row>
    <row r="345" customFormat="false" ht="13.8" hidden="true" customHeight="false" outlineLevel="0" collapsed="false">
      <c r="A345" s="127" t="s">
        <v>1106</v>
      </c>
      <c r="B345" s="128" t="s">
        <v>1107</v>
      </c>
      <c r="C345" s="95" t="s">
        <v>1108</v>
      </c>
      <c r="D345" s="96"/>
      <c r="E345" s="96" t="n">
        <v>0</v>
      </c>
      <c r="F345" s="97" t="s">
        <v>48</v>
      </c>
      <c r="G345" s="97" t="s">
        <v>48</v>
      </c>
      <c r="H345" s="97" t="n">
        <v>19990</v>
      </c>
      <c r="I345" s="103" t="s">
        <v>625</v>
      </c>
      <c r="J345" s="60" t="n">
        <v>5</v>
      </c>
      <c r="K345" s="99" t="n">
        <v>2</v>
      </c>
      <c r="L345" s="100"/>
      <c r="M345" s="101"/>
      <c r="N345" s="101"/>
      <c r="O345" s="101"/>
      <c r="P345" s="101"/>
      <c r="Q345" s="102"/>
    </row>
    <row r="346" customFormat="false" ht="13.8" hidden="true" customHeight="false" outlineLevel="0" collapsed="false">
      <c r="A346" s="127" t="s">
        <v>1109</v>
      </c>
      <c r="B346" s="128" t="s">
        <v>1110</v>
      </c>
      <c r="C346" s="123" t="s">
        <v>1060</v>
      </c>
      <c r="D346" s="96"/>
      <c r="E346" s="96" t="n">
        <v>0</v>
      </c>
      <c r="F346" s="97" t="s">
        <v>48</v>
      </c>
      <c r="G346" s="97" t="s">
        <v>48</v>
      </c>
      <c r="H346" s="124" t="n">
        <v>19991</v>
      </c>
      <c r="I346" s="103" t="s">
        <v>625</v>
      </c>
      <c r="J346" s="60" t="n">
        <v>5</v>
      </c>
      <c r="K346" s="99" t="n">
        <v>2</v>
      </c>
      <c r="L346" s="100"/>
      <c r="M346" s="101"/>
      <c r="N346" s="101"/>
      <c r="O346" s="101"/>
      <c r="P346" s="101"/>
      <c r="Q346" s="102"/>
    </row>
    <row r="347" customFormat="false" ht="13.8" hidden="true" customHeight="false" outlineLevel="0" collapsed="false">
      <c r="A347" s="127" t="s">
        <v>1111</v>
      </c>
      <c r="B347" s="128" t="s">
        <v>1112</v>
      </c>
      <c r="C347" s="123" t="s">
        <v>1057</v>
      </c>
      <c r="D347" s="96"/>
      <c r="E347" s="96" t="n">
        <v>0</v>
      </c>
      <c r="F347" s="97" t="s">
        <v>48</v>
      </c>
      <c r="G347" s="97" t="s">
        <v>48</v>
      </c>
      <c r="H347" s="124" t="n">
        <v>19992</v>
      </c>
      <c r="I347" s="103" t="s">
        <v>625</v>
      </c>
      <c r="J347" s="60" t="n">
        <v>5</v>
      </c>
      <c r="K347" s="99" t="n">
        <v>3</v>
      </c>
      <c r="L347" s="100"/>
      <c r="M347" s="101"/>
      <c r="N347" s="101"/>
      <c r="O347" s="101"/>
      <c r="P347" s="101"/>
      <c r="Q347" s="102"/>
    </row>
    <row r="348" customFormat="false" ht="13.8" hidden="true" customHeight="false" outlineLevel="0" collapsed="false">
      <c r="A348" s="127" t="s">
        <v>1113</v>
      </c>
      <c r="B348" s="128" t="s">
        <v>1114</v>
      </c>
      <c r="C348" s="95" t="s">
        <v>1115</v>
      </c>
      <c r="D348" s="96"/>
      <c r="E348" s="96" t="n">
        <v>0</v>
      </c>
      <c r="F348" s="97" t="s">
        <v>48</v>
      </c>
      <c r="G348" s="97" t="s">
        <v>48</v>
      </c>
      <c r="H348" s="97" t="n">
        <v>19993</v>
      </c>
      <c r="I348" s="103" t="s">
        <v>625</v>
      </c>
      <c r="J348" s="60" t="n">
        <v>5</v>
      </c>
      <c r="K348" s="99" t="n">
        <v>3</v>
      </c>
      <c r="L348" s="100"/>
      <c r="M348" s="101"/>
      <c r="N348" s="101"/>
      <c r="O348" s="101"/>
      <c r="P348" s="101"/>
      <c r="Q348" s="102"/>
    </row>
    <row r="349" customFormat="false" ht="13.8" hidden="true" customHeight="false" outlineLevel="0" collapsed="false">
      <c r="A349" s="127" t="s">
        <v>1116</v>
      </c>
      <c r="B349" s="128" t="s">
        <v>1117</v>
      </c>
      <c r="C349" s="123" t="s">
        <v>1118</v>
      </c>
      <c r="D349" s="96"/>
      <c r="E349" s="96" t="n">
        <v>0</v>
      </c>
      <c r="F349" s="97" t="s">
        <v>48</v>
      </c>
      <c r="G349" s="97" t="s">
        <v>48</v>
      </c>
      <c r="H349" s="124" t="n">
        <v>29987</v>
      </c>
      <c r="I349" s="103" t="s">
        <v>625</v>
      </c>
      <c r="J349" s="60" t="n">
        <v>5</v>
      </c>
      <c r="K349" s="99" t="n">
        <v>3</v>
      </c>
      <c r="L349" s="100" t="s">
        <v>1119</v>
      </c>
      <c r="M349" s="101" t="s">
        <v>1120</v>
      </c>
      <c r="N349" s="101"/>
      <c r="O349" s="101"/>
      <c r="P349" s="101"/>
      <c r="Q349" s="102"/>
    </row>
    <row r="350" customFormat="false" ht="13.8" hidden="false" customHeight="false" outlineLevel="0" collapsed="false">
      <c r="A350" s="93" t="s">
        <v>1121</v>
      </c>
      <c r="B350" s="94" t="s">
        <v>1122</v>
      </c>
      <c r="C350" s="95" t="s">
        <v>1123</v>
      </c>
      <c r="D350" s="96" t="s">
        <v>12</v>
      </c>
      <c r="E350" s="96" t="n">
        <v>0</v>
      </c>
      <c r="F350" s="97" t="n">
        <v>12</v>
      </c>
      <c r="G350" s="97" t="n">
        <v>1</v>
      </c>
      <c r="H350" s="97" t="n">
        <v>31691</v>
      </c>
      <c r="I350" s="103" t="s">
        <v>625</v>
      </c>
      <c r="J350" s="60" t="n">
        <v>5</v>
      </c>
      <c r="K350" s="99" t="n">
        <v>1</v>
      </c>
      <c r="L350" s="100" t="s">
        <v>1124</v>
      </c>
      <c r="M350" s="101" t="s">
        <v>1125</v>
      </c>
      <c r="N350" s="101"/>
      <c r="O350" s="101" t="s">
        <v>1126</v>
      </c>
      <c r="P350" s="126" t="s">
        <v>1127</v>
      </c>
      <c r="Q350" s="143" t="s">
        <v>1128</v>
      </c>
    </row>
    <row r="351" customFormat="false" ht="13.8" hidden="true" customHeight="false" outlineLevel="0" collapsed="false">
      <c r="A351" s="127" t="s">
        <v>1129</v>
      </c>
      <c r="B351" s="128" t="s">
        <v>1130</v>
      </c>
      <c r="C351" s="95" t="s">
        <v>628</v>
      </c>
      <c r="D351" s="96"/>
      <c r="E351" s="96" t="n">
        <v>0</v>
      </c>
      <c r="F351" s="97" t="s">
        <v>48</v>
      </c>
      <c r="G351" s="97" t="s">
        <v>48</v>
      </c>
      <c r="H351" s="97" t="n">
        <v>1266</v>
      </c>
      <c r="I351" s="98" t="s">
        <v>625</v>
      </c>
      <c r="J351" s="60" t="n">
        <v>5</v>
      </c>
      <c r="K351" s="99" t="n">
        <v>3</v>
      </c>
      <c r="L351" s="100"/>
      <c r="M351" s="101"/>
      <c r="N351" s="101"/>
      <c r="O351" s="101"/>
      <c r="P351" s="101"/>
      <c r="Q351" s="102"/>
    </row>
    <row r="352" customFormat="false" ht="13.8" hidden="true" customHeight="false" outlineLevel="0" collapsed="false">
      <c r="A352" s="127" t="s">
        <v>1131</v>
      </c>
      <c r="B352" s="128" t="s">
        <v>1132</v>
      </c>
      <c r="C352" s="95" t="s">
        <v>1133</v>
      </c>
      <c r="D352" s="96"/>
      <c r="E352" s="96" t="n">
        <v>0</v>
      </c>
      <c r="F352" s="97" t="s">
        <v>48</v>
      </c>
      <c r="G352" s="97" t="s">
        <v>48</v>
      </c>
      <c r="H352" s="97" t="n">
        <v>1325</v>
      </c>
      <c r="I352" s="103" t="s">
        <v>625</v>
      </c>
      <c r="J352" s="60" t="n">
        <v>5</v>
      </c>
      <c r="K352" s="99" t="n">
        <v>2</v>
      </c>
      <c r="L352" s="100"/>
      <c r="M352" s="101"/>
      <c r="N352" s="101"/>
      <c r="O352" s="101"/>
      <c r="P352" s="101"/>
      <c r="Q352" s="102"/>
    </row>
    <row r="353" customFormat="false" ht="13.8" hidden="true" customHeight="false" outlineLevel="0" collapsed="false">
      <c r="A353" s="127" t="s">
        <v>1134</v>
      </c>
      <c r="B353" s="128" t="s">
        <v>1135</v>
      </c>
      <c r="C353" s="95" t="s">
        <v>643</v>
      </c>
      <c r="D353" s="96"/>
      <c r="E353" s="96" t="n">
        <v>0</v>
      </c>
      <c r="F353" s="97" t="s">
        <v>48</v>
      </c>
      <c r="G353" s="97" t="s">
        <v>48</v>
      </c>
      <c r="H353" s="97" t="n">
        <v>19678</v>
      </c>
      <c r="I353" s="103" t="s">
        <v>625</v>
      </c>
      <c r="J353" s="60" t="n">
        <v>5</v>
      </c>
      <c r="K353" s="99" t="n">
        <v>3</v>
      </c>
      <c r="L353" s="100"/>
      <c r="M353" s="101"/>
      <c r="N353" s="101"/>
      <c r="O353" s="101"/>
      <c r="P353" s="101"/>
      <c r="Q353" s="102"/>
    </row>
    <row r="354" customFormat="false" ht="13.8" hidden="true" customHeight="false" outlineLevel="0" collapsed="false">
      <c r="A354" s="127" t="s">
        <v>1136</v>
      </c>
      <c r="B354" s="128" t="s">
        <v>1137</v>
      </c>
      <c r="C354" s="95" t="s">
        <v>1138</v>
      </c>
      <c r="D354" s="96"/>
      <c r="E354" s="96" t="n">
        <v>0</v>
      </c>
      <c r="F354" s="97" t="s">
        <v>48</v>
      </c>
      <c r="G354" s="97" t="s">
        <v>48</v>
      </c>
      <c r="H354" s="97" t="n">
        <v>31570</v>
      </c>
      <c r="I354" s="103" t="s">
        <v>625</v>
      </c>
      <c r="J354" s="60" t="n">
        <v>5</v>
      </c>
      <c r="K354" s="99" t="n">
        <v>3</v>
      </c>
      <c r="L354" s="100" t="s">
        <v>1139</v>
      </c>
      <c r="M354" s="101" t="s">
        <v>1140</v>
      </c>
      <c r="N354" s="101"/>
      <c r="O354" s="101"/>
      <c r="P354" s="101"/>
      <c r="Q354" s="102"/>
    </row>
    <row r="355" customFormat="false" ht="13.8" hidden="false" customHeight="false" outlineLevel="0" collapsed="false">
      <c r="A355" s="93" t="s">
        <v>1141</v>
      </c>
      <c r="B355" s="94" t="s">
        <v>1142</v>
      </c>
      <c r="C355" s="95" t="s">
        <v>1143</v>
      </c>
      <c r="D355" s="96" t="s">
        <v>12</v>
      </c>
      <c r="E355" s="96" t="n">
        <v>0</v>
      </c>
      <c r="F355" s="97" t="n">
        <v>15</v>
      </c>
      <c r="G355" s="97" t="n">
        <v>3</v>
      </c>
      <c r="H355" s="97" t="n">
        <v>1327</v>
      </c>
      <c r="I355" s="103" t="s">
        <v>625</v>
      </c>
      <c r="J355" s="60" t="n">
        <v>5</v>
      </c>
      <c r="K355" s="99" t="n">
        <v>2</v>
      </c>
      <c r="L355" s="100"/>
      <c r="M355" s="101"/>
      <c r="N355" s="101"/>
      <c r="O355" s="101"/>
      <c r="P355" s="101"/>
      <c r="Q355" s="102"/>
    </row>
    <row r="356" customFormat="false" ht="13.8" hidden="true" customHeight="false" outlineLevel="0" collapsed="false">
      <c r="A356" s="127" t="s">
        <v>1144</v>
      </c>
      <c r="B356" s="128" t="s">
        <v>1145</v>
      </c>
      <c r="C356" s="95" t="s">
        <v>855</v>
      </c>
      <c r="D356" s="96"/>
      <c r="E356" s="96" t="n">
        <v>0</v>
      </c>
      <c r="F356" s="97" t="s">
        <v>48</v>
      </c>
      <c r="G356" s="97" t="s">
        <v>48</v>
      </c>
      <c r="H356" s="97" t="n">
        <v>1324</v>
      </c>
      <c r="I356" s="103" t="s">
        <v>625</v>
      </c>
      <c r="J356" s="60" t="n">
        <v>5</v>
      </c>
      <c r="K356" s="99" t="n">
        <v>3</v>
      </c>
      <c r="L356" s="100"/>
      <c r="M356" s="101"/>
      <c r="N356" s="101"/>
      <c r="O356" s="101"/>
      <c r="P356" s="101"/>
      <c r="Q356" s="102"/>
    </row>
    <row r="357" customFormat="false" ht="13.8" hidden="false" customHeight="false" outlineLevel="0" collapsed="false">
      <c r="A357" s="93" t="s">
        <v>1146</v>
      </c>
      <c r="B357" s="94" t="s">
        <v>1147</v>
      </c>
      <c r="C357" s="123" t="s">
        <v>1148</v>
      </c>
      <c r="D357" s="96" t="s">
        <v>12</v>
      </c>
      <c r="E357" s="96" t="n">
        <v>0</v>
      </c>
      <c r="F357" s="97" t="n">
        <v>18</v>
      </c>
      <c r="G357" s="97" t="n">
        <v>2</v>
      </c>
      <c r="H357" s="124" t="n">
        <v>31572</v>
      </c>
      <c r="I357" s="103" t="s">
        <v>625</v>
      </c>
      <c r="J357" s="60" t="n">
        <v>5</v>
      </c>
      <c r="K357" s="99" t="n">
        <v>2</v>
      </c>
      <c r="L357" s="100" t="s">
        <v>1149</v>
      </c>
      <c r="M357" s="125" t="s">
        <v>1150</v>
      </c>
      <c r="N357" s="101"/>
      <c r="O357" s="101"/>
      <c r="P357" s="101"/>
      <c r="Q357" s="102"/>
    </row>
    <row r="358" customFormat="false" ht="12.75" hidden="true" customHeight="true" outlineLevel="0" collapsed="false">
      <c r="A358" s="127" t="s">
        <v>1151</v>
      </c>
      <c r="B358" s="128" t="s">
        <v>1152</v>
      </c>
      <c r="C358" s="123" t="s">
        <v>1153</v>
      </c>
      <c r="D358" s="96"/>
      <c r="E358" s="96" t="n">
        <v>0</v>
      </c>
      <c r="F358" s="97" t="s">
        <v>48</v>
      </c>
      <c r="G358" s="97" t="s">
        <v>48</v>
      </c>
      <c r="H358" s="124" t="n">
        <v>30058</v>
      </c>
      <c r="I358" s="103" t="s">
        <v>625</v>
      </c>
      <c r="J358" s="60" t="n">
        <v>5</v>
      </c>
      <c r="K358" s="99" t="n">
        <v>2</v>
      </c>
      <c r="L358" s="100" t="s">
        <v>1154</v>
      </c>
      <c r="M358" s="101" t="s">
        <v>1155</v>
      </c>
      <c r="N358" s="101"/>
      <c r="O358" s="101"/>
      <c r="P358" s="101"/>
      <c r="Q358" s="102"/>
    </row>
    <row r="359" customFormat="false" ht="13.8" hidden="true" customHeight="false" outlineLevel="0" collapsed="false">
      <c r="A359" s="127" t="s">
        <v>1156</v>
      </c>
      <c r="B359" s="128" t="s">
        <v>1157</v>
      </c>
      <c r="C359" s="95" t="s">
        <v>1158</v>
      </c>
      <c r="D359" s="96"/>
      <c r="E359" s="96" t="n">
        <v>0</v>
      </c>
      <c r="F359" s="97" t="s">
        <v>48</v>
      </c>
      <c r="G359" s="97" t="s">
        <v>48</v>
      </c>
      <c r="H359" s="97" t="n">
        <v>19705</v>
      </c>
      <c r="I359" s="103" t="s">
        <v>625</v>
      </c>
      <c r="J359" s="60" t="n">
        <v>5</v>
      </c>
      <c r="K359" s="99" t="n">
        <v>2</v>
      </c>
      <c r="L359" s="100"/>
      <c r="M359" s="101"/>
      <c r="N359" s="101"/>
      <c r="O359" s="101"/>
      <c r="P359" s="101"/>
      <c r="Q359" s="102"/>
    </row>
    <row r="360" customFormat="false" ht="14.15" hidden="false" customHeight="false" outlineLevel="0" collapsed="false">
      <c r="A360" s="93" t="s">
        <v>1159</v>
      </c>
      <c r="B360" s="94" t="s">
        <v>1160</v>
      </c>
      <c r="C360" s="95" t="s">
        <v>646</v>
      </c>
      <c r="D360" s="96" t="s">
        <v>12</v>
      </c>
      <c r="E360" s="96" t="n">
        <v>0</v>
      </c>
      <c r="F360" s="97" t="n">
        <v>20</v>
      </c>
      <c r="G360" s="97" t="n">
        <v>3</v>
      </c>
      <c r="H360" s="97" t="n">
        <v>1375</v>
      </c>
      <c r="I360" s="103" t="s">
        <v>625</v>
      </c>
      <c r="J360" s="60" t="n">
        <v>5</v>
      </c>
      <c r="K360" s="99" t="n">
        <v>2</v>
      </c>
      <c r="L360" s="100" t="s">
        <v>1161</v>
      </c>
      <c r="M360" s="142" t="s">
        <v>1162</v>
      </c>
      <c r="N360" s="101"/>
      <c r="O360" s="101"/>
      <c r="P360" s="101"/>
      <c r="Q360" s="102"/>
    </row>
    <row r="361" customFormat="false" ht="13.8" hidden="true" customHeight="false" outlineLevel="0" collapsed="false">
      <c r="A361" s="127" t="s">
        <v>1163</v>
      </c>
      <c r="B361" s="128" t="s">
        <v>1164</v>
      </c>
      <c r="C361" s="95" t="s">
        <v>1165</v>
      </c>
      <c r="D361" s="96"/>
      <c r="E361" s="96" t="n">
        <v>0</v>
      </c>
      <c r="F361" s="97" t="s">
        <v>48</v>
      </c>
      <c r="G361" s="97" t="s">
        <v>48</v>
      </c>
      <c r="H361" s="97" t="n">
        <v>19706</v>
      </c>
      <c r="I361" s="103" t="s">
        <v>625</v>
      </c>
      <c r="J361" s="60" t="n">
        <v>5</v>
      </c>
      <c r="K361" s="99" t="n">
        <v>2</v>
      </c>
      <c r="L361" s="100"/>
      <c r="M361" s="101"/>
      <c r="N361" s="101"/>
      <c r="O361" s="101"/>
      <c r="P361" s="101"/>
      <c r="Q361" s="102"/>
    </row>
    <row r="362" customFormat="false" ht="13.8" hidden="true" customHeight="false" outlineLevel="0" collapsed="false">
      <c r="A362" s="127" t="s">
        <v>1166</v>
      </c>
      <c r="B362" s="128" t="s">
        <v>1167</v>
      </c>
      <c r="C362" s="95" t="s">
        <v>1168</v>
      </c>
      <c r="D362" s="96"/>
      <c r="E362" s="96" t="n">
        <v>0</v>
      </c>
      <c r="F362" s="97" t="s">
        <v>48</v>
      </c>
      <c r="G362" s="97" t="s">
        <v>48</v>
      </c>
      <c r="H362" s="97" t="n">
        <v>19707</v>
      </c>
      <c r="I362" s="103" t="s">
        <v>625</v>
      </c>
      <c r="J362" s="60" t="n">
        <v>5</v>
      </c>
      <c r="K362" s="99" t="n">
        <v>2</v>
      </c>
      <c r="L362" s="100"/>
      <c r="M362" s="101"/>
      <c r="N362" s="101"/>
      <c r="O362" s="101"/>
      <c r="P362" s="101"/>
      <c r="Q362" s="102"/>
    </row>
    <row r="363" customFormat="false" ht="13.8" hidden="true" customHeight="false" outlineLevel="0" collapsed="false">
      <c r="A363" s="127" t="s">
        <v>1169</v>
      </c>
      <c r="B363" s="128" t="s">
        <v>1170</v>
      </c>
      <c r="C363" s="95" t="s">
        <v>1171</v>
      </c>
      <c r="D363" s="96"/>
      <c r="E363" s="96" t="n">
        <v>0</v>
      </c>
      <c r="F363" s="97" t="s">
        <v>48</v>
      </c>
      <c r="G363" s="97" t="s">
        <v>48</v>
      </c>
      <c r="H363" s="97" t="n">
        <v>19708</v>
      </c>
      <c r="I363" s="103" t="s">
        <v>625</v>
      </c>
      <c r="J363" s="60" t="n">
        <v>5</v>
      </c>
      <c r="K363" s="99" t="n">
        <v>2</v>
      </c>
      <c r="L363" s="100"/>
      <c r="M363" s="101"/>
      <c r="N363" s="101"/>
      <c r="O363" s="101"/>
      <c r="P363" s="101"/>
      <c r="Q363" s="102"/>
    </row>
    <row r="364" customFormat="false" ht="13.8" hidden="true" customHeight="false" outlineLevel="0" collapsed="false">
      <c r="A364" s="127" t="s">
        <v>1172</v>
      </c>
      <c r="B364" s="128" t="s">
        <v>1173</v>
      </c>
      <c r="C364" s="95" t="s">
        <v>1174</v>
      </c>
      <c r="D364" s="96"/>
      <c r="E364" s="96" t="n">
        <v>0</v>
      </c>
      <c r="F364" s="97" t="s">
        <v>48</v>
      </c>
      <c r="G364" s="97" t="s">
        <v>48</v>
      </c>
      <c r="H364" s="97" t="n">
        <v>19709</v>
      </c>
      <c r="I364" s="103" t="s">
        <v>625</v>
      </c>
      <c r="J364" s="60" t="n">
        <v>5</v>
      </c>
      <c r="K364" s="99" t="n">
        <v>2</v>
      </c>
      <c r="L364" s="100"/>
      <c r="M364" s="101"/>
      <c r="N364" s="101"/>
      <c r="O364" s="101"/>
      <c r="P364" s="101"/>
      <c r="Q364" s="102"/>
    </row>
    <row r="365" customFormat="false" ht="14.25" hidden="false" customHeight="true" outlineLevel="0" collapsed="false">
      <c r="A365" s="93" t="s">
        <v>1175</v>
      </c>
      <c r="B365" s="94" t="s">
        <v>1176</v>
      </c>
      <c r="C365" s="95" t="s">
        <v>123</v>
      </c>
      <c r="D365" s="96" t="s">
        <v>12</v>
      </c>
      <c r="E365" s="96" t="n">
        <v>0</v>
      </c>
      <c r="F365" s="97" t="n">
        <v>20</v>
      </c>
      <c r="G365" s="97" t="n">
        <v>3</v>
      </c>
      <c r="H365" s="97" t="n">
        <v>1377</v>
      </c>
      <c r="I365" s="103" t="s">
        <v>625</v>
      </c>
      <c r="J365" s="60" t="n">
        <v>5</v>
      </c>
      <c r="K365" s="99" t="n">
        <v>2</v>
      </c>
      <c r="L365" s="100"/>
      <c r="M365" s="101"/>
      <c r="N365" s="101"/>
      <c r="O365" s="101"/>
      <c r="P365" s="101"/>
      <c r="Q365" s="102"/>
    </row>
    <row r="366" customFormat="false" ht="13.8" hidden="true" customHeight="false" outlineLevel="0" collapsed="false">
      <c r="A366" s="127" t="s">
        <v>1177</v>
      </c>
      <c r="B366" s="128" t="s">
        <v>1178</v>
      </c>
      <c r="C366" s="95" t="s">
        <v>950</v>
      </c>
      <c r="D366" s="96"/>
      <c r="E366" s="96" t="n">
        <v>0</v>
      </c>
      <c r="F366" s="97" t="s">
        <v>48</v>
      </c>
      <c r="G366" s="97" t="s">
        <v>48</v>
      </c>
      <c r="H366" s="97" t="n">
        <v>31576</v>
      </c>
      <c r="I366" s="103" t="s">
        <v>625</v>
      </c>
      <c r="J366" s="60" t="n">
        <v>5</v>
      </c>
      <c r="K366" s="99" t="n">
        <v>2</v>
      </c>
      <c r="L366" s="100"/>
      <c r="M366" s="101"/>
      <c r="N366" s="101"/>
      <c r="O366" s="101"/>
      <c r="P366" s="101"/>
      <c r="Q366" s="102"/>
    </row>
    <row r="367" customFormat="false" ht="13.8" hidden="true" customHeight="false" outlineLevel="0" collapsed="false">
      <c r="A367" s="127" t="s">
        <v>1179</v>
      </c>
      <c r="B367" s="128" t="s">
        <v>1180</v>
      </c>
      <c r="C367" s="95" t="s">
        <v>123</v>
      </c>
      <c r="D367" s="96"/>
      <c r="E367" s="96" t="n">
        <v>0</v>
      </c>
      <c r="F367" s="97" t="s">
        <v>48</v>
      </c>
      <c r="G367" s="97" t="s">
        <v>48</v>
      </c>
      <c r="H367" s="97" t="n">
        <v>1374</v>
      </c>
      <c r="I367" s="103" t="s">
        <v>625</v>
      </c>
      <c r="J367" s="60" t="n">
        <v>5</v>
      </c>
      <c r="K367" s="99" t="n">
        <v>2</v>
      </c>
      <c r="L367" s="100"/>
      <c r="M367" s="101"/>
      <c r="N367" s="101"/>
      <c r="O367" s="101"/>
      <c r="P367" s="101"/>
      <c r="Q367" s="102"/>
    </row>
    <row r="368" customFormat="false" ht="13.8" hidden="true" customHeight="false" outlineLevel="0" collapsed="false">
      <c r="A368" s="127" t="s">
        <v>1181</v>
      </c>
      <c r="B368" s="128" t="s">
        <v>1182</v>
      </c>
      <c r="C368" s="95" t="s">
        <v>1183</v>
      </c>
      <c r="D368" s="96"/>
      <c r="E368" s="96" t="n">
        <v>0</v>
      </c>
      <c r="F368" s="97" t="s">
        <v>48</v>
      </c>
      <c r="G368" s="97" t="s">
        <v>48</v>
      </c>
      <c r="H368" s="97" t="n">
        <v>20301</v>
      </c>
      <c r="I368" s="103" t="s">
        <v>625</v>
      </c>
      <c r="J368" s="60" t="n">
        <v>5</v>
      </c>
      <c r="K368" s="99" t="n">
        <v>2</v>
      </c>
      <c r="L368" s="100"/>
      <c r="M368" s="101"/>
      <c r="N368" s="101"/>
      <c r="O368" s="101"/>
      <c r="P368" s="101"/>
      <c r="Q368" s="102"/>
    </row>
    <row r="369" customFormat="false" ht="13.8" hidden="true" customHeight="false" outlineLevel="0" collapsed="false">
      <c r="A369" s="127" t="s">
        <v>1184</v>
      </c>
      <c r="B369" s="128" t="s">
        <v>1185</v>
      </c>
      <c r="C369" s="95" t="s">
        <v>480</v>
      </c>
      <c r="D369" s="96"/>
      <c r="E369" s="96" t="n">
        <v>0</v>
      </c>
      <c r="F369" s="97" t="s">
        <v>48</v>
      </c>
      <c r="G369" s="97" t="s">
        <v>48</v>
      </c>
      <c r="H369" s="97" t="n">
        <v>19711</v>
      </c>
      <c r="I369" s="103" t="s">
        <v>625</v>
      </c>
      <c r="J369" s="60" t="n">
        <v>5</v>
      </c>
      <c r="K369" s="99" t="n">
        <v>2</v>
      </c>
      <c r="L369" s="100"/>
      <c r="M369" s="101"/>
      <c r="N369" s="101"/>
      <c r="O369" s="101"/>
      <c r="P369" s="101"/>
      <c r="Q369" s="102"/>
    </row>
    <row r="370" customFormat="false" ht="13.8" hidden="true" customHeight="false" outlineLevel="0" collapsed="false">
      <c r="A370" s="127" t="s">
        <v>1186</v>
      </c>
      <c r="B370" s="128" t="s">
        <v>1187</v>
      </c>
      <c r="C370" s="95" t="s">
        <v>1188</v>
      </c>
      <c r="D370" s="96"/>
      <c r="E370" s="96" t="n">
        <v>0</v>
      </c>
      <c r="F370" s="97" t="s">
        <v>48</v>
      </c>
      <c r="G370" s="97" t="s">
        <v>48</v>
      </c>
      <c r="H370" s="97" t="n">
        <v>31579</v>
      </c>
      <c r="I370" s="103" t="s">
        <v>625</v>
      </c>
      <c r="J370" s="60" t="n">
        <v>5</v>
      </c>
      <c r="K370" s="99" t="n">
        <v>3</v>
      </c>
      <c r="L370" s="100" t="s">
        <v>1189</v>
      </c>
      <c r="M370" s="101" t="s">
        <v>1190</v>
      </c>
      <c r="N370" s="101"/>
      <c r="O370" s="101"/>
      <c r="P370" s="101"/>
      <c r="Q370" s="102"/>
    </row>
    <row r="371" customFormat="false" ht="13.8" hidden="true" customHeight="false" outlineLevel="0" collapsed="false">
      <c r="A371" s="127" t="s">
        <v>1191</v>
      </c>
      <c r="B371" s="128" t="s">
        <v>1192</v>
      </c>
      <c r="C371" s="95" t="s">
        <v>1193</v>
      </c>
      <c r="D371" s="96"/>
      <c r="E371" s="96" t="n">
        <v>0</v>
      </c>
      <c r="F371" s="97" t="s">
        <v>48</v>
      </c>
      <c r="G371" s="97" t="s">
        <v>48</v>
      </c>
      <c r="H371" s="97" t="n">
        <v>31581</v>
      </c>
      <c r="I371" s="103" t="s">
        <v>625</v>
      </c>
      <c r="J371" s="60" t="n">
        <v>5</v>
      </c>
      <c r="K371" s="99" t="n">
        <v>3</v>
      </c>
      <c r="L371" s="100" t="s">
        <v>1194</v>
      </c>
      <c r="M371" s="101" t="s">
        <v>1195</v>
      </c>
      <c r="N371" s="101"/>
      <c r="O371" s="101"/>
      <c r="P371" s="101"/>
      <c r="Q371" s="102"/>
    </row>
    <row r="372" customFormat="false" ht="13.8" hidden="true" customHeight="false" outlineLevel="0" collapsed="false">
      <c r="A372" s="127" t="s">
        <v>1196</v>
      </c>
      <c r="B372" s="128" t="s">
        <v>1197</v>
      </c>
      <c r="C372" s="95" t="s">
        <v>480</v>
      </c>
      <c r="D372" s="96"/>
      <c r="E372" s="96" t="n">
        <v>0</v>
      </c>
      <c r="F372" s="97" t="s">
        <v>48</v>
      </c>
      <c r="G372" s="97" t="s">
        <v>48</v>
      </c>
      <c r="H372" s="97" t="n">
        <v>35477</v>
      </c>
      <c r="I372" s="103" t="s">
        <v>625</v>
      </c>
      <c r="J372" s="60" t="n">
        <v>5</v>
      </c>
      <c r="K372" s="99" t="n">
        <v>3</v>
      </c>
      <c r="L372" s="100" t="s">
        <v>1198</v>
      </c>
      <c r="M372" s="101" t="s">
        <v>1199</v>
      </c>
      <c r="N372" s="101"/>
      <c r="O372" s="101"/>
      <c r="P372" s="101"/>
      <c r="Q372" s="102"/>
    </row>
    <row r="373" customFormat="false" ht="13.8" hidden="false" customHeight="false" outlineLevel="0" collapsed="false">
      <c r="A373" s="93" t="s">
        <v>1200</v>
      </c>
      <c r="B373" s="94" t="s">
        <v>1201</v>
      </c>
      <c r="C373" s="95" t="s">
        <v>1202</v>
      </c>
      <c r="D373" s="96" t="s">
        <v>12</v>
      </c>
      <c r="E373" s="96" t="n">
        <v>0</v>
      </c>
      <c r="F373" s="97" t="n">
        <v>15</v>
      </c>
      <c r="G373" s="97" t="n">
        <v>2</v>
      </c>
      <c r="H373" s="97" t="n">
        <v>1344</v>
      </c>
      <c r="I373" s="103" t="s">
        <v>625</v>
      </c>
      <c r="J373" s="60" t="n">
        <v>5</v>
      </c>
      <c r="K373" s="99" t="n">
        <v>2</v>
      </c>
      <c r="L373" s="100" t="s">
        <v>1203</v>
      </c>
      <c r="M373" s="125" t="s">
        <v>1204</v>
      </c>
      <c r="N373" s="101"/>
      <c r="O373" s="101"/>
      <c r="P373" s="101"/>
      <c r="Q373" s="102"/>
    </row>
    <row r="374" customFormat="false" ht="13.8" hidden="true" customHeight="false" outlineLevel="0" collapsed="false">
      <c r="A374" s="127" t="s">
        <v>1205</v>
      </c>
      <c r="B374" s="128" t="s">
        <v>1206</v>
      </c>
      <c r="C374" s="95" t="s">
        <v>987</v>
      </c>
      <c r="D374" s="96"/>
      <c r="E374" s="96" t="n">
        <v>0</v>
      </c>
      <c r="F374" s="97" t="s">
        <v>48</v>
      </c>
      <c r="G374" s="97" t="s">
        <v>48</v>
      </c>
      <c r="H374" s="97" t="n">
        <v>1379</v>
      </c>
      <c r="I374" s="103" t="s">
        <v>625</v>
      </c>
      <c r="J374" s="60" t="n">
        <v>5</v>
      </c>
      <c r="K374" s="99" t="n">
        <v>3</v>
      </c>
      <c r="L374" s="100"/>
      <c r="M374" s="101"/>
      <c r="N374" s="101"/>
      <c r="O374" s="101"/>
      <c r="P374" s="101"/>
      <c r="Q374" s="102"/>
    </row>
    <row r="375" customFormat="false" ht="13.8" hidden="true" customHeight="false" outlineLevel="0" collapsed="false">
      <c r="A375" s="127" t="s">
        <v>1207</v>
      </c>
      <c r="B375" s="128" t="s">
        <v>1208</v>
      </c>
      <c r="C375" s="95" t="s">
        <v>656</v>
      </c>
      <c r="D375" s="96"/>
      <c r="E375" s="96" t="n">
        <v>0</v>
      </c>
      <c r="F375" s="97" t="s">
        <v>48</v>
      </c>
      <c r="G375" s="97" t="s">
        <v>48</v>
      </c>
      <c r="H375" s="97" t="n">
        <v>19719</v>
      </c>
      <c r="I375" s="103" t="s">
        <v>625</v>
      </c>
      <c r="J375" s="60" t="n">
        <v>5</v>
      </c>
      <c r="K375" s="99" t="n">
        <v>3</v>
      </c>
      <c r="L375" s="100"/>
      <c r="M375" s="101"/>
      <c r="N375" s="101"/>
      <c r="O375" s="101"/>
      <c r="P375" s="101"/>
      <c r="Q375" s="102"/>
    </row>
    <row r="376" customFormat="false" ht="13.8" hidden="true" customHeight="false" outlineLevel="0" collapsed="false">
      <c r="A376" s="127" t="s">
        <v>1209</v>
      </c>
      <c r="B376" s="128" t="s">
        <v>1210</v>
      </c>
      <c r="C376" s="95" t="s">
        <v>1096</v>
      </c>
      <c r="D376" s="96"/>
      <c r="E376" s="96" t="n">
        <v>0</v>
      </c>
      <c r="F376" s="97" t="s">
        <v>48</v>
      </c>
      <c r="G376" s="97" t="s">
        <v>48</v>
      </c>
      <c r="H376" s="97" t="n">
        <v>29926</v>
      </c>
      <c r="I376" s="103" t="s">
        <v>625</v>
      </c>
      <c r="J376" s="60" t="n">
        <v>5</v>
      </c>
      <c r="K376" s="99" t="n">
        <v>3</v>
      </c>
      <c r="L376" s="100"/>
      <c r="M376" s="101"/>
      <c r="N376" s="101"/>
      <c r="O376" s="101"/>
      <c r="P376" s="101"/>
      <c r="Q376" s="102"/>
    </row>
    <row r="377" customFormat="false" ht="13.8" hidden="true" customHeight="false" outlineLevel="0" collapsed="false">
      <c r="A377" s="127" t="s">
        <v>1211</v>
      </c>
      <c r="B377" s="128" t="s">
        <v>1212</v>
      </c>
      <c r="C377" s="95" t="s">
        <v>1213</v>
      </c>
      <c r="D377" s="96"/>
      <c r="E377" s="96" t="n">
        <v>0</v>
      </c>
      <c r="F377" s="97" t="s">
        <v>48</v>
      </c>
      <c r="G377" s="97" t="s">
        <v>48</v>
      </c>
      <c r="H377" s="97" t="n">
        <v>31585</v>
      </c>
      <c r="I377" s="103" t="s">
        <v>625</v>
      </c>
      <c r="J377" s="60" t="n">
        <v>5</v>
      </c>
      <c r="K377" s="99" t="n">
        <v>3</v>
      </c>
      <c r="L377" s="100" t="s">
        <v>1214</v>
      </c>
      <c r="M377" s="101" t="s">
        <v>1215</v>
      </c>
      <c r="N377" s="101"/>
      <c r="O377" s="101"/>
      <c r="P377" s="101"/>
      <c r="Q377" s="102"/>
    </row>
    <row r="378" customFormat="false" ht="13.8" hidden="false" customHeight="false" outlineLevel="0" collapsed="false">
      <c r="A378" s="93" t="s">
        <v>1216</v>
      </c>
      <c r="B378" s="94" t="s">
        <v>1217</v>
      </c>
      <c r="C378" s="95" t="s">
        <v>695</v>
      </c>
      <c r="D378" s="96" t="s">
        <v>12</v>
      </c>
      <c r="E378" s="96" t="n">
        <v>0</v>
      </c>
      <c r="F378" s="97" t="n">
        <v>14</v>
      </c>
      <c r="G378" s="97" t="n">
        <v>2</v>
      </c>
      <c r="H378" s="97" t="n">
        <v>10212</v>
      </c>
      <c r="I378" s="103" t="s">
        <v>625</v>
      </c>
      <c r="J378" s="60" t="n">
        <v>5</v>
      </c>
      <c r="K378" s="99" t="n">
        <v>2</v>
      </c>
      <c r="L378" s="100" t="s">
        <v>1218</v>
      </c>
      <c r="M378" s="125" t="s">
        <v>1219</v>
      </c>
      <c r="N378" s="101"/>
      <c r="O378" s="101"/>
      <c r="P378" s="101"/>
      <c r="Q378" s="102"/>
    </row>
    <row r="379" customFormat="false" ht="13.8" hidden="true" customHeight="false" outlineLevel="0" collapsed="false">
      <c r="A379" s="127" t="s">
        <v>1220</v>
      </c>
      <c r="B379" s="128" t="s">
        <v>1221</v>
      </c>
      <c r="C379" s="95" t="s">
        <v>1222</v>
      </c>
      <c r="D379" s="96"/>
      <c r="E379" s="96" t="n">
        <v>0</v>
      </c>
      <c r="F379" s="97" t="s">
        <v>48</v>
      </c>
      <c r="G379" s="97" t="s">
        <v>48</v>
      </c>
      <c r="H379" s="97" t="n">
        <v>31588</v>
      </c>
      <c r="I379" s="103" t="s">
        <v>625</v>
      </c>
      <c r="J379" s="60" t="n">
        <v>5</v>
      </c>
      <c r="K379" s="99" t="n">
        <v>3</v>
      </c>
      <c r="L379" s="100" t="s">
        <v>1223</v>
      </c>
      <c r="M379" s="101" t="s">
        <v>1224</v>
      </c>
      <c r="N379" s="101"/>
      <c r="O379" s="101"/>
      <c r="P379" s="101"/>
      <c r="Q379" s="102"/>
    </row>
    <row r="380" customFormat="false" ht="13.8" hidden="false" customHeight="false" outlineLevel="0" collapsed="false">
      <c r="A380" s="104"/>
      <c r="B380" s="105" t="s">
        <v>1225</v>
      </c>
      <c r="C380" s="106"/>
      <c r="D380" s="107" t="s">
        <v>12</v>
      </c>
      <c r="E380" s="107" t="n">
        <v>1</v>
      </c>
      <c r="F380" s="108"/>
      <c r="G380" s="108"/>
      <c r="H380" s="138"/>
      <c r="I380" s="110" t="s">
        <v>1226</v>
      </c>
      <c r="J380" s="111" t="n">
        <v>6</v>
      </c>
      <c r="K380" s="111"/>
      <c r="L380" s="144"/>
      <c r="M380" s="145"/>
      <c r="N380" s="145"/>
      <c r="O380" s="145"/>
      <c r="P380" s="145"/>
      <c r="Q380" s="146"/>
    </row>
    <row r="381" customFormat="false" ht="13.8" hidden="true" customHeight="false" outlineLevel="0" collapsed="false">
      <c r="A381" s="127" t="s">
        <v>1227</v>
      </c>
      <c r="B381" s="128" t="s">
        <v>1228</v>
      </c>
      <c r="C381" s="95" t="s">
        <v>123</v>
      </c>
      <c r="D381" s="96"/>
      <c r="E381" s="96" t="n">
        <v>0</v>
      </c>
      <c r="F381" s="97" t="s">
        <v>48</v>
      </c>
      <c r="G381" s="97" t="s">
        <v>48</v>
      </c>
      <c r="H381" s="97" t="n">
        <v>1406</v>
      </c>
      <c r="I381" s="103" t="s">
        <v>1229</v>
      </c>
      <c r="J381" s="60" t="n">
        <v>6</v>
      </c>
      <c r="K381" s="99" t="n">
        <v>6</v>
      </c>
      <c r="L381" s="100"/>
      <c r="M381" s="101"/>
      <c r="N381" s="101"/>
      <c r="O381" s="101"/>
      <c r="P381" s="101"/>
      <c r="Q381" s="102"/>
    </row>
    <row r="382" customFormat="false" ht="13.8" hidden="true" customHeight="false" outlineLevel="0" collapsed="false">
      <c r="A382" s="127" t="s">
        <v>1230</v>
      </c>
      <c r="B382" s="128" t="s">
        <v>1231</v>
      </c>
      <c r="C382" s="123" t="s">
        <v>1232</v>
      </c>
      <c r="D382" s="96"/>
      <c r="E382" s="96" t="n">
        <v>0</v>
      </c>
      <c r="F382" s="97" t="s">
        <v>48</v>
      </c>
      <c r="G382" s="97" t="s">
        <v>48</v>
      </c>
      <c r="H382" s="124" t="n">
        <v>1412</v>
      </c>
      <c r="I382" s="103" t="s">
        <v>1229</v>
      </c>
      <c r="J382" s="60" t="n">
        <v>6</v>
      </c>
      <c r="K382" s="99" t="n">
        <v>6</v>
      </c>
      <c r="L382" s="100"/>
      <c r="M382" s="101"/>
      <c r="N382" s="101"/>
      <c r="O382" s="101"/>
      <c r="P382" s="101"/>
      <c r="Q382" s="102"/>
    </row>
    <row r="383" customFormat="false" ht="13.8" hidden="false" customHeight="false" outlineLevel="0" collapsed="false">
      <c r="A383" s="93" t="s">
        <v>1233</v>
      </c>
      <c r="B383" s="94" t="s">
        <v>1234</v>
      </c>
      <c r="C383" s="123" t="s">
        <v>1235</v>
      </c>
      <c r="D383" s="96" t="s">
        <v>12</v>
      </c>
      <c r="E383" s="96" t="n">
        <v>0</v>
      </c>
      <c r="F383" s="124" t="n">
        <v>6</v>
      </c>
      <c r="G383" s="124" t="n">
        <v>3</v>
      </c>
      <c r="H383" s="124" t="n">
        <v>1439</v>
      </c>
      <c r="I383" s="103" t="s">
        <v>1229</v>
      </c>
      <c r="J383" s="60" t="n">
        <v>6</v>
      </c>
      <c r="K383" s="99" t="n">
        <v>1</v>
      </c>
      <c r="L383" s="100" t="s">
        <v>1236</v>
      </c>
      <c r="M383" s="101" t="s">
        <v>1237</v>
      </c>
      <c r="N383" s="101"/>
      <c r="O383" s="101"/>
      <c r="P383" s="101"/>
      <c r="Q383" s="102"/>
    </row>
    <row r="384" customFormat="false" ht="13.8" hidden="true" customHeight="false" outlineLevel="0" collapsed="false">
      <c r="A384" s="127" t="s">
        <v>1238</v>
      </c>
      <c r="B384" s="128" t="s">
        <v>1239</v>
      </c>
      <c r="C384" s="123" t="s">
        <v>1235</v>
      </c>
      <c r="D384" s="96"/>
      <c r="E384" s="96" t="n">
        <v>0</v>
      </c>
      <c r="F384" s="97" t="s">
        <v>48</v>
      </c>
      <c r="G384" s="97" t="s">
        <v>48</v>
      </c>
      <c r="H384" s="124" t="n">
        <v>1437</v>
      </c>
      <c r="I384" s="103" t="s">
        <v>1229</v>
      </c>
      <c r="J384" s="60" t="n">
        <v>6</v>
      </c>
      <c r="K384" s="99" t="n">
        <v>1</v>
      </c>
      <c r="L384" s="100"/>
      <c r="M384" s="101"/>
      <c r="N384" s="101"/>
      <c r="O384" s="101"/>
      <c r="P384" s="101"/>
      <c r="Q384" s="102"/>
    </row>
    <row r="385" customFormat="false" ht="13.8" hidden="true" customHeight="false" outlineLevel="0" collapsed="false">
      <c r="A385" s="127" t="s">
        <v>1240</v>
      </c>
      <c r="B385" s="128" t="s">
        <v>1241</v>
      </c>
      <c r="C385" s="123" t="s">
        <v>1232</v>
      </c>
      <c r="D385" s="96"/>
      <c r="E385" s="96" t="n">
        <v>0</v>
      </c>
      <c r="F385" s="97" t="s">
        <v>48</v>
      </c>
      <c r="G385" s="97" t="s">
        <v>48</v>
      </c>
      <c r="H385" s="124" t="n">
        <v>1414</v>
      </c>
      <c r="I385" s="98" t="s">
        <v>1229</v>
      </c>
      <c r="J385" s="60" t="n">
        <v>6</v>
      </c>
      <c r="K385" s="99" t="n">
        <v>6</v>
      </c>
      <c r="L385" s="100"/>
      <c r="M385" s="101"/>
      <c r="N385" s="101"/>
      <c r="O385" s="101"/>
      <c r="P385" s="101"/>
      <c r="Q385" s="102"/>
    </row>
    <row r="386" customFormat="false" ht="13.8" hidden="true" customHeight="false" outlineLevel="0" collapsed="false">
      <c r="A386" s="127" t="s">
        <v>1242</v>
      </c>
      <c r="B386" s="128" t="s">
        <v>1243</v>
      </c>
      <c r="C386" s="123" t="s">
        <v>1244</v>
      </c>
      <c r="D386" s="96"/>
      <c r="E386" s="96" t="n">
        <v>0</v>
      </c>
      <c r="F386" s="97" t="s">
        <v>48</v>
      </c>
      <c r="G386" s="97" t="s">
        <v>48</v>
      </c>
      <c r="H386" s="124" t="n">
        <v>19584</v>
      </c>
      <c r="I386" s="103" t="s">
        <v>1229</v>
      </c>
      <c r="J386" s="60" t="n">
        <v>6</v>
      </c>
      <c r="K386" s="99" t="n">
        <v>1</v>
      </c>
      <c r="L386" s="100"/>
      <c r="M386" s="101"/>
      <c r="N386" s="101"/>
      <c r="O386" s="101"/>
      <c r="P386" s="101"/>
      <c r="Q386" s="102"/>
    </row>
    <row r="387" customFormat="false" ht="13.8" hidden="true" customHeight="false" outlineLevel="0" collapsed="false">
      <c r="A387" s="127" t="s">
        <v>1245</v>
      </c>
      <c r="B387" s="128" t="s">
        <v>1246</v>
      </c>
      <c r="C387" s="123" t="s">
        <v>1247</v>
      </c>
      <c r="D387" s="96"/>
      <c r="E387" s="96" t="n">
        <v>0</v>
      </c>
      <c r="F387" s="97" t="s">
        <v>48</v>
      </c>
      <c r="G387" s="97" t="s">
        <v>48</v>
      </c>
      <c r="H387" s="124" t="n">
        <v>1416</v>
      </c>
      <c r="I387" s="103" t="s">
        <v>1229</v>
      </c>
      <c r="J387" s="60" t="n">
        <v>6</v>
      </c>
      <c r="K387" s="99" t="n">
        <v>6</v>
      </c>
      <c r="L387" s="100"/>
      <c r="M387" s="101"/>
      <c r="N387" s="101"/>
      <c r="O387" s="101"/>
      <c r="P387" s="101"/>
      <c r="Q387" s="102"/>
    </row>
    <row r="388" customFormat="false" ht="13.8" hidden="true" customHeight="false" outlineLevel="0" collapsed="false">
      <c r="A388" s="127" t="s">
        <v>1248</v>
      </c>
      <c r="B388" s="128" t="s">
        <v>1249</v>
      </c>
      <c r="C388" s="95" t="s">
        <v>1250</v>
      </c>
      <c r="D388" s="96"/>
      <c r="E388" s="96" t="n">
        <v>0</v>
      </c>
      <c r="F388" s="97" t="s">
        <v>48</v>
      </c>
      <c r="G388" s="97" t="s">
        <v>48</v>
      </c>
      <c r="H388" s="97" t="n">
        <v>1418</v>
      </c>
      <c r="I388" s="98" t="s">
        <v>1229</v>
      </c>
      <c r="J388" s="60" t="n">
        <v>6</v>
      </c>
      <c r="K388" s="99" t="n">
        <v>6</v>
      </c>
      <c r="L388" s="100"/>
      <c r="M388" s="101"/>
      <c r="N388" s="101"/>
      <c r="O388" s="101"/>
      <c r="P388" s="101"/>
      <c r="Q388" s="102"/>
    </row>
    <row r="389" customFormat="false" ht="13.8" hidden="true" customHeight="false" outlineLevel="0" collapsed="false">
      <c r="A389" s="127" t="s">
        <v>1251</v>
      </c>
      <c r="B389" s="128" t="s">
        <v>1252</v>
      </c>
      <c r="C389" s="123" t="s">
        <v>1253</v>
      </c>
      <c r="D389" s="96"/>
      <c r="E389" s="96" t="n">
        <v>0</v>
      </c>
      <c r="F389" s="97" t="s">
        <v>48</v>
      </c>
      <c r="G389" s="97" t="s">
        <v>48</v>
      </c>
      <c r="H389" s="124" t="n">
        <v>1417</v>
      </c>
      <c r="I389" s="103" t="s">
        <v>1229</v>
      </c>
      <c r="J389" s="60" t="n">
        <v>6</v>
      </c>
      <c r="K389" s="99" t="n">
        <v>6</v>
      </c>
      <c r="L389" s="100"/>
      <c r="M389" s="101"/>
      <c r="N389" s="101"/>
      <c r="O389" s="101"/>
      <c r="P389" s="101"/>
      <c r="Q389" s="102"/>
    </row>
    <row r="390" customFormat="false" ht="13.8" hidden="true" customHeight="false" outlineLevel="0" collapsed="false">
      <c r="A390" s="127" t="s">
        <v>1254</v>
      </c>
      <c r="B390" s="128" t="s">
        <v>1255</v>
      </c>
      <c r="C390" s="123" t="s">
        <v>123</v>
      </c>
      <c r="D390" s="96"/>
      <c r="E390" s="96" t="n">
        <v>0</v>
      </c>
      <c r="F390" s="97" t="s">
        <v>48</v>
      </c>
      <c r="G390" s="97" t="s">
        <v>48</v>
      </c>
      <c r="H390" s="124" t="n">
        <v>1384</v>
      </c>
      <c r="I390" s="103" t="s">
        <v>1229</v>
      </c>
      <c r="J390" s="60" t="n">
        <v>6</v>
      </c>
      <c r="K390" s="99" t="n">
        <v>5</v>
      </c>
      <c r="L390" s="100"/>
      <c r="M390" s="101"/>
      <c r="N390" s="101"/>
      <c r="O390" s="101"/>
      <c r="P390" s="101"/>
      <c r="Q390" s="102"/>
    </row>
    <row r="391" customFormat="false" ht="13.8" hidden="false" customHeight="false" outlineLevel="0" collapsed="false">
      <c r="A391" s="93" t="s">
        <v>1256</v>
      </c>
      <c r="B391" s="94" t="s">
        <v>1257</v>
      </c>
      <c r="C391" s="123" t="s">
        <v>123</v>
      </c>
      <c r="D391" s="96" t="s">
        <v>12</v>
      </c>
      <c r="E391" s="96" t="n">
        <v>0</v>
      </c>
      <c r="F391" s="124" t="n">
        <v>12</v>
      </c>
      <c r="G391" s="124" t="n">
        <v>2</v>
      </c>
      <c r="H391" s="124" t="n">
        <v>1385</v>
      </c>
      <c r="I391" s="103" t="s">
        <v>1229</v>
      </c>
      <c r="J391" s="60" t="n">
        <v>6</v>
      </c>
      <c r="K391" s="99" t="n">
        <v>2</v>
      </c>
      <c r="L391" s="100" t="s">
        <v>1258</v>
      </c>
      <c r="M391" s="101" t="s">
        <v>1259</v>
      </c>
      <c r="N391" s="101" t="s">
        <v>1260</v>
      </c>
      <c r="O391" s="101" t="s">
        <v>1261</v>
      </c>
      <c r="P391" s="101"/>
      <c r="Q391" s="102"/>
    </row>
    <row r="392" customFormat="false" ht="13.8" hidden="true" customHeight="false" outlineLevel="0" collapsed="false">
      <c r="A392" s="127" t="s">
        <v>1262</v>
      </c>
      <c r="B392" s="128" t="s">
        <v>1263</v>
      </c>
      <c r="C392" s="123" t="s">
        <v>123</v>
      </c>
      <c r="D392" s="96"/>
      <c r="E392" s="96" t="n">
        <v>0</v>
      </c>
      <c r="F392" s="97" t="s">
        <v>48</v>
      </c>
      <c r="G392" s="97" t="s">
        <v>48</v>
      </c>
      <c r="H392" s="124" t="n">
        <v>29991</v>
      </c>
      <c r="I392" s="103" t="s">
        <v>1229</v>
      </c>
      <c r="J392" s="60" t="n">
        <v>6</v>
      </c>
      <c r="K392" s="99" t="n">
        <v>5</v>
      </c>
      <c r="L392" s="100"/>
      <c r="M392" s="101"/>
      <c r="N392" s="101"/>
      <c r="O392" s="101"/>
      <c r="P392" s="101"/>
      <c r="Q392" s="102"/>
    </row>
    <row r="393" customFormat="false" ht="13.8" hidden="false" customHeight="false" outlineLevel="0" collapsed="false">
      <c r="A393" s="93" t="s">
        <v>1264</v>
      </c>
      <c r="B393" s="94" t="s">
        <v>1265</v>
      </c>
      <c r="C393" s="123" t="s">
        <v>123</v>
      </c>
      <c r="D393" s="96" t="s">
        <v>12</v>
      </c>
      <c r="E393" s="96" t="n">
        <v>0</v>
      </c>
      <c r="F393" s="124" t="n">
        <v>10</v>
      </c>
      <c r="G393" s="124" t="n">
        <v>1</v>
      </c>
      <c r="H393" s="124" t="n">
        <v>1387</v>
      </c>
      <c r="I393" s="103" t="s">
        <v>1229</v>
      </c>
      <c r="J393" s="60" t="n">
        <v>6</v>
      </c>
      <c r="K393" s="99" t="n">
        <v>4</v>
      </c>
      <c r="L393" s="100"/>
      <c r="M393" s="101"/>
      <c r="N393" s="129"/>
      <c r="O393" s="101"/>
      <c r="P393" s="129"/>
      <c r="Q393" s="102"/>
    </row>
    <row r="394" customFormat="false" ht="13.8" hidden="true" customHeight="false" outlineLevel="0" collapsed="false">
      <c r="A394" s="127" t="s">
        <v>1266</v>
      </c>
      <c r="B394" s="128" t="s">
        <v>1267</v>
      </c>
      <c r="C394" s="95" t="s">
        <v>1268</v>
      </c>
      <c r="D394" s="96"/>
      <c r="E394" s="96" t="n">
        <v>0</v>
      </c>
      <c r="F394" s="97" t="s">
        <v>48</v>
      </c>
      <c r="G394" s="97" t="s">
        <v>48</v>
      </c>
      <c r="H394" s="97" t="n">
        <v>19645</v>
      </c>
      <c r="I394" s="103" t="s">
        <v>1229</v>
      </c>
      <c r="J394" s="60" t="n">
        <v>6</v>
      </c>
      <c r="K394" s="99" t="n">
        <v>6</v>
      </c>
      <c r="L394" s="100"/>
      <c r="M394" s="101"/>
      <c r="N394" s="101"/>
      <c r="O394" s="101"/>
      <c r="P394" s="101"/>
      <c r="Q394" s="102"/>
    </row>
    <row r="395" customFormat="false" ht="13.8" hidden="true" customHeight="false" outlineLevel="0" collapsed="false">
      <c r="A395" s="127" t="s">
        <v>1269</v>
      </c>
      <c r="B395" s="128" t="s">
        <v>1270</v>
      </c>
      <c r="C395" s="95" t="s">
        <v>1271</v>
      </c>
      <c r="D395" s="96"/>
      <c r="E395" s="96" t="n">
        <v>0</v>
      </c>
      <c r="F395" s="97" t="s">
        <v>48</v>
      </c>
      <c r="G395" s="97" t="s">
        <v>48</v>
      </c>
      <c r="H395" s="97" t="n">
        <v>29992</v>
      </c>
      <c r="I395" s="103" t="s">
        <v>1229</v>
      </c>
      <c r="J395" s="60" t="n">
        <v>6</v>
      </c>
      <c r="K395" s="99" t="n">
        <v>4</v>
      </c>
      <c r="L395" s="100"/>
      <c r="M395" s="101"/>
      <c r="N395" s="129"/>
      <c r="O395" s="101"/>
      <c r="P395" s="129"/>
      <c r="Q395" s="102"/>
    </row>
    <row r="396" customFormat="false" ht="13.8" hidden="true" customHeight="false" outlineLevel="0" collapsed="false">
      <c r="A396" s="127" t="s">
        <v>1272</v>
      </c>
      <c r="B396" s="128" t="s">
        <v>1273</v>
      </c>
      <c r="C396" s="123" t="s">
        <v>123</v>
      </c>
      <c r="D396" s="96"/>
      <c r="E396" s="96" t="n">
        <v>0</v>
      </c>
      <c r="F396" s="97" t="s">
        <v>48</v>
      </c>
      <c r="G396" s="97" t="s">
        <v>48</v>
      </c>
      <c r="H396" s="124" t="n">
        <v>1383</v>
      </c>
      <c r="I396" s="103" t="s">
        <v>1229</v>
      </c>
      <c r="J396" s="60" t="n">
        <v>6</v>
      </c>
      <c r="K396" s="99" t="n">
        <v>6</v>
      </c>
      <c r="L396" s="100"/>
      <c r="M396" s="101"/>
      <c r="N396" s="101"/>
      <c r="O396" s="101"/>
      <c r="P396" s="101"/>
      <c r="Q396" s="102"/>
    </row>
    <row r="397" customFormat="false" ht="13.8" hidden="true" customHeight="false" outlineLevel="0" collapsed="false">
      <c r="A397" s="127" t="s">
        <v>1274</v>
      </c>
      <c r="B397" s="128" t="s">
        <v>1275</v>
      </c>
      <c r="C397" s="123" t="s">
        <v>123</v>
      </c>
      <c r="D397" s="96"/>
      <c r="E397" s="96" t="n">
        <v>0</v>
      </c>
      <c r="F397" s="97" t="s">
        <v>48</v>
      </c>
      <c r="G397" s="97" t="s">
        <v>48</v>
      </c>
      <c r="H397" s="124" t="n">
        <v>19646</v>
      </c>
      <c r="I397" s="103" t="s">
        <v>1229</v>
      </c>
      <c r="J397" s="60" t="n">
        <v>6</v>
      </c>
      <c r="K397" s="99" t="n">
        <v>6</v>
      </c>
      <c r="L397" s="100"/>
      <c r="M397" s="101"/>
      <c r="N397" s="129"/>
      <c r="O397" s="101"/>
      <c r="P397" s="129"/>
      <c r="Q397" s="102"/>
    </row>
    <row r="398" customFormat="false" ht="13.8" hidden="true" customHeight="false" outlineLevel="0" collapsed="false">
      <c r="A398" s="127" t="s">
        <v>1276</v>
      </c>
      <c r="B398" s="128" t="s">
        <v>1277</v>
      </c>
      <c r="C398" s="123" t="s">
        <v>1268</v>
      </c>
      <c r="D398" s="96"/>
      <c r="E398" s="96" t="n">
        <v>0</v>
      </c>
      <c r="F398" s="97" t="s">
        <v>48</v>
      </c>
      <c r="G398" s="97" t="s">
        <v>48</v>
      </c>
      <c r="H398" s="124" t="n">
        <v>29958</v>
      </c>
      <c r="I398" s="103" t="s">
        <v>1229</v>
      </c>
      <c r="J398" s="60" t="n">
        <v>6</v>
      </c>
      <c r="K398" s="99" t="n">
        <v>5</v>
      </c>
      <c r="L398" s="100"/>
      <c r="M398" s="101"/>
      <c r="N398" s="129"/>
      <c r="O398" s="101"/>
      <c r="P398" s="129"/>
      <c r="Q398" s="102"/>
    </row>
    <row r="399" customFormat="false" ht="13.8" hidden="true" customHeight="false" outlineLevel="0" collapsed="false">
      <c r="A399" s="127" t="s">
        <v>1278</v>
      </c>
      <c r="B399" s="128" t="s">
        <v>1279</v>
      </c>
      <c r="C399" s="123" t="s">
        <v>1280</v>
      </c>
      <c r="D399" s="96"/>
      <c r="E399" s="96" t="n">
        <v>0</v>
      </c>
      <c r="F399" s="97" t="s">
        <v>48</v>
      </c>
      <c r="G399" s="97" t="s">
        <v>48</v>
      </c>
      <c r="H399" s="124" t="n">
        <v>19647</v>
      </c>
      <c r="I399" s="103" t="s">
        <v>1229</v>
      </c>
      <c r="J399" s="60" t="n">
        <v>6</v>
      </c>
      <c r="K399" s="99" t="n">
        <v>6</v>
      </c>
      <c r="L399" s="100"/>
      <c r="M399" s="101"/>
      <c r="N399" s="129"/>
      <c r="O399" s="101"/>
      <c r="P399" s="129"/>
      <c r="Q399" s="102"/>
    </row>
    <row r="400" customFormat="false" ht="13.8" hidden="true" customHeight="false" outlineLevel="0" collapsed="false">
      <c r="A400" s="127" t="s">
        <v>1281</v>
      </c>
      <c r="B400" s="128" t="s">
        <v>1282</v>
      </c>
      <c r="C400" s="123" t="s">
        <v>1283</v>
      </c>
      <c r="D400" s="96"/>
      <c r="E400" s="96" t="n">
        <v>0</v>
      </c>
      <c r="F400" s="97" t="s">
        <v>48</v>
      </c>
      <c r="G400" s="97" t="s">
        <v>48</v>
      </c>
      <c r="H400" s="124" t="n">
        <v>19799</v>
      </c>
      <c r="I400" s="98" t="s">
        <v>1229</v>
      </c>
      <c r="J400" s="60" t="n">
        <v>6</v>
      </c>
      <c r="K400" s="99" t="n">
        <v>1</v>
      </c>
      <c r="L400" s="100"/>
      <c r="M400" s="101"/>
      <c r="N400" s="101"/>
      <c r="O400" s="101"/>
      <c r="P400" s="101"/>
      <c r="Q400" s="102"/>
    </row>
    <row r="401" customFormat="false" ht="13.8" hidden="true" customHeight="false" outlineLevel="0" collapsed="false">
      <c r="A401" s="127" t="s">
        <v>1284</v>
      </c>
      <c r="B401" s="128" t="s">
        <v>1285</v>
      </c>
      <c r="C401" s="123" t="s">
        <v>102</v>
      </c>
      <c r="D401" s="96"/>
      <c r="E401" s="96" t="n">
        <v>0</v>
      </c>
      <c r="F401" s="97" t="s">
        <v>48</v>
      </c>
      <c r="G401" s="97" t="s">
        <v>48</v>
      </c>
      <c r="H401" s="124" t="n">
        <v>19800</v>
      </c>
      <c r="I401" s="98" t="s">
        <v>1229</v>
      </c>
      <c r="J401" s="60" t="n">
        <v>6</v>
      </c>
      <c r="K401" s="99" t="n">
        <v>1</v>
      </c>
      <c r="L401" s="100"/>
      <c r="M401" s="101"/>
      <c r="N401" s="101"/>
      <c r="O401" s="101"/>
      <c r="P401" s="101"/>
      <c r="Q401" s="102"/>
    </row>
    <row r="402" customFormat="false" ht="15" hidden="true" customHeight="true" outlineLevel="0" collapsed="false">
      <c r="A402" s="127" t="s">
        <v>1286</v>
      </c>
      <c r="B402" s="128" t="s">
        <v>1287</v>
      </c>
      <c r="C402" s="123" t="s">
        <v>102</v>
      </c>
      <c r="D402" s="96"/>
      <c r="E402" s="96" t="n">
        <v>0</v>
      </c>
      <c r="F402" s="97" t="s">
        <v>48</v>
      </c>
      <c r="G402" s="97" t="s">
        <v>48</v>
      </c>
      <c r="H402" s="124" t="n">
        <v>19802</v>
      </c>
      <c r="I402" s="103" t="s">
        <v>1229</v>
      </c>
      <c r="J402" s="60" t="n">
        <v>6</v>
      </c>
      <c r="K402" s="99" t="n">
        <v>1</v>
      </c>
      <c r="L402" s="100"/>
      <c r="M402" s="101"/>
      <c r="N402" s="101"/>
      <c r="O402" s="101"/>
      <c r="P402" s="101"/>
      <c r="Q402" s="102"/>
    </row>
    <row r="403" customFormat="false" ht="13.8" hidden="true" customHeight="false" outlineLevel="0" collapsed="false">
      <c r="A403" s="127" t="s">
        <v>1288</v>
      </c>
      <c r="B403" s="128" t="s">
        <v>1289</v>
      </c>
      <c r="C403" s="123" t="s">
        <v>123</v>
      </c>
      <c r="D403" s="96"/>
      <c r="E403" s="96" t="n">
        <v>0</v>
      </c>
      <c r="F403" s="97" t="s">
        <v>48</v>
      </c>
      <c r="G403" s="97" t="s">
        <v>48</v>
      </c>
      <c r="H403" s="124" t="n">
        <v>19803</v>
      </c>
      <c r="I403" s="103" t="s">
        <v>1229</v>
      </c>
      <c r="J403" s="60" t="n">
        <v>6</v>
      </c>
      <c r="K403" s="99" t="n">
        <v>1</v>
      </c>
      <c r="L403" s="100" t="s">
        <v>1290</v>
      </c>
      <c r="M403" s="101" t="s">
        <v>1291</v>
      </c>
      <c r="N403" s="101"/>
      <c r="O403" s="101"/>
      <c r="P403" s="101"/>
      <c r="Q403" s="102"/>
    </row>
    <row r="404" customFormat="false" ht="13.8" hidden="true" customHeight="false" outlineLevel="0" collapsed="false">
      <c r="A404" s="127" t="s">
        <v>1292</v>
      </c>
      <c r="B404" s="128" t="s">
        <v>1293</v>
      </c>
      <c r="C404" s="123" t="s">
        <v>1294</v>
      </c>
      <c r="D404" s="96"/>
      <c r="E404" s="96" t="n">
        <v>0</v>
      </c>
      <c r="F404" s="97" t="s">
        <v>48</v>
      </c>
      <c r="G404" s="97" t="s">
        <v>48</v>
      </c>
      <c r="H404" s="124" t="n">
        <v>19804</v>
      </c>
      <c r="I404" s="103" t="s">
        <v>1229</v>
      </c>
      <c r="J404" s="60" t="n">
        <v>6</v>
      </c>
      <c r="K404" s="99" t="n">
        <v>1</v>
      </c>
      <c r="L404" s="100"/>
      <c r="M404" s="101"/>
      <c r="N404" s="101"/>
      <c r="O404" s="101"/>
      <c r="P404" s="101"/>
      <c r="Q404" s="102"/>
    </row>
    <row r="405" customFormat="false" ht="13.8" hidden="true" customHeight="false" outlineLevel="0" collapsed="false">
      <c r="A405" s="127" t="s">
        <v>1295</v>
      </c>
      <c r="B405" s="128" t="s">
        <v>1296</v>
      </c>
      <c r="C405" s="123" t="s">
        <v>1297</v>
      </c>
      <c r="D405" s="96"/>
      <c r="E405" s="96" t="n">
        <v>0</v>
      </c>
      <c r="F405" s="97" t="s">
        <v>48</v>
      </c>
      <c r="G405" s="97" t="s">
        <v>48</v>
      </c>
      <c r="H405" s="124" t="n">
        <v>19805</v>
      </c>
      <c r="I405" s="103" t="s">
        <v>1229</v>
      </c>
      <c r="J405" s="60" t="n">
        <v>6</v>
      </c>
      <c r="K405" s="99" t="n">
        <v>1</v>
      </c>
      <c r="L405" s="100"/>
      <c r="M405" s="101"/>
      <c r="N405" s="101"/>
      <c r="O405" s="101"/>
      <c r="P405" s="101"/>
      <c r="Q405" s="102"/>
    </row>
    <row r="406" customFormat="false" ht="13.8" hidden="true" customHeight="false" outlineLevel="0" collapsed="false">
      <c r="A406" s="127" t="s">
        <v>1298</v>
      </c>
      <c r="B406" s="128" t="s">
        <v>1299</v>
      </c>
      <c r="C406" s="123" t="s">
        <v>123</v>
      </c>
      <c r="D406" s="96"/>
      <c r="E406" s="96" t="n">
        <v>0</v>
      </c>
      <c r="F406" s="97" t="s">
        <v>48</v>
      </c>
      <c r="G406" s="97" t="s">
        <v>48</v>
      </c>
      <c r="H406" s="124" t="n">
        <v>19806</v>
      </c>
      <c r="I406" s="103" t="s">
        <v>1229</v>
      </c>
      <c r="J406" s="60" t="n">
        <v>6</v>
      </c>
      <c r="K406" s="99" t="n">
        <v>1</v>
      </c>
      <c r="L406" s="100"/>
      <c r="M406" s="101"/>
      <c r="N406" s="101"/>
      <c r="O406" s="101"/>
      <c r="P406" s="101"/>
      <c r="Q406" s="102"/>
    </row>
    <row r="407" customFormat="false" ht="13.8" hidden="true" customHeight="false" outlineLevel="0" collapsed="false">
      <c r="A407" s="127" t="s">
        <v>1300</v>
      </c>
      <c r="B407" s="128" t="s">
        <v>1301</v>
      </c>
      <c r="C407" s="123" t="s">
        <v>99</v>
      </c>
      <c r="D407" s="96"/>
      <c r="E407" s="96" t="n">
        <v>0</v>
      </c>
      <c r="F407" s="97" t="s">
        <v>48</v>
      </c>
      <c r="G407" s="97" t="s">
        <v>48</v>
      </c>
      <c r="H407" s="124" t="n">
        <v>19807</v>
      </c>
      <c r="I407" s="103" t="s">
        <v>1229</v>
      </c>
      <c r="J407" s="60" t="n">
        <v>6</v>
      </c>
      <c r="K407" s="99" t="n">
        <v>1</v>
      </c>
      <c r="L407" s="100"/>
      <c r="M407" s="101"/>
      <c r="N407" s="101"/>
      <c r="O407" s="101"/>
      <c r="P407" s="101"/>
      <c r="Q407" s="102"/>
    </row>
    <row r="408" customFormat="false" ht="13.8" hidden="true" customHeight="false" outlineLevel="0" collapsed="false">
      <c r="A408" s="127" t="s">
        <v>1302</v>
      </c>
      <c r="B408" s="128" t="s">
        <v>1303</v>
      </c>
      <c r="C408" s="123" t="s">
        <v>1304</v>
      </c>
      <c r="D408" s="96"/>
      <c r="E408" s="96" t="n">
        <v>0</v>
      </c>
      <c r="F408" s="97" t="s">
        <v>48</v>
      </c>
      <c r="G408" s="97" t="s">
        <v>48</v>
      </c>
      <c r="H408" s="124" t="n">
        <v>19851</v>
      </c>
      <c r="I408" s="103" t="s">
        <v>1229</v>
      </c>
      <c r="J408" s="60" t="n">
        <v>6</v>
      </c>
      <c r="K408" s="99" t="n">
        <v>2</v>
      </c>
      <c r="L408" s="100"/>
      <c r="M408" s="101"/>
      <c r="N408" s="101"/>
      <c r="O408" s="101"/>
      <c r="P408" s="101"/>
      <c r="Q408" s="102"/>
    </row>
    <row r="409" customFormat="false" ht="13.8" hidden="true" customHeight="false" outlineLevel="0" collapsed="false">
      <c r="A409" s="127" t="s">
        <v>1305</v>
      </c>
      <c r="B409" s="128" t="s">
        <v>1306</v>
      </c>
      <c r="C409" s="123" t="s">
        <v>1307</v>
      </c>
      <c r="D409" s="96"/>
      <c r="E409" s="96" t="n">
        <v>0</v>
      </c>
      <c r="F409" s="97" t="s">
        <v>48</v>
      </c>
      <c r="G409" s="97" t="s">
        <v>48</v>
      </c>
      <c r="H409" s="124" t="n">
        <v>19852</v>
      </c>
      <c r="I409" s="98" t="s">
        <v>1229</v>
      </c>
      <c r="J409" s="60" t="n">
        <v>6</v>
      </c>
      <c r="K409" s="99" t="n">
        <v>2</v>
      </c>
      <c r="L409" s="100"/>
      <c r="M409" s="101"/>
      <c r="N409" s="101"/>
      <c r="O409" s="101"/>
      <c r="P409" s="101"/>
      <c r="Q409" s="102"/>
    </row>
    <row r="410" customFormat="false" ht="15" hidden="true" customHeight="true" outlineLevel="0" collapsed="false">
      <c r="A410" s="127" t="s">
        <v>1308</v>
      </c>
      <c r="B410" s="128" t="s">
        <v>1309</v>
      </c>
      <c r="C410" s="123" t="s">
        <v>123</v>
      </c>
      <c r="D410" s="96"/>
      <c r="E410" s="96" t="n">
        <v>0</v>
      </c>
      <c r="F410" s="97" t="s">
        <v>48</v>
      </c>
      <c r="G410" s="97" t="s">
        <v>48</v>
      </c>
      <c r="H410" s="124" t="n">
        <v>1393</v>
      </c>
      <c r="I410" s="103" t="s">
        <v>1229</v>
      </c>
      <c r="J410" s="60" t="n">
        <v>6</v>
      </c>
      <c r="K410" s="99" t="n">
        <v>2</v>
      </c>
      <c r="L410" s="100"/>
      <c r="M410" s="101"/>
      <c r="N410" s="101"/>
      <c r="O410" s="101"/>
      <c r="P410" s="101"/>
      <c r="Q410" s="102"/>
    </row>
    <row r="411" customFormat="false" ht="13.8" hidden="true" customHeight="false" outlineLevel="0" collapsed="false">
      <c r="A411" s="127" t="s">
        <v>1310</v>
      </c>
      <c r="B411" s="128" t="s">
        <v>1311</v>
      </c>
      <c r="C411" s="123" t="s">
        <v>1304</v>
      </c>
      <c r="D411" s="96"/>
      <c r="E411" s="96" t="n">
        <v>0</v>
      </c>
      <c r="F411" s="97" t="s">
        <v>48</v>
      </c>
      <c r="G411" s="97" t="s">
        <v>48</v>
      </c>
      <c r="H411" s="124" t="n">
        <v>19853</v>
      </c>
      <c r="I411" s="103" t="s">
        <v>1229</v>
      </c>
      <c r="J411" s="60" t="n">
        <v>6</v>
      </c>
      <c r="K411" s="99" t="n">
        <v>2</v>
      </c>
      <c r="L411" s="100"/>
      <c r="M411" s="101"/>
      <c r="N411" s="101"/>
      <c r="O411" s="101"/>
      <c r="P411" s="101"/>
      <c r="Q411" s="102"/>
    </row>
    <row r="412" customFormat="false" ht="13.8" hidden="true" customHeight="false" outlineLevel="0" collapsed="false">
      <c r="A412" s="127" t="s">
        <v>1312</v>
      </c>
      <c r="B412" s="128" t="s">
        <v>1313</v>
      </c>
      <c r="C412" s="123" t="s">
        <v>123</v>
      </c>
      <c r="D412" s="96"/>
      <c r="E412" s="96" t="n">
        <v>0</v>
      </c>
      <c r="F412" s="97" t="s">
        <v>48</v>
      </c>
      <c r="G412" s="97" t="s">
        <v>48</v>
      </c>
      <c r="H412" s="124" t="n">
        <v>1403</v>
      </c>
      <c r="I412" s="103" t="s">
        <v>1229</v>
      </c>
      <c r="J412" s="60" t="n">
        <v>6</v>
      </c>
      <c r="K412" s="99" t="n">
        <v>5</v>
      </c>
      <c r="L412" s="100"/>
      <c r="M412" s="101"/>
      <c r="N412" s="101"/>
      <c r="O412" s="101"/>
      <c r="P412" s="101"/>
      <c r="Q412" s="102"/>
    </row>
    <row r="413" customFormat="false" ht="13.8" hidden="true" customHeight="false" outlineLevel="0" collapsed="false">
      <c r="A413" s="127" t="s">
        <v>1314</v>
      </c>
      <c r="B413" s="128" t="s">
        <v>1315</v>
      </c>
      <c r="C413" s="123" t="s">
        <v>123</v>
      </c>
      <c r="D413" s="96"/>
      <c r="E413" s="96" t="n">
        <v>0</v>
      </c>
      <c r="F413" s="97" t="s">
        <v>48</v>
      </c>
      <c r="G413" s="97" t="s">
        <v>48</v>
      </c>
      <c r="H413" s="124" t="n">
        <v>1395</v>
      </c>
      <c r="I413" s="103" t="s">
        <v>1229</v>
      </c>
      <c r="J413" s="60" t="n">
        <v>6</v>
      </c>
      <c r="K413" s="99" t="n">
        <v>2</v>
      </c>
      <c r="L413" s="100"/>
      <c r="M413" s="101"/>
      <c r="N413" s="101"/>
      <c r="O413" s="101"/>
      <c r="P413" s="101"/>
      <c r="Q413" s="102"/>
    </row>
    <row r="414" customFormat="false" ht="13.8" hidden="true" customHeight="false" outlineLevel="0" collapsed="false">
      <c r="A414" s="127" t="s">
        <v>1316</v>
      </c>
      <c r="B414" s="128" t="s">
        <v>1317</v>
      </c>
      <c r="C414" s="123" t="s">
        <v>102</v>
      </c>
      <c r="D414" s="96"/>
      <c r="E414" s="96" t="n">
        <v>0</v>
      </c>
      <c r="F414" s="97" t="s">
        <v>48</v>
      </c>
      <c r="G414" s="97" t="s">
        <v>48</v>
      </c>
      <c r="H414" s="124" t="n">
        <v>19912</v>
      </c>
      <c r="I414" s="103" t="s">
        <v>1229</v>
      </c>
      <c r="J414" s="60" t="n">
        <v>6</v>
      </c>
      <c r="K414" s="99" t="n">
        <v>2</v>
      </c>
      <c r="L414" s="100"/>
      <c r="M414" s="101"/>
      <c r="N414" s="101"/>
      <c r="O414" s="101"/>
      <c r="P414" s="101"/>
      <c r="Q414" s="102"/>
    </row>
    <row r="415" customFormat="false" ht="13.8" hidden="true" customHeight="false" outlineLevel="0" collapsed="false">
      <c r="A415" s="147" t="s">
        <v>1318</v>
      </c>
      <c r="B415" s="128" t="s">
        <v>1319</v>
      </c>
      <c r="C415" s="123" t="s">
        <v>1320</v>
      </c>
      <c r="D415" s="96"/>
      <c r="E415" s="96" t="n">
        <v>0</v>
      </c>
      <c r="F415" s="97" t="s">
        <v>48</v>
      </c>
      <c r="G415" s="97" t="s">
        <v>48</v>
      </c>
      <c r="H415" s="124" t="n">
        <v>1441</v>
      </c>
      <c r="I415" s="98" t="s">
        <v>1229</v>
      </c>
      <c r="J415" s="60" t="n">
        <v>6</v>
      </c>
      <c r="K415" s="99" t="n">
        <v>1</v>
      </c>
      <c r="L415" s="100"/>
      <c r="M415" s="101"/>
      <c r="N415" s="101"/>
      <c r="O415" s="101"/>
      <c r="P415" s="101"/>
      <c r="Q415" s="102"/>
    </row>
    <row r="416" customFormat="false" ht="15" hidden="true" customHeight="true" outlineLevel="0" collapsed="false">
      <c r="A416" s="127" t="s">
        <v>1321</v>
      </c>
      <c r="B416" s="128" t="s">
        <v>1322</v>
      </c>
      <c r="C416" s="95" t="s">
        <v>1323</v>
      </c>
      <c r="D416" s="96"/>
      <c r="E416" s="96" t="n">
        <v>0</v>
      </c>
      <c r="F416" s="97" t="s">
        <v>48</v>
      </c>
      <c r="G416" s="97" t="s">
        <v>48</v>
      </c>
      <c r="H416" s="97" t="n">
        <v>1435</v>
      </c>
      <c r="I416" s="103" t="s">
        <v>1229</v>
      </c>
      <c r="J416" s="60" t="n">
        <v>6</v>
      </c>
      <c r="K416" s="99" t="n">
        <v>5</v>
      </c>
      <c r="L416" s="100"/>
      <c r="M416" s="101"/>
      <c r="N416" s="101"/>
      <c r="O416" s="101"/>
      <c r="P416" s="101"/>
      <c r="Q416" s="102"/>
    </row>
    <row r="417" customFormat="false" ht="12.75" hidden="false" customHeight="false" outlineLevel="0" collapsed="false">
      <c r="A417" s="104"/>
      <c r="B417" s="105" t="s">
        <v>1324</v>
      </c>
      <c r="C417" s="106"/>
      <c r="D417" s="107" t="s">
        <v>12</v>
      </c>
      <c r="E417" s="107" t="n">
        <v>1</v>
      </c>
      <c r="F417" s="108"/>
      <c r="G417" s="108"/>
      <c r="H417" s="109"/>
      <c r="I417" s="110" t="s">
        <v>1325</v>
      </c>
      <c r="J417" s="111" t="n">
        <v>6.8</v>
      </c>
      <c r="K417" s="111"/>
      <c r="L417" s="112"/>
      <c r="M417" s="110"/>
      <c r="N417" s="110"/>
      <c r="O417" s="110"/>
      <c r="P417" s="110"/>
      <c r="Q417" s="113"/>
    </row>
    <row r="418" customFormat="false" ht="12.75" hidden="false" customHeight="false" outlineLevel="0" collapsed="false">
      <c r="A418" s="104"/>
      <c r="B418" s="132" t="s">
        <v>1326</v>
      </c>
      <c r="C418" s="106"/>
      <c r="D418" s="107" t="s">
        <v>12</v>
      </c>
      <c r="E418" s="107" t="n">
        <v>1</v>
      </c>
      <c r="F418" s="108"/>
      <c r="G418" s="108"/>
      <c r="H418" s="109"/>
      <c r="I418" s="110" t="s">
        <v>1325</v>
      </c>
      <c r="J418" s="111" t="n">
        <v>7</v>
      </c>
      <c r="K418" s="111"/>
      <c r="L418" s="112"/>
      <c r="M418" s="110"/>
      <c r="N418" s="110"/>
      <c r="O418" s="110"/>
      <c r="P418" s="110"/>
      <c r="Q418" s="113"/>
    </row>
    <row r="419" customFormat="false" ht="13.8" hidden="false" customHeight="false" outlineLevel="0" collapsed="false">
      <c r="A419" s="93" t="s">
        <v>1327</v>
      </c>
      <c r="B419" s="94" t="s">
        <v>1328</v>
      </c>
      <c r="C419" s="95" t="s">
        <v>486</v>
      </c>
      <c r="D419" s="96" t="s">
        <v>12</v>
      </c>
      <c r="E419" s="96" t="n">
        <v>0</v>
      </c>
      <c r="F419" s="97" t="n">
        <v>9</v>
      </c>
      <c r="G419" s="97" t="n">
        <v>2</v>
      </c>
      <c r="H419" s="97" t="n">
        <v>1446</v>
      </c>
      <c r="I419" s="103" t="s">
        <v>1329</v>
      </c>
      <c r="J419" s="60" t="n">
        <v>7</v>
      </c>
      <c r="K419" s="99" t="n">
        <v>4</v>
      </c>
      <c r="L419" s="100" t="s">
        <v>1330</v>
      </c>
      <c r="M419" s="101" t="s">
        <v>1331</v>
      </c>
      <c r="N419" s="101"/>
      <c r="O419" s="101"/>
      <c r="P419" s="101"/>
      <c r="Q419" s="102"/>
    </row>
    <row r="420" customFormat="false" ht="13.8" hidden="false" customHeight="false" outlineLevel="0" collapsed="false">
      <c r="A420" s="93" t="s">
        <v>1332</v>
      </c>
      <c r="B420" s="94" t="s">
        <v>1333</v>
      </c>
      <c r="C420" s="123" t="s">
        <v>123</v>
      </c>
      <c r="D420" s="96" t="s">
        <v>12</v>
      </c>
      <c r="E420" s="96" t="n">
        <v>0</v>
      </c>
      <c r="F420" s="124" t="n">
        <v>8</v>
      </c>
      <c r="G420" s="124" t="n">
        <v>2</v>
      </c>
      <c r="H420" s="124" t="n">
        <v>1447</v>
      </c>
      <c r="I420" s="103" t="s">
        <v>1334</v>
      </c>
      <c r="J420" s="60" t="n">
        <v>7</v>
      </c>
      <c r="K420" s="99" t="n">
        <v>4</v>
      </c>
      <c r="L420" s="100" t="s">
        <v>1335</v>
      </c>
      <c r="M420" s="101" t="s">
        <v>1336</v>
      </c>
      <c r="N420" s="101" t="s">
        <v>1337</v>
      </c>
      <c r="O420" s="101" t="s">
        <v>1338</v>
      </c>
      <c r="P420" s="101"/>
      <c r="Q420" s="102"/>
    </row>
    <row r="421" customFormat="false" ht="13.8" hidden="true" customHeight="false" outlineLevel="0" collapsed="false">
      <c r="A421" s="127" t="s">
        <v>1339</v>
      </c>
      <c r="B421" s="128" t="s">
        <v>1340</v>
      </c>
      <c r="C421" s="123" t="s">
        <v>123</v>
      </c>
      <c r="D421" s="96"/>
      <c r="E421" s="96" t="n">
        <v>0</v>
      </c>
      <c r="F421" s="97" t="s">
        <v>48</v>
      </c>
      <c r="G421" s="97" t="s">
        <v>48</v>
      </c>
      <c r="H421" s="124" t="n">
        <v>1444</v>
      </c>
      <c r="I421" s="103" t="s">
        <v>1334</v>
      </c>
      <c r="J421" s="60" t="n">
        <v>7</v>
      </c>
      <c r="K421" s="99" t="n">
        <v>4</v>
      </c>
      <c r="L421" s="100"/>
      <c r="M421" s="101"/>
      <c r="N421" s="101"/>
      <c r="O421" s="101"/>
      <c r="P421" s="101"/>
      <c r="Q421" s="102"/>
    </row>
    <row r="422" customFormat="false" ht="13.8" hidden="true" customHeight="false" outlineLevel="0" collapsed="false">
      <c r="A422" s="127" t="s">
        <v>1341</v>
      </c>
      <c r="B422" s="128" t="s">
        <v>1342</v>
      </c>
      <c r="C422" s="95" t="s">
        <v>1343</v>
      </c>
      <c r="D422" s="96"/>
      <c r="E422" s="96" t="n">
        <v>0</v>
      </c>
      <c r="F422" s="97" t="s">
        <v>48</v>
      </c>
      <c r="G422" s="97" t="s">
        <v>48</v>
      </c>
      <c r="H422" s="97" t="n">
        <v>19546</v>
      </c>
      <c r="I422" s="103" t="s">
        <v>1334</v>
      </c>
      <c r="J422" s="60" t="n">
        <v>7</v>
      </c>
      <c r="K422" s="99" t="n">
        <v>4</v>
      </c>
      <c r="L422" s="100"/>
      <c r="M422" s="101"/>
      <c r="N422" s="129"/>
      <c r="O422" s="101"/>
      <c r="P422" s="129"/>
      <c r="Q422" s="102"/>
    </row>
    <row r="423" customFormat="false" ht="13.8" hidden="true" customHeight="false" outlineLevel="0" collapsed="false">
      <c r="A423" s="127" t="s">
        <v>1344</v>
      </c>
      <c r="B423" s="128" t="s">
        <v>1345</v>
      </c>
      <c r="C423" s="123" t="s">
        <v>1346</v>
      </c>
      <c r="D423" s="96"/>
      <c r="E423" s="96" t="n">
        <v>0</v>
      </c>
      <c r="F423" s="97" t="s">
        <v>48</v>
      </c>
      <c r="G423" s="97" t="s">
        <v>48</v>
      </c>
      <c r="H423" s="124" t="n">
        <v>30054</v>
      </c>
      <c r="I423" s="103" t="s">
        <v>1334</v>
      </c>
      <c r="J423" s="60" t="n">
        <v>7</v>
      </c>
      <c r="K423" s="99" t="n">
        <v>4</v>
      </c>
      <c r="L423" s="100" t="s">
        <v>1347</v>
      </c>
      <c r="M423" s="101" t="s">
        <v>1348</v>
      </c>
      <c r="N423" s="101"/>
      <c r="O423" s="101"/>
      <c r="P423" s="101"/>
      <c r="Q423" s="102"/>
    </row>
    <row r="424" customFormat="false" ht="13.8" hidden="false" customHeight="false" outlineLevel="0" collapsed="false">
      <c r="A424" s="93" t="s">
        <v>1349</v>
      </c>
      <c r="B424" s="94" t="s">
        <v>1350</v>
      </c>
      <c r="C424" s="95" t="s">
        <v>123</v>
      </c>
      <c r="D424" s="96" t="s">
        <v>12</v>
      </c>
      <c r="E424" s="96" t="n">
        <v>0</v>
      </c>
      <c r="F424" s="97" t="n">
        <v>14</v>
      </c>
      <c r="G424" s="97" t="n">
        <v>2</v>
      </c>
      <c r="H424" s="97" t="n">
        <v>1983</v>
      </c>
      <c r="I424" s="103" t="s">
        <v>1351</v>
      </c>
      <c r="J424" s="60" t="n">
        <v>7</v>
      </c>
      <c r="K424" s="99" t="n">
        <v>4</v>
      </c>
      <c r="L424" s="100"/>
      <c r="M424" s="101"/>
      <c r="N424" s="101"/>
      <c r="O424" s="101"/>
      <c r="P424" s="101"/>
      <c r="Q424" s="102"/>
    </row>
    <row r="425" customFormat="false" ht="13.8" hidden="true" customHeight="false" outlineLevel="0" collapsed="false">
      <c r="A425" s="127" t="s">
        <v>1352</v>
      </c>
      <c r="B425" s="128" t="s">
        <v>1353</v>
      </c>
      <c r="C425" s="95" t="s">
        <v>123</v>
      </c>
      <c r="D425" s="96"/>
      <c r="E425" s="96" t="n">
        <v>0</v>
      </c>
      <c r="F425" s="97" t="s">
        <v>48</v>
      </c>
      <c r="G425" s="97" t="s">
        <v>48</v>
      </c>
      <c r="H425" s="97" t="n">
        <v>19752</v>
      </c>
      <c r="I425" s="103" t="s">
        <v>1354</v>
      </c>
      <c r="J425" s="60" t="n">
        <v>7</v>
      </c>
      <c r="K425" s="99" t="n">
        <v>1</v>
      </c>
      <c r="L425" s="100"/>
      <c r="M425" s="101"/>
      <c r="N425" s="101"/>
      <c r="O425" s="101"/>
      <c r="P425" s="101"/>
      <c r="Q425" s="102"/>
    </row>
    <row r="426" customFormat="false" ht="13.8" hidden="true" customHeight="false" outlineLevel="0" collapsed="false">
      <c r="A426" s="127" t="s">
        <v>1355</v>
      </c>
      <c r="B426" s="128" t="s">
        <v>1356</v>
      </c>
      <c r="C426" s="95" t="s">
        <v>1357</v>
      </c>
      <c r="D426" s="96"/>
      <c r="E426" s="96" t="n">
        <v>0</v>
      </c>
      <c r="F426" s="97" t="s">
        <v>48</v>
      </c>
      <c r="G426" s="97" t="s">
        <v>48</v>
      </c>
      <c r="H426" s="97" t="n">
        <v>1445</v>
      </c>
      <c r="I426" s="103" t="s">
        <v>1354</v>
      </c>
      <c r="J426" s="60" t="n">
        <v>7</v>
      </c>
      <c r="K426" s="99" t="n">
        <v>2</v>
      </c>
      <c r="L426" s="100" t="s">
        <v>1358</v>
      </c>
      <c r="M426" s="101" t="s">
        <v>1359</v>
      </c>
      <c r="N426" s="101"/>
      <c r="O426" s="101"/>
      <c r="P426" s="101"/>
      <c r="Q426" s="102"/>
    </row>
    <row r="427" customFormat="false" ht="13.8" hidden="true" customHeight="false" outlineLevel="0" collapsed="false">
      <c r="A427" s="127" t="s">
        <v>1360</v>
      </c>
      <c r="B427" s="128" t="s">
        <v>1361</v>
      </c>
      <c r="C427" s="123" t="s">
        <v>1362</v>
      </c>
      <c r="D427" s="96"/>
      <c r="E427" s="96" t="n">
        <v>0</v>
      </c>
      <c r="F427" s="97" t="s">
        <v>48</v>
      </c>
      <c r="G427" s="97" t="s">
        <v>48</v>
      </c>
      <c r="H427" s="124" t="n">
        <v>19756</v>
      </c>
      <c r="I427" s="103" t="s">
        <v>1354</v>
      </c>
      <c r="J427" s="60" t="n">
        <v>7</v>
      </c>
      <c r="K427" s="99" t="n">
        <v>2</v>
      </c>
      <c r="L427" s="100"/>
      <c r="M427" s="101"/>
      <c r="N427" s="101"/>
      <c r="O427" s="101"/>
      <c r="P427" s="101"/>
      <c r="Q427" s="102"/>
    </row>
    <row r="428" customFormat="false" ht="13.8" hidden="true" customHeight="false" outlineLevel="0" collapsed="false">
      <c r="A428" s="127" t="s">
        <v>1363</v>
      </c>
      <c r="B428" s="128" t="s">
        <v>1364</v>
      </c>
      <c r="C428" s="123" t="s">
        <v>1365</v>
      </c>
      <c r="D428" s="96"/>
      <c r="E428" s="96" t="n">
        <v>0</v>
      </c>
      <c r="F428" s="97" t="s">
        <v>48</v>
      </c>
      <c r="G428" s="97" t="s">
        <v>48</v>
      </c>
      <c r="H428" s="124" t="n">
        <v>19757</v>
      </c>
      <c r="I428" s="103" t="s">
        <v>1354</v>
      </c>
      <c r="J428" s="60" t="n">
        <v>7</v>
      </c>
      <c r="K428" s="99" t="n">
        <v>2</v>
      </c>
      <c r="L428" s="100"/>
      <c r="M428" s="101"/>
      <c r="N428" s="101"/>
      <c r="O428" s="101"/>
      <c r="P428" s="101"/>
      <c r="Q428" s="102"/>
    </row>
    <row r="429" customFormat="false" ht="13.8" hidden="true" customHeight="false" outlineLevel="0" collapsed="false">
      <c r="A429" s="127" t="s">
        <v>1366</v>
      </c>
      <c r="B429" s="128" t="s">
        <v>1367</v>
      </c>
      <c r="C429" s="123" t="s">
        <v>1368</v>
      </c>
      <c r="D429" s="96"/>
      <c r="E429" s="96" t="n">
        <v>0</v>
      </c>
      <c r="F429" s="97" t="s">
        <v>48</v>
      </c>
      <c r="G429" s="97" t="s">
        <v>48</v>
      </c>
      <c r="H429" s="124" t="n">
        <v>1456</v>
      </c>
      <c r="I429" s="103" t="s">
        <v>1354</v>
      </c>
      <c r="J429" s="60" t="n">
        <v>7</v>
      </c>
      <c r="K429" s="99" t="n">
        <v>1</v>
      </c>
      <c r="L429" s="100"/>
      <c r="M429" s="101"/>
      <c r="N429" s="101"/>
      <c r="O429" s="101"/>
      <c r="P429" s="101"/>
      <c r="Q429" s="102"/>
    </row>
    <row r="430" customFormat="false" ht="13.8" hidden="true" customHeight="false" outlineLevel="0" collapsed="false">
      <c r="A430" s="127" t="s">
        <v>1369</v>
      </c>
      <c r="B430" s="128" t="s">
        <v>1370</v>
      </c>
      <c r="C430" s="123" t="s">
        <v>1371</v>
      </c>
      <c r="D430" s="96"/>
      <c r="E430" s="96" t="n">
        <v>0</v>
      </c>
      <c r="F430" s="97" t="s">
        <v>48</v>
      </c>
      <c r="G430" s="97" t="s">
        <v>48</v>
      </c>
      <c r="H430" s="124" t="n">
        <v>19523</v>
      </c>
      <c r="I430" s="103" t="s">
        <v>1354</v>
      </c>
      <c r="J430" s="60" t="n">
        <v>7</v>
      </c>
      <c r="K430" s="99" t="n">
        <v>2</v>
      </c>
      <c r="L430" s="100"/>
      <c r="M430" s="101"/>
      <c r="N430" s="101"/>
      <c r="O430" s="101"/>
      <c r="P430" s="101"/>
      <c r="Q430" s="102"/>
    </row>
    <row r="431" customFormat="false" ht="13.8" hidden="true" customHeight="false" outlineLevel="0" collapsed="false">
      <c r="A431" s="127" t="s">
        <v>1372</v>
      </c>
      <c r="B431" s="128" t="s">
        <v>1373</v>
      </c>
      <c r="C431" s="123" t="s">
        <v>1343</v>
      </c>
      <c r="D431" s="96"/>
      <c r="E431" s="96" t="n">
        <v>0</v>
      </c>
      <c r="F431" s="97" t="s">
        <v>48</v>
      </c>
      <c r="G431" s="97" t="s">
        <v>48</v>
      </c>
      <c r="H431" s="124" t="n">
        <v>1449</v>
      </c>
      <c r="I431" s="103" t="s">
        <v>1354</v>
      </c>
      <c r="J431" s="60" t="n">
        <v>7</v>
      </c>
      <c r="K431" s="99" t="n">
        <v>2</v>
      </c>
      <c r="L431" s="100"/>
      <c r="M431" s="101"/>
      <c r="N431" s="101"/>
      <c r="O431" s="101"/>
      <c r="P431" s="101"/>
      <c r="Q431" s="102"/>
    </row>
    <row r="432" customFormat="false" ht="13.8" hidden="true" customHeight="false" outlineLevel="0" collapsed="false">
      <c r="A432" s="127" t="s">
        <v>1374</v>
      </c>
      <c r="B432" s="128" t="s">
        <v>1375</v>
      </c>
      <c r="C432" s="95" t="s">
        <v>1376</v>
      </c>
      <c r="D432" s="96"/>
      <c r="E432" s="96" t="n">
        <v>0</v>
      </c>
      <c r="F432" s="97" t="s">
        <v>48</v>
      </c>
      <c r="G432" s="97" t="s">
        <v>48</v>
      </c>
      <c r="H432" s="97" t="n">
        <v>19544</v>
      </c>
      <c r="I432" s="103" t="s">
        <v>1354</v>
      </c>
      <c r="J432" s="60" t="n">
        <v>7</v>
      </c>
      <c r="K432" s="99" t="n">
        <v>1</v>
      </c>
      <c r="L432" s="100"/>
      <c r="M432" s="101"/>
      <c r="N432" s="101"/>
      <c r="O432" s="101"/>
      <c r="P432" s="101"/>
      <c r="Q432" s="102"/>
    </row>
    <row r="433" customFormat="false" ht="13.8" hidden="true" customHeight="false" outlineLevel="0" collapsed="false">
      <c r="A433" s="127" t="s">
        <v>1377</v>
      </c>
      <c r="B433" s="128" t="s">
        <v>1378</v>
      </c>
      <c r="C433" s="123" t="s">
        <v>123</v>
      </c>
      <c r="D433" s="96"/>
      <c r="E433" s="96" t="n">
        <v>0</v>
      </c>
      <c r="F433" s="97" t="s">
        <v>48</v>
      </c>
      <c r="G433" s="97" t="s">
        <v>48</v>
      </c>
      <c r="H433" s="124" t="n">
        <v>1461</v>
      </c>
      <c r="I433" s="103" t="s">
        <v>1354</v>
      </c>
      <c r="J433" s="60" t="n">
        <v>7</v>
      </c>
      <c r="K433" s="99" t="n">
        <v>2</v>
      </c>
      <c r="L433" s="100"/>
      <c r="M433" s="101"/>
      <c r="N433" s="101"/>
      <c r="O433" s="101"/>
      <c r="P433" s="101"/>
      <c r="Q433" s="102"/>
    </row>
    <row r="434" customFormat="false" ht="13.8" hidden="true" customHeight="false" outlineLevel="0" collapsed="false">
      <c r="A434" s="127" t="s">
        <v>1379</v>
      </c>
      <c r="B434" s="128" t="s">
        <v>1380</v>
      </c>
      <c r="C434" s="123" t="s">
        <v>1381</v>
      </c>
      <c r="D434" s="96"/>
      <c r="E434" s="96" t="n">
        <v>0</v>
      </c>
      <c r="F434" s="97" t="s">
        <v>48</v>
      </c>
      <c r="G434" s="97" t="s">
        <v>48</v>
      </c>
      <c r="H434" s="124" t="n">
        <v>1697</v>
      </c>
      <c r="I434" s="98" t="s">
        <v>1354</v>
      </c>
      <c r="J434" s="60" t="n">
        <v>7</v>
      </c>
      <c r="K434" s="99" t="n">
        <v>1</v>
      </c>
      <c r="L434" s="100"/>
      <c r="M434" s="101"/>
      <c r="N434" s="101"/>
      <c r="O434" s="101"/>
      <c r="P434" s="101"/>
      <c r="Q434" s="102"/>
    </row>
    <row r="435" customFormat="false" ht="13.8" hidden="true" customHeight="false" outlineLevel="0" collapsed="false">
      <c r="A435" s="127" t="s">
        <v>1382</v>
      </c>
      <c r="B435" s="128" t="s">
        <v>1383</v>
      </c>
      <c r="C435" s="95" t="s">
        <v>1384</v>
      </c>
      <c r="D435" s="96"/>
      <c r="E435" s="96" t="n">
        <v>0</v>
      </c>
      <c r="F435" s="97" t="s">
        <v>48</v>
      </c>
      <c r="G435" s="97" t="s">
        <v>48</v>
      </c>
      <c r="H435" s="97" t="n">
        <v>19549</v>
      </c>
      <c r="I435" s="98" t="s">
        <v>1354</v>
      </c>
      <c r="J435" s="60" t="n">
        <v>7</v>
      </c>
      <c r="K435" s="99" t="n">
        <v>1</v>
      </c>
      <c r="L435" s="100"/>
      <c r="M435" s="101"/>
      <c r="N435" s="101"/>
      <c r="O435" s="101"/>
      <c r="P435" s="101"/>
      <c r="Q435" s="102"/>
    </row>
    <row r="436" customFormat="false" ht="13.8" hidden="true" customHeight="false" outlineLevel="0" collapsed="false">
      <c r="A436" s="127" t="s">
        <v>1385</v>
      </c>
      <c r="B436" s="128" t="s">
        <v>1386</v>
      </c>
      <c r="C436" s="95" t="s">
        <v>1387</v>
      </c>
      <c r="D436" s="96"/>
      <c r="E436" s="96" t="n">
        <v>0</v>
      </c>
      <c r="F436" s="97" t="s">
        <v>48</v>
      </c>
      <c r="G436" s="97" t="s">
        <v>48</v>
      </c>
      <c r="H436" s="97" t="n">
        <v>19550</v>
      </c>
      <c r="I436" s="98" t="s">
        <v>1354</v>
      </c>
      <c r="J436" s="60" t="n">
        <v>7</v>
      </c>
      <c r="K436" s="99" t="n">
        <v>1</v>
      </c>
      <c r="L436" s="100"/>
      <c r="M436" s="101"/>
      <c r="N436" s="101"/>
      <c r="O436" s="101"/>
      <c r="P436" s="101"/>
      <c r="Q436" s="102"/>
    </row>
    <row r="437" customFormat="false" ht="13.8" hidden="false" customHeight="false" outlineLevel="0" collapsed="false">
      <c r="A437" s="93" t="s">
        <v>1388</v>
      </c>
      <c r="B437" s="94" t="s">
        <v>1389</v>
      </c>
      <c r="C437" s="95" t="s">
        <v>1390</v>
      </c>
      <c r="D437" s="96" t="s">
        <v>12</v>
      </c>
      <c r="E437" s="96" t="n">
        <v>0</v>
      </c>
      <c r="F437" s="97" t="n">
        <v>12</v>
      </c>
      <c r="G437" s="97" t="n">
        <v>1</v>
      </c>
      <c r="H437" s="97" t="n">
        <v>1698</v>
      </c>
      <c r="I437" s="103" t="s">
        <v>1354</v>
      </c>
      <c r="J437" s="60" t="n">
        <v>7</v>
      </c>
      <c r="K437" s="99" t="n">
        <v>1</v>
      </c>
      <c r="L437" s="100" t="s">
        <v>1391</v>
      </c>
      <c r="M437" s="101" t="s">
        <v>1392</v>
      </c>
      <c r="N437" s="129"/>
      <c r="O437" s="101"/>
      <c r="P437" s="129"/>
      <c r="Q437" s="102"/>
    </row>
    <row r="438" customFormat="false" ht="13.8" hidden="true" customHeight="false" outlineLevel="0" collapsed="false">
      <c r="A438" s="127" t="s">
        <v>1393</v>
      </c>
      <c r="B438" s="128" t="s">
        <v>1394</v>
      </c>
      <c r="C438" s="123" t="s">
        <v>123</v>
      </c>
      <c r="D438" s="96"/>
      <c r="E438" s="96" t="n">
        <v>0</v>
      </c>
      <c r="F438" s="97" t="s">
        <v>48</v>
      </c>
      <c r="G438" s="97" t="s">
        <v>48</v>
      </c>
      <c r="H438" s="124" t="n">
        <v>1699</v>
      </c>
      <c r="I438" s="98" t="s">
        <v>1354</v>
      </c>
      <c r="J438" s="60" t="n">
        <v>7</v>
      </c>
      <c r="K438" s="99" t="n">
        <v>1</v>
      </c>
      <c r="L438" s="100"/>
      <c r="M438" s="101"/>
      <c r="N438" s="101"/>
      <c r="O438" s="101"/>
      <c r="P438" s="101"/>
      <c r="Q438" s="102"/>
    </row>
    <row r="439" customFormat="false" ht="13.8" hidden="true" customHeight="false" outlineLevel="0" collapsed="false">
      <c r="A439" s="127" t="s">
        <v>1395</v>
      </c>
      <c r="B439" s="128" t="s">
        <v>1396</v>
      </c>
      <c r="C439" s="123" t="s">
        <v>1397</v>
      </c>
      <c r="D439" s="96"/>
      <c r="E439" s="96" t="n">
        <v>0</v>
      </c>
      <c r="F439" s="97" t="s">
        <v>48</v>
      </c>
      <c r="G439" s="97" t="s">
        <v>48</v>
      </c>
      <c r="H439" s="124" t="n">
        <v>19554</v>
      </c>
      <c r="I439" s="103" t="s">
        <v>1354</v>
      </c>
      <c r="J439" s="60" t="n">
        <v>7</v>
      </c>
      <c r="K439" s="99" t="n">
        <v>1</v>
      </c>
      <c r="L439" s="100"/>
      <c r="M439" s="101"/>
      <c r="N439" s="129"/>
      <c r="O439" s="101"/>
      <c r="P439" s="129"/>
      <c r="Q439" s="102"/>
    </row>
    <row r="440" customFormat="false" ht="13.8" hidden="true" customHeight="false" outlineLevel="0" collapsed="false">
      <c r="A440" s="127" t="s">
        <v>1398</v>
      </c>
      <c r="B440" s="128" t="s">
        <v>1399</v>
      </c>
      <c r="C440" s="123" t="s">
        <v>1387</v>
      </c>
      <c r="D440" s="96"/>
      <c r="E440" s="96" t="n">
        <v>0</v>
      </c>
      <c r="F440" s="97" t="s">
        <v>48</v>
      </c>
      <c r="G440" s="97" t="s">
        <v>48</v>
      </c>
      <c r="H440" s="124" t="n">
        <v>19555</v>
      </c>
      <c r="I440" s="103" t="s">
        <v>1354</v>
      </c>
      <c r="J440" s="60" t="n">
        <v>7</v>
      </c>
      <c r="K440" s="99" t="n">
        <v>1</v>
      </c>
      <c r="L440" s="100"/>
      <c r="M440" s="101"/>
      <c r="N440" s="129"/>
      <c r="O440" s="101"/>
      <c r="P440" s="129"/>
      <c r="Q440" s="102"/>
    </row>
    <row r="441" customFormat="false" ht="13.8" hidden="false" customHeight="false" outlineLevel="0" collapsed="false">
      <c r="A441" s="93" t="s">
        <v>1400</v>
      </c>
      <c r="B441" s="94" t="s">
        <v>1401</v>
      </c>
      <c r="C441" s="123" t="s">
        <v>1402</v>
      </c>
      <c r="D441" s="96" t="s">
        <v>12</v>
      </c>
      <c r="E441" s="96" t="n">
        <v>0</v>
      </c>
      <c r="F441" s="124" t="n">
        <v>8</v>
      </c>
      <c r="G441" s="124" t="n">
        <v>2</v>
      </c>
      <c r="H441" s="124" t="n">
        <v>1700</v>
      </c>
      <c r="I441" s="103" t="s">
        <v>1354</v>
      </c>
      <c r="J441" s="60" t="n">
        <v>7</v>
      </c>
      <c r="K441" s="99" t="n">
        <v>1</v>
      </c>
      <c r="L441" s="100"/>
      <c r="M441" s="101"/>
      <c r="N441" s="101"/>
      <c r="O441" s="101"/>
      <c r="P441" s="101"/>
      <c r="Q441" s="102"/>
    </row>
    <row r="442" customFormat="false" ht="13.8" hidden="true" customHeight="false" outlineLevel="0" collapsed="false">
      <c r="A442" s="127" t="s">
        <v>1403</v>
      </c>
      <c r="B442" s="128" t="s">
        <v>1404</v>
      </c>
      <c r="C442" s="123" t="s">
        <v>123</v>
      </c>
      <c r="D442" s="96"/>
      <c r="E442" s="96" t="n">
        <v>0</v>
      </c>
      <c r="F442" s="97" t="s">
        <v>48</v>
      </c>
      <c r="G442" s="97" t="s">
        <v>48</v>
      </c>
      <c r="H442" s="124" t="n">
        <v>1701</v>
      </c>
      <c r="I442" s="103" t="s">
        <v>1354</v>
      </c>
      <c r="J442" s="60" t="n">
        <v>7</v>
      </c>
      <c r="K442" s="99" t="n">
        <v>1</v>
      </c>
      <c r="L442" s="100" t="s">
        <v>1405</v>
      </c>
      <c r="M442" s="101" t="s">
        <v>1406</v>
      </c>
      <c r="N442" s="101"/>
      <c r="O442" s="101"/>
      <c r="P442" s="101"/>
      <c r="Q442" s="102"/>
    </row>
    <row r="443" customFormat="false" ht="15" hidden="false" customHeight="true" outlineLevel="0" collapsed="false">
      <c r="A443" s="93" t="s">
        <v>1407</v>
      </c>
      <c r="B443" s="94" t="s">
        <v>1408</v>
      </c>
      <c r="C443" s="123" t="s">
        <v>40</v>
      </c>
      <c r="D443" s="96" t="s">
        <v>12</v>
      </c>
      <c r="E443" s="96" t="n">
        <v>0</v>
      </c>
      <c r="F443" s="124" t="n">
        <v>10</v>
      </c>
      <c r="G443" s="124" t="n">
        <v>1</v>
      </c>
      <c r="H443" s="124" t="n">
        <v>1702</v>
      </c>
      <c r="I443" s="103" t="s">
        <v>1354</v>
      </c>
      <c r="J443" s="60" t="n">
        <v>7</v>
      </c>
      <c r="K443" s="99" t="n">
        <v>1</v>
      </c>
      <c r="L443" s="100"/>
      <c r="M443" s="101"/>
      <c r="N443" s="101"/>
      <c r="O443" s="101"/>
      <c r="P443" s="101"/>
      <c r="Q443" s="102"/>
    </row>
    <row r="444" customFormat="false" ht="15" hidden="true" customHeight="true" outlineLevel="0" collapsed="false">
      <c r="A444" s="127" t="s">
        <v>1409</v>
      </c>
      <c r="B444" s="128" t="s">
        <v>1410</v>
      </c>
      <c r="C444" s="95" t="s">
        <v>1387</v>
      </c>
      <c r="D444" s="96"/>
      <c r="E444" s="96" t="n">
        <v>0</v>
      </c>
      <c r="F444" s="97" t="s">
        <v>48</v>
      </c>
      <c r="G444" s="97" t="s">
        <v>48</v>
      </c>
      <c r="H444" s="97" t="n">
        <v>19556</v>
      </c>
      <c r="I444" s="98" t="s">
        <v>1354</v>
      </c>
      <c r="J444" s="60" t="n">
        <v>7</v>
      </c>
      <c r="K444" s="99" t="n">
        <v>1</v>
      </c>
      <c r="L444" s="100"/>
      <c r="M444" s="101"/>
      <c r="N444" s="101"/>
      <c r="O444" s="101"/>
      <c r="P444" s="101"/>
      <c r="Q444" s="102"/>
    </row>
    <row r="445" customFormat="false" ht="13.8" hidden="true" customHeight="false" outlineLevel="0" collapsed="false">
      <c r="A445" s="127" t="s">
        <v>1411</v>
      </c>
      <c r="B445" s="128" t="s">
        <v>1412</v>
      </c>
      <c r="C445" s="95" t="s">
        <v>1387</v>
      </c>
      <c r="D445" s="96"/>
      <c r="E445" s="96" t="n">
        <v>0</v>
      </c>
      <c r="F445" s="97" t="s">
        <v>48</v>
      </c>
      <c r="G445" s="97" t="s">
        <v>48</v>
      </c>
      <c r="H445" s="97" t="n">
        <v>19557</v>
      </c>
      <c r="I445" s="98" t="s">
        <v>1354</v>
      </c>
      <c r="J445" s="60" t="n">
        <v>7</v>
      </c>
      <c r="K445" s="99" t="n">
        <v>1</v>
      </c>
      <c r="L445" s="100"/>
      <c r="M445" s="101"/>
      <c r="N445" s="101"/>
      <c r="O445" s="101"/>
      <c r="P445" s="101"/>
      <c r="Q445" s="102"/>
    </row>
    <row r="446" customFormat="false" ht="15" hidden="true" customHeight="true" outlineLevel="0" collapsed="false">
      <c r="A446" s="127" t="s">
        <v>1413</v>
      </c>
      <c r="B446" s="128" t="s">
        <v>1414</v>
      </c>
      <c r="C446" s="95" t="s">
        <v>123</v>
      </c>
      <c r="D446" s="96"/>
      <c r="E446" s="96" t="n">
        <v>0</v>
      </c>
      <c r="F446" s="97" t="s">
        <v>48</v>
      </c>
      <c r="G446" s="97" t="s">
        <v>48</v>
      </c>
      <c r="H446" s="97" t="n">
        <v>1696</v>
      </c>
      <c r="I446" s="98" t="s">
        <v>1354</v>
      </c>
      <c r="J446" s="60" t="n">
        <v>7</v>
      </c>
      <c r="K446" s="99" t="n">
        <v>1</v>
      </c>
      <c r="L446" s="100"/>
      <c r="M446" s="101"/>
      <c r="N446" s="101"/>
      <c r="O446" s="101"/>
      <c r="P446" s="101"/>
      <c r="Q446" s="102"/>
    </row>
    <row r="447" customFormat="false" ht="13.8" hidden="false" customHeight="false" outlineLevel="0" collapsed="false">
      <c r="A447" s="93" t="s">
        <v>1415</v>
      </c>
      <c r="B447" s="94" t="s">
        <v>1416</v>
      </c>
      <c r="C447" s="123" t="s">
        <v>1417</v>
      </c>
      <c r="D447" s="96" t="s">
        <v>12</v>
      </c>
      <c r="E447" s="96" t="n">
        <v>0</v>
      </c>
      <c r="F447" s="124" t="n">
        <v>12</v>
      </c>
      <c r="G447" s="124" t="n">
        <v>2</v>
      </c>
      <c r="H447" s="124" t="n">
        <v>1703</v>
      </c>
      <c r="I447" s="98" t="s">
        <v>1354</v>
      </c>
      <c r="J447" s="60" t="n">
        <v>7</v>
      </c>
      <c r="K447" s="99" t="n">
        <v>1</v>
      </c>
      <c r="L447" s="100"/>
      <c r="M447" s="101"/>
      <c r="N447" s="101"/>
      <c r="O447" s="101"/>
      <c r="P447" s="101"/>
      <c r="Q447" s="102"/>
    </row>
    <row r="448" customFormat="false" ht="13.8" hidden="true" customHeight="false" outlineLevel="0" collapsed="false">
      <c r="A448" s="127" t="s">
        <v>1418</v>
      </c>
      <c r="B448" s="128" t="s">
        <v>1419</v>
      </c>
      <c r="C448" s="123" t="s">
        <v>1420</v>
      </c>
      <c r="D448" s="96"/>
      <c r="E448" s="96" t="n">
        <v>0</v>
      </c>
      <c r="F448" s="97" t="s">
        <v>48</v>
      </c>
      <c r="G448" s="97" t="s">
        <v>48</v>
      </c>
      <c r="H448" s="124" t="n">
        <v>1704</v>
      </c>
      <c r="I448" s="98" t="s">
        <v>1354</v>
      </c>
      <c r="J448" s="60" t="n">
        <v>7</v>
      </c>
      <c r="K448" s="99" t="n">
        <v>1</v>
      </c>
      <c r="L448" s="100"/>
      <c r="M448" s="101"/>
      <c r="N448" s="101"/>
      <c r="O448" s="101"/>
      <c r="P448" s="101"/>
      <c r="Q448" s="102"/>
    </row>
    <row r="449" customFormat="false" ht="13.8" hidden="false" customHeight="false" outlineLevel="0" collapsed="false">
      <c r="A449" s="93" t="s">
        <v>1421</v>
      </c>
      <c r="B449" s="94" t="s">
        <v>1422</v>
      </c>
      <c r="C449" s="123" t="s">
        <v>1423</v>
      </c>
      <c r="D449" s="96" t="s">
        <v>12</v>
      </c>
      <c r="E449" s="96" t="n">
        <v>0</v>
      </c>
      <c r="F449" s="97" t="n">
        <v>10</v>
      </c>
      <c r="G449" s="97" t="n">
        <v>2</v>
      </c>
      <c r="H449" s="124" t="n">
        <v>19559</v>
      </c>
      <c r="I449" s="98" t="s">
        <v>1354</v>
      </c>
      <c r="J449" s="60" t="n">
        <v>7</v>
      </c>
      <c r="K449" s="99" t="n">
        <v>1</v>
      </c>
      <c r="L449" s="100"/>
      <c r="M449" s="101"/>
      <c r="N449" s="101"/>
      <c r="O449" s="101"/>
      <c r="P449" s="101"/>
      <c r="Q449" s="102"/>
    </row>
    <row r="450" customFormat="false" ht="15" hidden="false" customHeight="true" outlineLevel="0" collapsed="false">
      <c r="A450" s="93" t="s">
        <v>1424</v>
      </c>
      <c r="B450" s="94" t="s">
        <v>1425</v>
      </c>
      <c r="C450" s="123" t="s">
        <v>123</v>
      </c>
      <c r="D450" s="96" t="s">
        <v>12</v>
      </c>
      <c r="E450" s="96" t="n">
        <v>0</v>
      </c>
      <c r="F450" s="124" t="n">
        <v>5</v>
      </c>
      <c r="G450" s="124" t="n">
        <v>2</v>
      </c>
      <c r="H450" s="124" t="n">
        <v>1717</v>
      </c>
      <c r="I450" s="103" t="s">
        <v>1354</v>
      </c>
      <c r="J450" s="60" t="n">
        <v>7</v>
      </c>
      <c r="K450" s="99" t="n">
        <v>1</v>
      </c>
      <c r="L450" s="100" t="s">
        <v>1426</v>
      </c>
      <c r="M450" s="101" t="s">
        <v>1427</v>
      </c>
      <c r="N450" s="101" t="s">
        <v>1428</v>
      </c>
      <c r="O450" s="101" t="s">
        <v>1429</v>
      </c>
      <c r="P450" s="101" t="s">
        <v>1430</v>
      </c>
      <c r="Q450" s="102" t="s">
        <v>1431</v>
      </c>
    </row>
    <row r="451" customFormat="false" ht="13.8" hidden="true" customHeight="false" outlineLevel="0" collapsed="false">
      <c r="A451" s="127" t="s">
        <v>1432</v>
      </c>
      <c r="B451" s="128" t="s">
        <v>1433</v>
      </c>
      <c r="C451" s="95" t="s">
        <v>1434</v>
      </c>
      <c r="D451" s="96"/>
      <c r="E451" s="96" t="n">
        <v>0</v>
      </c>
      <c r="F451" s="97" t="s">
        <v>48</v>
      </c>
      <c r="G451" s="97" t="s">
        <v>48</v>
      </c>
      <c r="H451" s="97" t="n">
        <v>19583</v>
      </c>
      <c r="I451" s="103" t="s">
        <v>1354</v>
      </c>
      <c r="J451" s="60" t="n">
        <v>7</v>
      </c>
      <c r="K451" s="99" t="n">
        <v>1</v>
      </c>
      <c r="L451" s="100"/>
      <c r="M451" s="101"/>
      <c r="N451" s="101"/>
      <c r="O451" s="101"/>
      <c r="P451" s="101"/>
      <c r="Q451" s="102"/>
    </row>
    <row r="452" customFormat="false" ht="13.8" hidden="true" customHeight="false" outlineLevel="0" collapsed="false">
      <c r="A452" s="127" t="s">
        <v>1435</v>
      </c>
      <c r="B452" s="128" t="s">
        <v>1436</v>
      </c>
      <c r="C452" s="123" t="s">
        <v>123</v>
      </c>
      <c r="D452" s="96"/>
      <c r="E452" s="96" t="n">
        <v>0</v>
      </c>
      <c r="F452" s="97" t="s">
        <v>48</v>
      </c>
      <c r="G452" s="97" t="s">
        <v>48</v>
      </c>
      <c r="H452" s="124" t="n">
        <v>1716</v>
      </c>
      <c r="I452" s="103" t="s">
        <v>1354</v>
      </c>
      <c r="J452" s="60" t="n">
        <v>7</v>
      </c>
      <c r="K452" s="99" t="n">
        <v>1</v>
      </c>
      <c r="L452" s="100"/>
      <c r="M452" s="101"/>
      <c r="N452" s="101"/>
      <c r="O452" s="101"/>
      <c r="P452" s="101"/>
      <c r="Q452" s="102"/>
    </row>
    <row r="453" customFormat="false" ht="13.8" hidden="false" customHeight="false" outlineLevel="0" collapsed="false">
      <c r="A453" s="93" t="s">
        <v>1437</v>
      </c>
      <c r="B453" s="94" t="s">
        <v>1438</v>
      </c>
      <c r="C453" s="123" t="s">
        <v>123</v>
      </c>
      <c r="D453" s="96" t="s">
        <v>12</v>
      </c>
      <c r="E453" s="96" t="n">
        <v>0</v>
      </c>
      <c r="F453" s="124" t="n">
        <v>2</v>
      </c>
      <c r="G453" s="124" t="n">
        <v>3</v>
      </c>
      <c r="H453" s="124" t="n">
        <v>1718</v>
      </c>
      <c r="I453" s="103" t="s">
        <v>1354</v>
      </c>
      <c r="J453" s="60" t="n">
        <v>7</v>
      </c>
      <c r="K453" s="99" t="n">
        <v>1</v>
      </c>
      <c r="L453" s="100" t="s">
        <v>1439</v>
      </c>
      <c r="M453" s="101" t="s">
        <v>1440</v>
      </c>
      <c r="N453" s="101"/>
      <c r="O453" s="101"/>
      <c r="P453" s="101"/>
      <c r="Q453" s="102"/>
    </row>
    <row r="454" customFormat="false" ht="15" hidden="true" customHeight="true" outlineLevel="0" collapsed="false">
      <c r="A454" s="127" t="s">
        <v>1441</v>
      </c>
      <c r="B454" s="128" t="s">
        <v>1442</v>
      </c>
      <c r="C454" s="95" t="s">
        <v>1443</v>
      </c>
      <c r="D454" s="96"/>
      <c r="E454" s="96" t="n">
        <v>0</v>
      </c>
      <c r="F454" s="97" t="s">
        <v>48</v>
      </c>
      <c r="G454" s="97" t="s">
        <v>48</v>
      </c>
      <c r="H454" s="97" t="n">
        <v>19626</v>
      </c>
      <c r="I454" s="103" t="s">
        <v>1354</v>
      </c>
      <c r="J454" s="60" t="n">
        <v>7</v>
      </c>
      <c r="K454" s="99" t="n">
        <v>1</v>
      </c>
      <c r="L454" s="100"/>
      <c r="M454" s="101"/>
      <c r="N454" s="101"/>
      <c r="O454" s="101"/>
      <c r="P454" s="101"/>
      <c r="Q454" s="102"/>
    </row>
    <row r="455" customFormat="false" ht="15" hidden="true" customHeight="true" outlineLevel="0" collapsed="false">
      <c r="A455" s="127" t="s">
        <v>1444</v>
      </c>
      <c r="B455" s="128" t="s">
        <v>1445</v>
      </c>
      <c r="C455" s="123" t="s">
        <v>1446</v>
      </c>
      <c r="D455" s="96"/>
      <c r="E455" s="96" t="n">
        <v>0</v>
      </c>
      <c r="F455" s="97" t="s">
        <v>48</v>
      </c>
      <c r="G455" s="97" t="s">
        <v>48</v>
      </c>
      <c r="H455" s="124" t="n">
        <v>19627</v>
      </c>
      <c r="I455" s="103" t="s">
        <v>1354</v>
      </c>
      <c r="J455" s="60" t="n">
        <v>7</v>
      </c>
      <c r="K455" s="99" t="n">
        <v>1</v>
      </c>
      <c r="L455" s="100"/>
      <c r="M455" s="101"/>
      <c r="N455" s="101"/>
      <c r="O455" s="101"/>
      <c r="P455" s="101"/>
      <c r="Q455" s="102"/>
    </row>
    <row r="456" customFormat="false" ht="13.8" hidden="true" customHeight="false" outlineLevel="0" collapsed="false">
      <c r="A456" s="127" t="s">
        <v>1447</v>
      </c>
      <c r="B456" s="128" t="s">
        <v>1448</v>
      </c>
      <c r="C456" s="95" t="s">
        <v>1449</v>
      </c>
      <c r="D456" s="96"/>
      <c r="E456" s="96" t="n">
        <v>0</v>
      </c>
      <c r="F456" s="97" t="s">
        <v>48</v>
      </c>
      <c r="G456" s="97" t="s">
        <v>48</v>
      </c>
      <c r="H456" s="97" t="n">
        <v>19628</v>
      </c>
      <c r="I456" s="103" t="s">
        <v>1354</v>
      </c>
      <c r="J456" s="60" t="n">
        <v>7</v>
      </c>
      <c r="K456" s="99" t="n">
        <v>1</v>
      </c>
      <c r="L456" s="100"/>
      <c r="M456" s="101"/>
      <c r="N456" s="101"/>
      <c r="O456" s="101"/>
      <c r="P456" s="101"/>
      <c r="Q456" s="102"/>
    </row>
    <row r="457" customFormat="false" ht="13.8" hidden="true" customHeight="false" outlineLevel="0" collapsed="false">
      <c r="A457" s="127" t="s">
        <v>1450</v>
      </c>
      <c r="B457" s="128" t="s">
        <v>1451</v>
      </c>
      <c r="C457" s="123" t="s">
        <v>1452</v>
      </c>
      <c r="D457" s="96"/>
      <c r="E457" s="96" t="n">
        <v>0</v>
      </c>
      <c r="F457" s="97" t="s">
        <v>48</v>
      </c>
      <c r="G457" s="97" t="s">
        <v>48</v>
      </c>
      <c r="H457" s="124" t="n">
        <v>19642</v>
      </c>
      <c r="I457" s="103" t="s">
        <v>1354</v>
      </c>
      <c r="J457" s="60" t="n">
        <v>7</v>
      </c>
      <c r="K457" s="99" t="n">
        <v>1</v>
      </c>
      <c r="L457" s="100" t="s">
        <v>1453</v>
      </c>
      <c r="M457" s="101" t="s">
        <v>1454</v>
      </c>
      <c r="N457" s="101"/>
      <c r="O457" s="101"/>
      <c r="P457" s="101"/>
      <c r="Q457" s="102"/>
    </row>
    <row r="458" customFormat="false" ht="13.8" hidden="false" customHeight="false" outlineLevel="0" collapsed="false">
      <c r="A458" s="93" t="s">
        <v>1455</v>
      </c>
      <c r="B458" s="94" t="s">
        <v>1456</v>
      </c>
      <c r="C458" s="123" t="s">
        <v>1457</v>
      </c>
      <c r="D458" s="96" t="s">
        <v>12</v>
      </c>
      <c r="E458" s="96" t="n">
        <v>0</v>
      </c>
      <c r="F458" s="124" t="n">
        <v>10</v>
      </c>
      <c r="G458" s="124" t="n">
        <v>2</v>
      </c>
      <c r="H458" s="124" t="n">
        <v>1586</v>
      </c>
      <c r="I458" s="103" t="s">
        <v>1354</v>
      </c>
      <c r="J458" s="60" t="n">
        <v>7</v>
      </c>
      <c r="K458" s="99" t="n">
        <v>1</v>
      </c>
      <c r="L458" s="100"/>
      <c r="M458" s="101"/>
      <c r="N458" s="101"/>
      <c r="O458" s="101"/>
      <c r="P458" s="101"/>
      <c r="Q458" s="102"/>
    </row>
    <row r="459" customFormat="false" ht="13.8" hidden="false" customHeight="false" outlineLevel="0" collapsed="false">
      <c r="A459" s="93" t="s">
        <v>1458</v>
      </c>
      <c r="B459" s="94" t="s">
        <v>1459</v>
      </c>
      <c r="C459" s="123" t="s">
        <v>1460</v>
      </c>
      <c r="D459" s="96" t="s">
        <v>12</v>
      </c>
      <c r="E459" s="96" t="n">
        <v>0</v>
      </c>
      <c r="F459" s="124" t="n">
        <v>8</v>
      </c>
      <c r="G459" s="124" t="n">
        <v>2</v>
      </c>
      <c r="H459" s="124" t="n">
        <v>1588</v>
      </c>
      <c r="I459" s="103" t="s">
        <v>1354</v>
      </c>
      <c r="J459" s="60" t="n">
        <v>7</v>
      </c>
      <c r="K459" s="99" t="n">
        <v>1</v>
      </c>
      <c r="L459" s="100"/>
      <c r="M459" s="101"/>
      <c r="N459" s="101"/>
      <c r="O459" s="101"/>
      <c r="P459" s="101"/>
      <c r="Q459" s="102"/>
    </row>
    <row r="460" customFormat="false" ht="13.8" hidden="true" customHeight="false" outlineLevel="0" collapsed="false">
      <c r="A460" s="127" t="s">
        <v>1461</v>
      </c>
      <c r="B460" s="128" t="s">
        <v>1462</v>
      </c>
      <c r="C460" s="123" t="s">
        <v>1463</v>
      </c>
      <c r="D460" s="96"/>
      <c r="E460" s="96" t="n">
        <v>0</v>
      </c>
      <c r="F460" s="97" t="s">
        <v>48</v>
      </c>
      <c r="G460" s="97" t="s">
        <v>48</v>
      </c>
      <c r="H460" s="124" t="n">
        <v>1585</v>
      </c>
      <c r="I460" s="103" t="s">
        <v>1354</v>
      </c>
      <c r="J460" s="60" t="n">
        <v>7</v>
      </c>
      <c r="K460" s="99" t="n">
        <v>1</v>
      </c>
      <c r="L460" s="100"/>
      <c r="M460" s="101"/>
      <c r="N460" s="101"/>
      <c r="O460" s="101"/>
      <c r="P460" s="101"/>
      <c r="Q460" s="102"/>
    </row>
    <row r="461" customFormat="false" ht="13.8" hidden="true" customHeight="false" outlineLevel="0" collapsed="false">
      <c r="A461" s="127" t="s">
        <v>1464</v>
      </c>
      <c r="B461" s="128" t="s">
        <v>1465</v>
      </c>
      <c r="C461" s="95" t="s">
        <v>1466</v>
      </c>
      <c r="D461" s="96"/>
      <c r="E461" s="96" t="n">
        <v>0</v>
      </c>
      <c r="F461" s="97" t="s">
        <v>48</v>
      </c>
      <c r="G461" s="97" t="s">
        <v>48</v>
      </c>
      <c r="H461" s="97" t="n">
        <v>19648</v>
      </c>
      <c r="I461" s="103" t="s">
        <v>1354</v>
      </c>
      <c r="J461" s="60" t="n">
        <v>7</v>
      </c>
      <c r="K461" s="99" t="n">
        <v>2</v>
      </c>
      <c r="L461" s="100"/>
      <c r="M461" s="101"/>
      <c r="N461" s="129"/>
      <c r="O461" s="101"/>
      <c r="P461" s="129"/>
      <c r="Q461" s="102"/>
    </row>
    <row r="462" customFormat="false" ht="13.8" hidden="true" customHeight="false" outlineLevel="0" collapsed="false">
      <c r="A462" s="127" t="s">
        <v>1467</v>
      </c>
      <c r="B462" s="128" t="s">
        <v>1468</v>
      </c>
      <c r="C462" s="123" t="s">
        <v>1469</v>
      </c>
      <c r="D462" s="96"/>
      <c r="E462" s="96" t="n">
        <v>0</v>
      </c>
      <c r="F462" s="97" t="s">
        <v>48</v>
      </c>
      <c r="G462" s="97" t="s">
        <v>48</v>
      </c>
      <c r="H462" s="124" t="n">
        <v>19649</v>
      </c>
      <c r="I462" s="103" t="s">
        <v>1354</v>
      </c>
      <c r="J462" s="60" t="n">
        <v>7</v>
      </c>
      <c r="K462" s="99" t="n">
        <v>2</v>
      </c>
      <c r="L462" s="100"/>
      <c r="M462" s="101"/>
      <c r="N462" s="101"/>
      <c r="O462" s="101"/>
      <c r="P462" s="101"/>
      <c r="Q462" s="102"/>
    </row>
    <row r="463" customFormat="false" ht="13.8" hidden="false" customHeight="false" outlineLevel="0" collapsed="false">
      <c r="A463" s="93" t="s">
        <v>1470</v>
      </c>
      <c r="B463" s="94" t="s">
        <v>1471</v>
      </c>
      <c r="C463" s="123" t="s">
        <v>1472</v>
      </c>
      <c r="D463" s="96" t="s">
        <v>12</v>
      </c>
      <c r="E463" s="96" t="n">
        <v>0</v>
      </c>
      <c r="F463" s="124" t="n">
        <v>11</v>
      </c>
      <c r="G463" s="124" t="n">
        <v>2</v>
      </c>
      <c r="H463" s="124" t="n">
        <v>1638</v>
      </c>
      <c r="I463" s="103" t="s">
        <v>1354</v>
      </c>
      <c r="J463" s="60" t="n">
        <v>7</v>
      </c>
      <c r="K463" s="99" t="n">
        <v>1</v>
      </c>
      <c r="L463" s="100" t="s">
        <v>1473</v>
      </c>
      <c r="M463" s="101" t="s">
        <v>1474</v>
      </c>
      <c r="N463" s="101"/>
      <c r="O463" s="101"/>
      <c r="P463" s="101"/>
      <c r="Q463" s="102"/>
    </row>
    <row r="464" customFormat="false" ht="13.8" hidden="false" customHeight="false" outlineLevel="0" collapsed="false">
      <c r="A464" s="93" t="s">
        <v>1475</v>
      </c>
      <c r="B464" s="94" t="s">
        <v>1476</v>
      </c>
      <c r="C464" s="123" t="s">
        <v>1477</v>
      </c>
      <c r="D464" s="96" t="s">
        <v>12</v>
      </c>
      <c r="E464" s="96" t="n">
        <v>0</v>
      </c>
      <c r="F464" s="97" t="n">
        <v>17</v>
      </c>
      <c r="G464" s="97" t="n">
        <v>3</v>
      </c>
      <c r="H464" s="124" t="n">
        <v>30055</v>
      </c>
      <c r="I464" s="103" t="s">
        <v>1354</v>
      </c>
      <c r="J464" s="60" t="n">
        <v>7</v>
      </c>
      <c r="K464" s="99" t="n">
        <v>2</v>
      </c>
      <c r="L464" s="100" t="s">
        <v>1478</v>
      </c>
      <c r="M464" s="125" t="s">
        <v>1479</v>
      </c>
      <c r="N464" s="101" t="s">
        <v>1480</v>
      </c>
      <c r="O464" s="101" t="s">
        <v>1481</v>
      </c>
      <c r="P464" s="101"/>
      <c r="Q464" s="102"/>
    </row>
    <row r="465" customFormat="false" ht="13.8" hidden="false" customHeight="false" outlineLevel="0" collapsed="false">
      <c r="A465" s="93" t="s">
        <v>1482</v>
      </c>
      <c r="B465" s="94" t="s">
        <v>1483</v>
      </c>
      <c r="C465" s="123" t="s">
        <v>1477</v>
      </c>
      <c r="D465" s="96" t="s">
        <v>12</v>
      </c>
      <c r="E465" s="96" t="n">
        <v>0</v>
      </c>
      <c r="F465" s="97" t="n">
        <v>10</v>
      </c>
      <c r="G465" s="97" t="n">
        <v>1</v>
      </c>
      <c r="H465" s="124" t="n">
        <v>30053</v>
      </c>
      <c r="I465" s="103" t="s">
        <v>1354</v>
      </c>
      <c r="J465" s="60" t="n">
        <v>7</v>
      </c>
      <c r="K465" s="99" t="n">
        <v>2</v>
      </c>
      <c r="L465" s="100" t="s">
        <v>1484</v>
      </c>
      <c r="M465" s="125" t="s">
        <v>1485</v>
      </c>
      <c r="N465" s="101"/>
      <c r="O465" s="101"/>
      <c r="P465" s="101"/>
      <c r="Q465" s="102"/>
    </row>
    <row r="466" customFormat="false" ht="13.8" hidden="true" customHeight="false" outlineLevel="0" collapsed="false">
      <c r="A466" s="127" t="s">
        <v>1486</v>
      </c>
      <c r="B466" s="128" t="s">
        <v>1487</v>
      </c>
      <c r="C466" s="123" t="s">
        <v>1488</v>
      </c>
      <c r="D466" s="96"/>
      <c r="E466" s="96" t="n">
        <v>0</v>
      </c>
      <c r="F466" s="97" t="s">
        <v>48</v>
      </c>
      <c r="G466" s="97" t="s">
        <v>48</v>
      </c>
      <c r="H466" s="124" t="n">
        <v>19778</v>
      </c>
      <c r="I466" s="103" t="s">
        <v>1354</v>
      </c>
      <c r="J466" s="60" t="n">
        <v>7</v>
      </c>
      <c r="K466" s="99" t="n">
        <v>2</v>
      </c>
      <c r="L466" s="100"/>
      <c r="M466" s="101"/>
      <c r="N466" s="101"/>
      <c r="O466" s="101"/>
      <c r="P466" s="101"/>
      <c r="Q466" s="102"/>
    </row>
    <row r="467" customFormat="false" ht="13.8" hidden="true" customHeight="false" outlineLevel="0" collapsed="false">
      <c r="A467" s="127" t="s">
        <v>1489</v>
      </c>
      <c r="B467" s="128" t="s">
        <v>1490</v>
      </c>
      <c r="C467" s="123" t="s">
        <v>123</v>
      </c>
      <c r="D467" s="96"/>
      <c r="E467" s="96" t="n">
        <v>0</v>
      </c>
      <c r="F467" s="97" t="s">
        <v>48</v>
      </c>
      <c r="G467" s="97" t="s">
        <v>48</v>
      </c>
      <c r="H467" s="124" t="n">
        <v>1781</v>
      </c>
      <c r="I467" s="103" t="s">
        <v>1354</v>
      </c>
      <c r="J467" s="60" t="n">
        <v>7</v>
      </c>
      <c r="K467" s="99" t="n">
        <v>2</v>
      </c>
      <c r="L467" s="100"/>
      <c r="M467" s="101"/>
      <c r="N467" s="101"/>
      <c r="O467" s="101"/>
      <c r="P467" s="101"/>
      <c r="Q467" s="102"/>
    </row>
    <row r="468" customFormat="false" ht="13.8" hidden="false" customHeight="false" outlineLevel="0" collapsed="false">
      <c r="A468" s="93" t="s">
        <v>1491</v>
      </c>
      <c r="B468" s="94" t="s">
        <v>1492</v>
      </c>
      <c r="C468" s="123" t="s">
        <v>123</v>
      </c>
      <c r="D468" s="96" t="s">
        <v>12</v>
      </c>
      <c r="E468" s="96" t="n">
        <v>0</v>
      </c>
      <c r="F468" s="124" t="n">
        <v>12</v>
      </c>
      <c r="G468" s="124" t="n">
        <v>2</v>
      </c>
      <c r="H468" s="124" t="n">
        <v>1782</v>
      </c>
      <c r="I468" s="98" t="s">
        <v>1354</v>
      </c>
      <c r="J468" s="60" t="n">
        <v>7</v>
      </c>
      <c r="K468" s="99" t="n">
        <v>2</v>
      </c>
      <c r="L468" s="100" t="s">
        <v>1493</v>
      </c>
      <c r="M468" s="101" t="s">
        <v>1494</v>
      </c>
      <c r="N468" s="101"/>
      <c r="O468" s="101"/>
      <c r="P468" s="101"/>
      <c r="Q468" s="102"/>
    </row>
    <row r="469" customFormat="false" ht="13.8" hidden="false" customHeight="false" outlineLevel="0" collapsed="false">
      <c r="A469" s="93" t="s">
        <v>1495</v>
      </c>
      <c r="B469" s="94" t="s">
        <v>1496</v>
      </c>
      <c r="C469" s="123" t="s">
        <v>123</v>
      </c>
      <c r="D469" s="96" t="s">
        <v>12</v>
      </c>
      <c r="E469" s="96" t="n">
        <v>0</v>
      </c>
      <c r="F469" s="124" t="n">
        <v>12</v>
      </c>
      <c r="G469" s="124" t="n">
        <v>2</v>
      </c>
      <c r="H469" s="124" t="n">
        <v>1882</v>
      </c>
      <c r="I469" s="98" t="s">
        <v>1354</v>
      </c>
      <c r="J469" s="60" t="n">
        <v>7</v>
      </c>
      <c r="K469" s="99" t="n">
        <v>1</v>
      </c>
      <c r="L469" s="100"/>
      <c r="M469" s="101"/>
      <c r="N469" s="101"/>
      <c r="O469" s="101"/>
      <c r="P469" s="101"/>
      <c r="Q469" s="102"/>
    </row>
    <row r="470" customFormat="false" ht="13.8" hidden="true" customHeight="false" outlineLevel="0" collapsed="false">
      <c r="A470" s="127" t="s">
        <v>1497</v>
      </c>
      <c r="B470" s="128" t="s">
        <v>1498</v>
      </c>
      <c r="C470" s="123" t="s">
        <v>1499</v>
      </c>
      <c r="D470" s="96"/>
      <c r="E470" s="96" t="n">
        <v>0</v>
      </c>
      <c r="F470" s="97" t="s">
        <v>48</v>
      </c>
      <c r="G470" s="97" t="s">
        <v>48</v>
      </c>
      <c r="H470" s="124" t="n">
        <v>19784</v>
      </c>
      <c r="I470" s="98" t="s">
        <v>1354</v>
      </c>
      <c r="J470" s="60" t="n">
        <v>7</v>
      </c>
      <c r="K470" s="99" t="n">
        <v>1</v>
      </c>
      <c r="L470" s="100"/>
      <c r="M470" s="101"/>
      <c r="N470" s="101"/>
      <c r="O470" s="101"/>
      <c r="P470" s="101"/>
      <c r="Q470" s="102"/>
    </row>
    <row r="471" customFormat="false" ht="13.8" hidden="false" customHeight="false" outlineLevel="0" collapsed="false">
      <c r="A471" s="93" t="s">
        <v>1500</v>
      </c>
      <c r="B471" s="94" t="s">
        <v>1501</v>
      </c>
      <c r="C471" s="123" t="s">
        <v>123</v>
      </c>
      <c r="D471" s="96" t="s">
        <v>12</v>
      </c>
      <c r="E471" s="96" t="n">
        <v>0</v>
      </c>
      <c r="F471" s="124" t="n">
        <v>11</v>
      </c>
      <c r="G471" s="124" t="n">
        <v>3</v>
      </c>
      <c r="H471" s="124" t="n">
        <v>1590</v>
      </c>
      <c r="I471" s="98" t="s">
        <v>1354</v>
      </c>
      <c r="J471" s="60" t="n">
        <v>7</v>
      </c>
      <c r="K471" s="99" t="n">
        <v>1</v>
      </c>
      <c r="L471" s="100"/>
      <c r="M471" s="101"/>
      <c r="N471" s="101"/>
      <c r="O471" s="101"/>
      <c r="P471" s="101"/>
      <c r="Q471" s="102"/>
    </row>
    <row r="472" customFormat="false" ht="13.8" hidden="true" customHeight="false" outlineLevel="0" collapsed="false">
      <c r="A472" s="127" t="s">
        <v>1502</v>
      </c>
      <c r="B472" s="128" t="s">
        <v>1503</v>
      </c>
      <c r="C472" s="123" t="s">
        <v>1368</v>
      </c>
      <c r="D472" s="96"/>
      <c r="E472" s="96" t="n">
        <v>0</v>
      </c>
      <c r="F472" s="97" t="s">
        <v>48</v>
      </c>
      <c r="G472" s="97" t="s">
        <v>48</v>
      </c>
      <c r="H472" s="124" t="n">
        <v>19785</v>
      </c>
      <c r="I472" s="103" t="s">
        <v>1354</v>
      </c>
      <c r="J472" s="60" t="n">
        <v>7</v>
      </c>
      <c r="K472" s="99" t="n">
        <v>1</v>
      </c>
      <c r="L472" s="100"/>
      <c r="M472" s="101"/>
      <c r="N472" s="101"/>
      <c r="O472" s="101"/>
      <c r="P472" s="101"/>
      <c r="Q472" s="102"/>
    </row>
    <row r="473" customFormat="false" ht="13.8" hidden="true" customHeight="false" outlineLevel="0" collapsed="false">
      <c r="A473" s="127" t="s">
        <v>1504</v>
      </c>
      <c r="B473" s="128" t="s">
        <v>1505</v>
      </c>
      <c r="C473" s="123" t="s">
        <v>123</v>
      </c>
      <c r="D473" s="96"/>
      <c r="E473" s="96" t="n">
        <v>0</v>
      </c>
      <c r="F473" s="97" t="s">
        <v>48</v>
      </c>
      <c r="G473" s="97" t="s">
        <v>48</v>
      </c>
      <c r="H473" s="124" t="n">
        <v>1982</v>
      </c>
      <c r="I473" s="103" t="s">
        <v>1354</v>
      </c>
      <c r="J473" s="60" t="n">
        <v>7</v>
      </c>
      <c r="K473" s="99" t="n">
        <v>2</v>
      </c>
      <c r="L473" s="100"/>
      <c r="M473" s="101"/>
      <c r="N473" s="101"/>
      <c r="O473" s="101"/>
      <c r="P473" s="101"/>
      <c r="Q473" s="102"/>
    </row>
    <row r="474" customFormat="false" ht="13.8" hidden="false" customHeight="false" outlineLevel="0" collapsed="false">
      <c r="A474" s="93" t="s">
        <v>1506</v>
      </c>
      <c r="B474" s="94" t="s">
        <v>1507</v>
      </c>
      <c r="C474" s="95" t="s">
        <v>1508</v>
      </c>
      <c r="D474" s="96" t="s">
        <v>12</v>
      </c>
      <c r="E474" s="96" t="n">
        <v>0</v>
      </c>
      <c r="F474" s="97" t="n">
        <v>18</v>
      </c>
      <c r="G474" s="97" t="n">
        <v>3</v>
      </c>
      <c r="H474" s="97" t="n">
        <v>31025</v>
      </c>
      <c r="I474" s="103" t="s">
        <v>1354</v>
      </c>
      <c r="J474" s="60" t="n">
        <v>7</v>
      </c>
      <c r="K474" s="99" t="n">
        <v>1</v>
      </c>
      <c r="L474" s="100" t="s">
        <v>1509</v>
      </c>
      <c r="M474" s="125" t="s">
        <v>1510</v>
      </c>
      <c r="N474" s="101" t="s">
        <v>1511</v>
      </c>
      <c r="O474" s="101" t="s">
        <v>1512</v>
      </c>
      <c r="P474" s="101" t="s">
        <v>1509</v>
      </c>
      <c r="Q474" s="102" t="s">
        <v>1510</v>
      </c>
    </row>
    <row r="475" customFormat="false" ht="13.8" hidden="true" customHeight="false" outlineLevel="0" collapsed="false">
      <c r="A475" s="127" t="s">
        <v>1513</v>
      </c>
      <c r="B475" s="128" t="s">
        <v>1514</v>
      </c>
      <c r="C475" s="123" t="s">
        <v>1515</v>
      </c>
      <c r="D475" s="96"/>
      <c r="E475" s="96" t="n">
        <v>0</v>
      </c>
      <c r="F475" s="97" t="s">
        <v>48</v>
      </c>
      <c r="G475" s="97" t="s">
        <v>48</v>
      </c>
      <c r="H475" s="124" t="n">
        <v>1592</v>
      </c>
      <c r="I475" s="98" t="s">
        <v>1354</v>
      </c>
      <c r="J475" s="60" t="n">
        <v>7</v>
      </c>
      <c r="K475" s="99" t="n">
        <v>1</v>
      </c>
      <c r="L475" s="100"/>
      <c r="M475" s="101"/>
      <c r="N475" s="101"/>
      <c r="O475" s="101"/>
      <c r="P475" s="101"/>
      <c r="Q475" s="102"/>
    </row>
    <row r="476" customFormat="false" ht="13.8" hidden="true" customHeight="false" outlineLevel="0" collapsed="false">
      <c r="A476" s="127" t="s">
        <v>1516</v>
      </c>
      <c r="B476" s="128" t="s">
        <v>1517</v>
      </c>
      <c r="C476" s="95" t="s">
        <v>1518</v>
      </c>
      <c r="D476" s="96"/>
      <c r="E476" s="96" t="n">
        <v>0</v>
      </c>
      <c r="F476" s="97" t="s">
        <v>48</v>
      </c>
      <c r="G476" s="97" t="s">
        <v>48</v>
      </c>
      <c r="H476" s="97" t="n">
        <v>19832</v>
      </c>
      <c r="I476" s="103" t="s">
        <v>1354</v>
      </c>
      <c r="J476" s="60" t="n">
        <v>7</v>
      </c>
      <c r="K476" s="99" t="n">
        <v>1</v>
      </c>
      <c r="L476" s="100"/>
      <c r="M476" s="101"/>
      <c r="N476" s="101"/>
      <c r="O476" s="101"/>
      <c r="P476" s="101"/>
      <c r="Q476" s="102"/>
    </row>
    <row r="477" customFormat="false" ht="13.8" hidden="false" customHeight="false" outlineLevel="0" collapsed="false">
      <c r="A477" s="93" t="s">
        <v>1519</v>
      </c>
      <c r="B477" s="94" t="s">
        <v>1520</v>
      </c>
      <c r="C477" s="123" t="s">
        <v>123</v>
      </c>
      <c r="D477" s="96" t="s">
        <v>12</v>
      </c>
      <c r="E477" s="96" t="n">
        <v>0</v>
      </c>
      <c r="F477" s="124" t="n">
        <v>5</v>
      </c>
      <c r="G477" s="124" t="n">
        <v>3</v>
      </c>
      <c r="H477" s="124" t="n">
        <v>1625</v>
      </c>
      <c r="I477" s="103" t="s">
        <v>1354</v>
      </c>
      <c r="J477" s="60" t="n">
        <v>7</v>
      </c>
      <c r="K477" s="99" t="n">
        <v>1</v>
      </c>
      <c r="L477" s="100"/>
      <c r="M477" s="101"/>
      <c r="N477" s="101"/>
      <c r="O477" s="101"/>
      <c r="P477" s="101"/>
      <c r="Q477" s="102"/>
    </row>
    <row r="478" customFormat="false" ht="13.8" hidden="false" customHeight="false" outlineLevel="0" collapsed="false">
      <c r="A478" s="93" t="s">
        <v>1521</v>
      </c>
      <c r="B478" s="94" t="s">
        <v>1522</v>
      </c>
      <c r="C478" s="95" t="s">
        <v>123</v>
      </c>
      <c r="D478" s="96" t="s">
        <v>12</v>
      </c>
      <c r="E478" s="96" t="n">
        <v>0</v>
      </c>
      <c r="F478" s="97" t="n">
        <v>10</v>
      </c>
      <c r="G478" s="97" t="n">
        <v>1</v>
      </c>
      <c r="H478" s="97" t="n">
        <v>1626</v>
      </c>
      <c r="I478" s="103" t="s">
        <v>1354</v>
      </c>
      <c r="J478" s="60" t="n">
        <v>7</v>
      </c>
      <c r="K478" s="99" t="n">
        <v>1</v>
      </c>
      <c r="L478" s="100"/>
      <c r="M478" s="101"/>
      <c r="N478" s="101"/>
      <c r="O478" s="101"/>
      <c r="P478" s="101"/>
      <c r="Q478" s="102"/>
    </row>
    <row r="479" customFormat="false" ht="13.8" hidden="true" customHeight="false" outlineLevel="0" collapsed="false">
      <c r="A479" s="127" t="s">
        <v>1523</v>
      </c>
      <c r="B479" s="128" t="s">
        <v>1524</v>
      </c>
      <c r="C479" s="95" t="s">
        <v>1449</v>
      </c>
      <c r="D479" s="96"/>
      <c r="E479" s="96" t="n">
        <v>0</v>
      </c>
      <c r="F479" s="97" t="s">
        <v>48</v>
      </c>
      <c r="G479" s="97" t="s">
        <v>48</v>
      </c>
      <c r="H479" s="97" t="n">
        <v>29962</v>
      </c>
      <c r="I479" s="103" t="s">
        <v>1354</v>
      </c>
      <c r="J479" s="60" t="n">
        <v>7</v>
      </c>
      <c r="K479" s="99" t="n">
        <v>1</v>
      </c>
      <c r="L479" s="100" t="s">
        <v>1525</v>
      </c>
      <c r="M479" s="101" t="s">
        <v>1526</v>
      </c>
      <c r="N479" s="101"/>
      <c r="O479" s="101"/>
      <c r="P479" s="101"/>
      <c r="Q479" s="102"/>
    </row>
    <row r="480" customFormat="false" ht="13.8" hidden="true" customHeight="false" outlineLevel="0" collapsed="false">
      <c r="A480" s="127" t="s">
        <v>1527</v>
      </c>
      <c r="B480" s="128" t="s">
        <v>1528</v>
      </c>
      <c r="C480" s="123" t="s">
        <v>123</v>
      </c>
      <c r="D480" s="96"/>
      <c r="E480" s="96" t="n">
        <v>0</v>
      </c>
      <c r="F480" s="97" t="s">
        <v>48</v>
      </c>
      <c r="G480" s="97" t="s">
        <v>48</v>
      </c>
      <c r="H480" s="124" t="n">
        <v>1624</v>
      </c>
      <c r="I480" s="103" t="s">
        <v>1354</v>
      </c>
      <c r="J480" s="60" t="n">
        <v>7</v>
      </c>
      <c r="K480" s="99" t="n">
        <v>1</v>
      </c>
      <c r="L480" s="100"/>
      <c r="M480" s="101"/>
      <c r="N480" s="101"/>
      <c r="O480" s="101"/>
      <c r="P480" s="101"/>
      <c r="Q480" s="102"/>
    </row>
    <row r="481" customFormat="false" ht="13.8" hidden="false" customHeight="false" outlineLevel="0" collapsed="false">
      <c r="A481" s="93" t="s">
        <v>1529</v>
      </c>
      <c r="B481" s="94" t="s">
        <v>1530</v>
      </c>
      <c r="C481" s="123" t="s">
        <v>123</v>
      </c>
      <c r="D481" s="96" t="s">
        <v>12</v>
      </c>
      <c r="E481" s="96" t="n">
        <v>0</v>
      </c>
      <c r="F481" s="124" t="n">
        <v>12</v>
      </c>
      <c r="G481" s="124" t="n">
        <v>2</v>
      </c>
      <c r="H481" s="124" t="n">
        <v>1628</v>
      </c>
      <c r="I481" s="98" t="s">
        <v>1354</v>
      </c>
      <c r="J481" s="60" t="n">
        <v>7</v>
      </c>
      <c r="K481" s="99" t="n">
        <v>1</v>
      </c>
      <c r="L481" s="100"/>
      <c r="M481" s="101"/>
      <c r="N481" s="101"/>
      <c r="O481" s="101"/>
      <c r="P481" s="101"/>
      <c r="Q481" s="102"/>
    </row>
    <row r="482" customFormat="false" ht="13.8" hidden="true" customHeight="false" outlineLevel="0" collapsed="false">
      <c r="A482" s="147" t="s">
        <v>1531</v>
      </c>
      <c r="B482" s="128" t="s">
        <v>1532</v>
      </c>
      <c r="C482" s="95" t="s">
        <v>1533</v>
      </c>
      <c r="D482" s="96"/>
      <c r="E482" s="96" t="n">
        <v>0</v>
      </c>
      <c r="F482" s="97" t="s">
        <v>48</v>
      </c>
      <c r="G482" s="97" t="s">
        <v>48</v>
      </c>
      <c r="H482" s="97" t="n">
        <v>19833</v>
      </c>
      <c r="I482" s="98" t="s">
        <v>1354</v>
      </c>
      <c r="J482" s="60" t="n">
        <v>7</v>
      </c>
      <c r="K482" s="99" t="n">
        <v>1</v>
      </c>
      <c r="L482" s="100"/>
      <c r="M482" s="101"/>
      <c r="N482" s="101"/>
      <c r="O482" s="101"/>
      <c r="P482" s="101"/>
      <c r="Q482" s="102"/>
    </row>
    <row r="483" customFormat="false" ht="13.8" hidden="false" customHeight="false" outlineLevel="0" collapsed="false">
      <c r="A483" s="148" t="s">
        <v>1534</v>
      </c>
      <c r="B483" s="94" t="s">
        <v>1535</v>
      </c>
      <c r="C483" s="123" t="s">
        <v>1536</v>
      </c>
      <c r="D483" s="96" t="s">
        <v>12</v>
      </c>
      <c r="E483" s="96" t="n">
        <v>0</v>
      </c>
      <c r="F483" s="124" t="n">
        <v>15</v>
      </c>
      <c r="G483" s="124" t="n">
        <v>3</v>
      </c>
      <c r="H483" s="124" t="n">
        <v>1861</v>
      </c>
      <c r="I483" s="98" t="s">
        <v>1354</v>
      </c>
      <c r="J483" s="60" t="n">
        <v>7</v>
      </c>
      <c r="K483" s="99" t="n">
        <v>1</v>
      </c>
      <c r="L483" s="100"/>
      <c r="M483" s="101"/>
      <c r="N483" s="101"/>
      <c r="O483" s="101"/>
      <c r="P483" s="101"/>
      <c r="Q483" s="102"/>
    </row>
    <row r="484" customFormat="false" ht="13.8" hidden="true" customHeight="false" outlineLevel="0" collapsed="false">
      <c r="A484" s="147" t="s">
        <v>1537</v>
      </c>
      <c r="B484" s="128" t="s">
        <v>1538</v>
      </c>
      <c r="C484" s="123" t="s">
        <v>123</v>
      </c>
      <c r="D484" s="96"/>
      <c r="E484" s="96" t="n">
        <v>0</v>
      </c>
      <c r="F484" s="97" t="s">
        <v>48</v>
      </c>
      <c r="G484" s="97" t="s">
        <v>48</v>
      </c>
      <c r="H484" s="124" t="n">
        <v>1635</v>
      </c>
      <c r="I484" s="98" t="s">
        <v>1354</v>
      </c>
      <c r="J484" s="60" t="n">
        <v>7</v>
      </c>
      <c r="K484" s="99" t="n">
        <v>2</v>
      </c>
      <c r="L484" s="100"/>
      <c r="M484" s="101"/>
      <c r="N484" s="101"/>
      <c r="O484" s="101"/>
      <c r="P484" s="101"/>
      <c r="Q484" s="102"/>
    </row>
    <row r="485" customFormat="false" ht="13.8" hidden="false" customHeight="false" outlineLevel="0" collapsed="false">
      <c r="A485" s="148" t="s">
        <v>1539</v>
      </c>
      <c r="B485" s="94" t="s">
        <v>1540</v>
      </c>
      <c r="C485" s="123" t="s">
        <v>1541</v>
      </c>
      <c r="D485" s="96" t="s">
        <v>12</v>
      </c>
      <c r="E485" s="96" t="n">
        <v>0</v>
      </c>
      <c r="F485" s="124" t="n">
        <v>14</v>
      </c>
      <c r="G485" s="124" t="n">
        <v>3</v>
      </c>
      <c r="H485" s="124" t="n">
        <v>1451</v>
      </c>
      <c r="I485" s="98" t="s">
        <v>1354</v>
      </c>
      <c r="J485" s="60" t="n">
        <v>7</v>
      </c>
      <c r="K485" s="99" t="n">
        <v>2</v>
      </c>
      <c r="L485" s="100" t="s">
        <v>1542</v>
      </c>
      <c r="M485" s="101" t="s">
        <v>1543</v>
      </c>
      <c r="N485" s="101"/>
      <c r="O485" s="101"/>
      <c r="P485" s="101"/>
      <c r="Q485" s="102"/>
    </row>
    <row r="486" customFormat="false" ht="13.8" hidden="false" customHeight="false" outlineLevel="0" collapsed="false">
      <c r="A486" s="148" t="s">
        <v>1544</v>
      </c>
      <c r="B486" s="94" t="s">
        <v>1545</v>
      </c>
      <c r="C486" s="123" t="s">
        <v>396</v>
      </c>
      <c r="D486" s="96" t="s">
        <v>12</v>
      </c>
      <c r="E486" s="96" t="n">
        <v>0</v>
      </c>
      <c r="F486" s="124" t="n">
        <v>13</v>
      </c>
      <c r="G486" s="124" t="n">
        <v>2</v>
      </c>
      <c r="H486" s="124" t="n">
        <v>1776</v>
      </c>
      <c r="I486" s="98" t="s">
        <v>1354</v>
      </c>
      <c r="J486" s="60" t="n">
        <v>7</v>
      </c>
      <c r="K486" s="99" t="n">
        <v>1</v>
      </c>
      <c r="L486" s="100"/>
      <c r="M486" s="101"/>
      <c r="N486" s="101"/>
      <c r="O486" s="101"/>
      <c r="P486" s="101"/>
      <c r="Q486" s="102"/>
    </row>
    <row r="487" customFormat="false" ht="13.8" hidden="true" customHeight="false" outlineLevel="0" collapsed="false">
      <c r="A487" s="147" t="s">
        <v>1546</v>
      </c>
      <c r="B487" s="128" t="s">
        <v>1547</v>
      </c>
      <c r="C487" s="123" t="s">
        <v>1548</v>
      </c>
      <c r="D487" s="96"/>
      <c r="E487" s="96" t="n">
        <v>0</v>
      </c>
      <c r="F487" s="97" t="s">
        <v>48</v>
      </c>
      <c r="G487" s="97" t="s">
        <v>48</v>
      </c>
      <c r="H487" s="124" t="n">
        <v>19871</v>
      </c>
      <c r="I487" s="98" t="s">
        <v>1354</v>
      </c>
      <c r="J487" s="60" t="n">
        <v>7</v>
      </c>
      <c r="K487" s="99" t="n">
        <v>1</v>
      </c>
      <c r="L487" s="100"/>
      <c r="M487" s="101"/>
      <c r="N487" s="101"/>
      <c r="O487" s="101"/>
      <c r="P487" s="101"/>
      <c r="Q487" s="102"/>
    </row>
    <row r="488" customFormat="false" ht="13.8" hidden="true" customHeight="false" outlineLevel="0" collapsed="false">
      <c r="A488" s="127" t="s">
        <v>1549</v>
      </c>
      <c r="B488" s="128" t="s">
        <v>1550</v>
      </c>
      <c r="C488" s="95" t="s">
        <v>1551</v>
      </c>
      <c r="D488" s="96"/>
      <c r="E488" s="96" t="n">
        <v>0</v>
      </c>
      <c r="F488" s="97" t="s">
        <v>48</v>
      </c>
      <c r="G488" s="97" t="s">
        <v>48</v>
      </c>
      <c r="H488" s="97" t="n">
        <v>19872</v>
      </c>
      <c r="I488" s="98" t="s">
        <v>1354</v>
      </c>
      <c r="J488" s="60" t="n">
        <v>7</v>
      </c>
      <c r="K488" s="99" t="n">
        <v>1</v>
      </c>
      <c r="L488" s="100"/>
      <c r="M488" s="101"/>
      <c r="N488" s="101"/>
      <c r="O488" s="101"/>
      <c r="P488" s="126"/>
      <c r="Q488" s="102"/>
    </row>
    <row r="489" customFormat="false" ht="13.8" hidden="true" customHeight="false" outlineLevel="0" collapsed="false">
      <c r="A489" s="127" t="s">
        <v>1552</v>
      </c>
      <c r="B489" s="128" t="s">
        <v>1553</v>
      </c>
      <c r="C489" s="123" t="s">
        <v>1457</v>
      </c>
      <c r="D489" s="96"/>
      <c r="E489" s="96" t="n">
        <v>0</v>
      </c>
      <c r="F489" s="97" t="s">
        <v>48</v>
      </c>
      <c r="G489" s="97" t="s">
        <v>48</v>
      </c>
      <c r="H489" s="124" t="n">
        <v>19873</v>
      </c>
      <c r="I489" s="103" t="s">
        <v>1354</v>
      </c>
      <c r="J489" s="60" t="n">
        <v>7</v>
      </c>
      <c r="K489" s="99" t="n">
        <v>1</v>
      </c>
      <c r="L489" s="100"/>
      <c r="M489" s="101"/>
      <c r="N489" s="101"/>
      <c r="O489" s="101"/>
      <c r="P489" s="101"/>
      <c r="Q489" s="102"/>
    </row>
    <row r="490" customFormat="false" ht="13.8" hidden="true" customHeight="false" outlineLevel="0" collapsed="false">
      <c r="A490" s="127" t="s">
        <v>1554</v>
      </c>
      <c r="B490" s="128" t="s">
        <v>1555</v>
      </c>
      <c r="C490" s="123" t="s">
        <v>123</v>
      </c>
      <c r="D490" s="96"/>
      <c r="E490" s="96" t="n">
        <v>0</v>
      </c>
      <c r="F490" s="97" t="s">
        <v>48</v>
      </c>
      <c r="G490" s="97" t="s">
        <v>48</v>
      </c>
      <c r="H490" s="124" t="n">
        <v>1775</v>
      </c>
      <c r="I490" s="103" t="s">
        <v>1354</v>
      </c>
      <c r="J490" s="60" t="n">
        <v>7</v>
      </c>
      <c r="K490" s="99" t="n">
        <v>1</v>
      </c>
      <c r="L490" s="100"/>
      <c r="M490" s="101"/>
      <c r="N490" s="101"/>
      <c r="O490" s="101"/>
      <c r="P490" s="101"/>
      <c r="Q490" s="102"/>
    </row>
    <row r="491" customFormat="false" ht="13.8" hidden="false" customHeight="false" outlineLevel="0" collapsed="false">
      <c r="A491" s="93" t="s">
        <v>1556</v>
      </c>
      <c r="B491" s="94" t="s">
        <v>1557</v>
      </c>
      <c r="C491" s="123" t="s">
        <v>123</v>
      </c>
      <c r="D491" s="96" t="s">
        <v>12</v>
      </c>
      <c r="E491" s="96" t="n">
        <v>0</v>
      </c>
      <c r="F491" s="124" t="n">
        <v>8</v>
      </c>
      <c r="G491" s="124" t="n">
        <v>2</v>
      </c>
      <c r="H491" s="124" t="n">
        <v>1778</v>
      </c>
      <c r="I491" s="103" t="s">
        <v>1354</v>
      </c>
      <c r="J491" s="60" t="n">
        <v>7</v>
      </c>
      <c r="K491" s="99" t="n">
        <v>1</v>
      </c>
      <c r="L491" s="100"/>
      <c r="M491" s="101"/>
      <c r="N491" s="101"/>
      <c r="O491" s="101"/>
      <c r="P491" s="101"/>
      <c r="Q491" s="102"/>
    </row>
    <row r="492" customFormat="false" ht="13.8" hidden="true" customHeight="false" outlineLevel="0" collapsed="false">
      <c r="A492" s="127" t="s">
        <v>1558</v>
      </c>
      <c r="B492" s="128" t="s">
        <v>1559</v>
      </c>
      <c r="C492" s="123" t="s">
        <v>1560</v>
      </c>
      <c r="D492" s="96"/>
      <c r="E492" s="96" t="n">
        <v>0</v>
      </c>
      <c r="F492" s="97" t="s">
        <v>48</v>
      </c>
      <c r="G492" s="97" t="s">
        <v>48</v>
      </c>
      <c r="H492" s="124" t="n">
        <v>19874</v>
      </c>
      <c r="I492" s="103" t="s">
        <v>1354</v>
      </c>
      <c r="J492" s="60" t="n">
        <v>7</v>
      </c>
      <c r="K492" s="99" t="n">
        <v>1</v>
      </c>
      <c r="L492" s="100"/>
      <c r="M492" s="101"/>
      <c r="N492" s="101"/>
      <c r="O492" s="101"/>
      <c r="P492" s="101"/>
      <c r="Q492" s="102"/>
    </row>
    <row r="493" customFormat="false" ht="13.8" hidden="false" customHeight="false" outlineLevel="0" collapsed="false">
      <c r="A493" s="93" t="s">
        <v>1561</v>
      </c>
      <c r="B493" s="94" t="s">
        <v>1562</v>
      </c>
      <c r="C493" s="123" t="s">
        <v>123</v>
      </c>
      <c r="D493" s="96" t="s">
        <v>12</v>
      </c>
      <c r="E493" s="96" t="n">
        <v>0</v>
      </c>
      <c r="F493" s="124" t="n">
        <v>12</v>
      </c>
      <c r="G493" s="124" t="n">
        <v>3</v>
      </c>
      <c r="H493" s="124" t="n">
        <v>1779</v>
      </c>
      <c r="I493" s="103" t="s">
        <v>1354</v>
      </c>
      <c r="J493" s="60" t="n">
        <v>7</v>
      </c>
      <c r="K493" s="99" t="n">
        <v>1</v>
      </c>
      <c r="L493" s="100"/>
      <c r="M493" s="101"/>
      <c r="N493" s="101"/>
      <c r="O493" s="101"/>
      <c r="P493" s="101"/>
      <c r="Q493" s="102"/>
    </row>
    <row r="494" customFormat="false" ht="13.8" hidden="true" customHeight="false" outlineLevel="0" collapsed="false">
      <c r="A494" s="127" t="s">
        <v>1563</v>
      </c>
      <c r="B494" s="128" t="s">
        <v>1564</v>
      </c>
      <c r="C494" s="123" t="s">
        <v>1565</v>
      </c>
      <c r="D494" s="96"/>
      <c r="E494" s="96" t="n">
        <v>0</v>
      </c>
      <c r="F494" s="97" t="s">
        <v>48</v>
      </c>
      <c r="G494" s="97" t="s">
        <v>48</v>
      </c>
      <c r="H494" s="124" t="n">
        <v>19875</v>
      </c>
      <c r="I494" s="103" t="s">
        <v>1354</v>
      </c>
      <c r="J494" s="60" t="n">
        <v>7</v>
      </c>
      <c r="K494" s="99" t="n">
        <v>1</v>
      </c>
      <c r="L494" s="100"/>
      <c r="M494" s="101"/>
      <c r="N494" s="101"/>
      <c r="O494" s="101"/>
      <c r="P494" s="101"/>
      <c r="Q494" s="102"/>
    </row>
    <row r="495" customFormat="false" ht="13.8" hidden="true" customHeight="false" outlineLevel="0" collapsed="false">
      <c r="A495" s="127" t="s">
        <v>1566</v>
      </c>
      <c r="B495" s="128" t="s">
        <v>1567</v>
      </c>
      <c r="C495" s="123" t="s">
        <v>1568</v>
      </c>
      <c r="D495" s="96"/>
      <c r="E495" s="96" t="n">
        <v>0</v>
      </c>
      <c r="F495" s="97" t="s">
        <v>48</v>
      </c>
      <c r="G495" s="97" t="s">
        <v>48</v>
      </c>
      <c r="H495" s="124" t="n">
        <v>19876</v>
      </c>
      <c r="I495" s="103" t="s">
        <v>1354</v>
      </c>
      <c r="J495" s="60" t="n">
        <v>7</v>
      </c>
      <c r="K495" s="99" t="n">
        <v>1</v>
      </c>
      <c r="L495" s="100"/>
      <c r="M495" s="101"/>
      <c r="N495" s="101"/>
      <c r="O495" s="101"/>
      <c r="P495" s="101"/>
      <c r="Q495" s="102"/>
    </row>
    <row r="496" customFormat="false" ht="13.8" hidden="true" customHeight="false" outlineLevel="0" collapsed="false">
      <c r="A496" s="127" t="s">
        <v>1569</v>
      </c>
      <c r="B496" s="128" t="s">
        <v>1570</v>
      </c>
      <c r="C496" s="95" t="s">
        <v>1571</v>
      </c>
      <c r="D496" s="96"/>
      <c r="E496" s="96" t="n">
        <v>0</v>
      </c>
      <c r="F496" s="97" t="s">
        <v>48</v>
      </c>
      <c r="G496" s="97" t="s">
        <v>48</v>
      </c>
      <c r="H496" s="97" t="n">
        <v>19877</v>
      </c>
      <c r="I496" s="103" t="s">
        <v>1354</v>
      </c>
      <c r="J496" s="60" t="n">
        <v>7</v>
      </c>
      <c r="K496" s="99" t="n">
        <v>1</v>
      </c>
      <c r="L496" s="100"/>
      <c r="M496" s="101"/>
      <c r="N496" s="149"/>
      <c r="O496" s="101"/>
      <c r="P496" s="101"/>
      <c r="Q496" s="102"/>
    </row>
    <row r="497" customFormat="false" ht="13.8" hidden="false" customHeight="false" outlineLevel="0" collapsed="false">
      <c r="A497" s="93" t="s">
        <v>1572</v>
      </c>
      <c r="B497" s="94" t="s">
        <v>1573</v>
      </c>
      <c r="C497" s="95" t="s">
        <v>123</v>
      </c>
      <c r="D497" s="96" t="s">
        <v>12</v>
      </c>
      <c r="E497" s="96" t="n">
        <v>0</v>
      </c>
      <c r="F497" s="97" t="n">
        <v>5</v>
      </c>
      <c r="G497" s="97" t="n">
        <v>3</v>
      </c>
      <c r="H497" s="97" t="n">
        <v>1835</v>
      </c>
      <c r="I497" s="103" t="s">
        <v>1354</v>
      </c>
      <c r="J497" s="60" t="n">
        <v>7</v>
      </c>
      <c r="K497" s="99" t="n">
        <v>1</v>
      </c>
      <c r="L497" s="100" t="s">
        <v>1574</v>
      </c>
      <c r="M497" s="101" t="s">
        <v>1575</v>
      </c>
      <c r="N497" s="149"/>
      <c r="O497" s="101"/>
      <c r="P497" s="101"/>
      <c r="Q497" s="102"/>
    </row>
    <row r="498" customFormat="false" ht="13.8" hidden="false" customHeight="false" outlineLevel="0" collapsed="false">
      <c r="A498" s="93" t="s">
        <v>1576</v>
      </c>
      <c r="B498" s="94" t="s">
        <v>1577</v>
      </c>
      <c r="C498" s="123" t="s">
        <v>123</v>
      </c>
      <c r="D498" s="96" t="s">
        <v>12</v>
      </c>
      <c r="E498" s="96" t="n">
        <v>0</v>
      </c>
      <c r="F498" s="97" t="n">
        <v>6</v>
      </c>
      <c r="G498" s="97" t="n">
        <v>3</v>
      </c>
      <c r="H498" s="124" t="n">
        <v>1836</v>
      </c>
      <c r="I498" s="103" t="s">
        <v>1354</v>
      </c>
      <c r="J498" s="60" t="n">
        <v>7</v>
      </c>
      <c r="K498" s="99" t="n">
        <v>1</v>
      </c>
      <c r="L498" s="100"/>
      <c r="M498" s="126"/>
      <c r="N498" s="101"/>
      <c r="O498" s="101"/>
      <c r="P498" s="101"/>
      <c r="Q498" s="102"/>
    </row>
    <row r="499" customFormat="false" ht="13.8" hidden="true" customHeight="false" outlineLevel="0" collapsed="false">
      <c r="A499" s="127" t="s">
        <v>1578</v>
      </c>
      <c r="B499" s="128" t="s">
        <v>1579</v>
      </c>
      <c r="C499" s="123" t="s">
        <v>1580</v>
      </c>
      <c r="D499" s="96"/>
      <c r="E499" s="96" t="n">
        <v>0</v>
      </c>
      <c r="F499" s="124" t="s">
        <v>48</v>
      </c>
      <c r="G499" s="124" t="s">
        <v>48</v>
      </c>
      <c r="H499" s="124" t="n">
        <v>19881</v>
      </c>
      <c r="I499" s="103" t="s">
        <v>1354</v>
      </c>
      <c r="J499" s="60" t="n">
        <v>7</v>
      </c>
      <c r="K499" s="99" t="n">
        <v>1</v>
      </c>
      <c r="L499" s="100"/>
      <c r="M499" s="101"/>
      <c r="N499" s="101"/>
      <c r="O499" s="101"/>
      <c r="P499" s="101"/>
      <c r="Q499" s="102"/>
    </row>
    <row r="500" customFormat="false" ht="13.8" hidden="true" customHeight="false" outlineLevel="0" collapsed="false">
      <c r="A500" s="127" t="s">
        <v>1581</v>
      </c>
      <c r="B500" s="128" t="s">
        <v>1582</v>
      </c>
      <c r="C500" s="95" t="s">
        <v>123</v>
      </c>
      <c r="D500" s="96"/>
      <c r="E500" s="96" t="n">
        <v>0</v>
      </c>
      <c r="F500" s="97" t="s">
        <v>48</v>
      </c>
      <c r="G500" s="97" t="s">
        <v>48</v>
      </c>
      <c r="H500" s="97" t="n">
        <v>1834</v>
      </c>
      <c r="I500" s="103" t="s">
        <v>1354</v>
      </c>
      <c r="J500" s="60" t="n">
        <v>7</v>
      </c>
      <c r="K500" s="99" t="n">
        <v>1</v>
      </c>
      <c r="L500" s="100"/>
      <c r="M500" s="101"/>
      <c r="N500" s="101"/>
      <c r="O500" s="101"/>
      <c r="P500" s="101"/>
      <c r="Q500" s="102"/>
    </row>
    <row r="501" customFormat="false" ht="13.8" hidden="true" customHeight="false" outlineLevel="0" collapsed="false">
      <c r="A501" s="127" t="s">
        <v>1583</v>
      </c>
      <c r="B501" s="128" t="s">
        <v>1584</v>
      </c>
      <c r="C501" s="123" t="s">
        <v>1585</v>
      </c>
      <c r="D501" s="96"/>
      <c r="E501" s="96" t="n">
        <v>0</v>
      </c>
      <c r="F501" s="97" t="s">
        <v>48</v>
      </c>
      <c r="G501" s="97" t="s">
        <v>48</v>
      </c>
      <c r="H501" s="124" t="n">
        <v>19882</v>
      </c>
      <c r="I501" s="103" t="s">
        <v>1354</v>
      </c>
      <c r="J501" s="60" t="n">
        <v>7</v>
      </c>
      <c r="K501" s="99" t="n">
        <v>1</v>
      </c>
      <c r="L501" s="100"/>
      <c r="M501" s="101"/>
      <c r="N501" s="101"/>
      <c r="O501" s="101"/>
      <c r="P501" s="101"/>
      <c r="Q501" s="102"/>
    </row>
    <row r="502" customFormat="false" ht="13.8" hidden="true" customHeight="false" outlineLevel="0" collapsed="false">
      <c r="A502" s="127" t="s">
        <v>1586</v>
      </c>
      <c r="B502" s="128" t="s">
        <v>1587</v>
      </c>
      <c r="C502" s="95" t="s">
        <v>1588</v>
      </c>
      <c r="D502" s="96"/>
      <c r="E502" s="96" t="n">
        <v>0</v>
      </c>
      <c r="F502" s="97" t="s">
        <v>48</v>
      </c>
      <c r="G502" s="97" t="s">
        <v>48</v>
      </c>
      <c r="H502" s="97" t="n">
        <v>19885</v>
      </c>
      <c r="I502" s="103" t="s">
        <v>1354</v>
      </c>
      <c r="J502" s="60" t="n">
        <v>7</v>
      </c>
      <c r="K502" s="99" t="n">
        <v>2</v>
      </c>
      <c r="L502" s="100"/>
      <c r="M502" s="101"/>
      <c r="N502" s="101"/>
      <c r="O502" s="101"/>
      <c r="P502" s="101"/>
      <c r="Q502" s="102"/>
    </row>
    <row r="503" customFormat="false" ht="13.8" hidden="true" customHeight="false" outlineLevel="0" collapsed="false">
      <c r="A503" s="127" t="s">
        <v>1589</v>
      </c>
      <c r="B503" s="128" t="s">
        <v>1590</v>
      </c>
      <c r="C503" s="123" t="s">
        <v>1591</v>
      </c>
      <c r="D503" s="96"/>
      <c r="E503" s="96" t="n">
        <v>0</v>
      </c>
      <c r="F503" s="97" t="s">
        <v>48</v>
      </c>
      <c r="G503" s="97" t="s">
        <v>48</v>
      </c>
      <c r="H503" s="124" t="n">
        <v>19891</v>
      </c>
      <c r="I503" s="98" t="s">
        <v>1354</v>
      </c>
      <c r="J503" s="60" t="n">
        <v>7</v>
      </c>
      <c r="K503" s="99" t="n">
        <v>1</v>
      </c>
      <c r="L503" s="100"/>
      <c r="M503" s="101"/>
      <c r="N503" s="101"/>
      <c r="O503" s="101"/>
      <c r="P503" s="101"/>
      <c r="Q503" s="102"/>
    </row>
    <row r="504" customFormat="false" ht="13.8" hidden="false" customHeight="false" outlineLevel="0" collapsed="false">
      <c r="A504" s="93" t="s">
        <v>1592</v>
      </c>
      <c r="B504" s="94" t="s">
        <v>1593</v>
      </c>
      <c r="C504" s="95" t="s">
        <v>1594</v>
      </c>
      <c r="D504" s="96" t="s">
        <v>12</v>
      </c>
      <c r="E504" s="96" t="n">
        <v>0</v>
      </c>
      <c r="F504" s="97" t="n">
        <v>9</v>
      </c>
      <c r="G504" s="97" t="n">
        <v>1</v>
      </c>
      <c r="H504" s="97" t="n">
        <v>1839</v>
      </c>
      <c r="I504" s="103" t="s">
        <v>1354</v>
      </c>
      <c r="J504" s="60" t="n">
        <v>7</v>
      </c>
      <c r="K504" s="99" t="n">
        <v>1</v>
      </c>
      <c r="L504" s="100"/>
      <c r="M504" s="101"/>
      <c r="N504" s="101"/>
      <c r="O504" s="101"/>
      <c r="P504" s="101"/>
      <c r="Q504" s="102"/>
    </row>
    <row r="505" customFormat="false" ht="13.8" hidden="true" customHeight="false" outlineLevel="0" collapsed="false">
      <c r="A505" s="127" t="s">
        <v>1595</v>
      </c>
      <c r="B505" s="128" t="s">
        <v>1596</v>
      </c>
      <c r="C505" s="123" t="s">
        <v>1597</v>
      </c>
      <c r="D505" s="96"/>
      <c r="E505" s="96" t="n">
        <v>0</v>
      </c>
      <c r="F505" s="97" t="s">
        <v>48</v>
      </c>
      <c r="G505" s="97" t="s">
        <v>48</v>
      </c>
      <c r="H505" s="124" t="n">
        <v>1840</v>
      </c>
      <c r="I505" s="103" t="s">
        <v>1354</v>
      </c>
      <c r="J505" s="60" t="n">
        <v>7</v>
      </c>
      <c r="K505" s="99" t="n">
        <v>1</v>
      </c>
      <c r="L505" s="100"/>
      <c r="M505" s="101"/>
      <c r="N505" s="101"/>
      <c r="O505" s="101"/>
      <c r="P505" s="101"/>
      <c r="Q505" s="102"/>
    </row>
    <row r="506" customFormat="false" ht="13.8" hidden="true" customHeight="false" outlineLevel="0" collapsed="false">
      <c r="A506" s="127" t="s">
        <v>1598</v>
      </c>
      <c r="B506" s="128" t="s">
        <v>1599</v>
      </c>
      <c r="C506" s="123" t="s">
        <v>475</v>
      </c>
      <c r="D506" s="96"/>
      <c r="E506" s="96" t="n">
        <v>0</v>
      </c>
      <c r="F506" s="97" t="s">
        <v>48</v>
      </c>
      <c r="G506" s="97" t="s">
        <v>48</v>
      </c>
      <c r="H506" s="124" t="n">
        <v>1838</v>
      </c>
      <c r="I506" s="103" t="s">
        <v>1354</v>
      </c>
      <c r="J506" s="60" t="n">
        <v>7</v>
      </c>
      <c r="K506" s="99" t="n">
        <v>1</v>
      </c>
      <c r="L506" s="100"/>
      <c r="M506" s="101"/>
      <c r="N506" s="101"/>
      <c r="O506" s="101"/>
      <c r="P506" s="101"/>
      <c r="Q506" s="102"/>
    </row>
    <row r="507" customFormat="false" ht="13.8" hidden="true" customHeight="false" outlineLevel="0" collapsed="false">
      <c r="A507" s="127" t="s">
        <v>1600</v>
      </c>
      <c r="B507" s="128" t="s">
        <v>1601</v>
      </c>
      <c r="C507" s="123" t="s">
        <v>1602</v>
      </c>
      <c r="D507" s="96"/>
      <c r="E507" s="96" t="n">
        <v>0</v>
      </c>
      <c r="F507" s="97" t="s">
        <v>48</v>
      </c>
      <c r="G507" s="97" t="s">
        <v>48</v>
      </c>
      <c r="H507" s="124" t="n">
        <v>19893</v>
      </c>
      <c r="I507" s="103" t="s">
        <v>1354</v>
      </c>
      <c r="J507" s="60" t="n">
        <v>7</v>
      </c>
      <c r="K507" s="99" t="n">
        <v>1</v>
      </c>
      <c r="L507" s="100"/>
      <c r="M507" s="101"/>
      <c r="N507" s="101"/>
      <c r="O507" s="101"/>
      <c r="P507" s="101"/>
      <c r="Q507" s="102"/>
    </row>
    <row r="508" customFormat="false" ht="13.8" hidden="false" customHeight="false" outlineLevel="0" collapsed="false">
      <c r="A508" s="93" t="s">
        <v>1603</v>
      </c>
      <c r="B508" s="94" t="s">
        <v>1604</v>
      </c>
      <c r="C508" s="123" t="s">
        <v>123</v>
      </c>
      <c r="D508" s="96" t="s">
        <v>12</v>
      </c>
      <c r="E508" s="96" t="n">
        <v>0</v>
      </c>
      <c r="F508" s="97" t="n">
        <v>12</v>
      </c>
      <c r="G508" s="97" t="n">
        <v>3</v>
      </c>
      <c r="H508" s="124" t="n">
        <v>1842</v>
      </c>
      <c r="I508" s="103" t="s">
        <v>1354</v>
      </c>
      <c r="J508" s="60" t="n">
        <v>7</v>
      </c>
      <c r="K508" s="99" t="n">
        <v>1</v>
      </c>
      <c r="L508" s="100"/>
      <c r="M508" s="101"/>
      <c r="N508" s="101"/>
      <c r="O508" s="101"/>
      <c r="P508" s="101"/>
      <c r="Q508" s="102"/>
    </row>
    <row r="509" customFormat="false" ht="13.8" hidden="true" customHeight="false" outlineLevel="0" collapsed="false">
      <c r="A509" s="127" t="s">
        <v>1605</v>
      </c>
      <c r="B509" s="128" t="s">
        <v>1606</v>
      </c>
      <c r="C509" s="95" t="s">
        <v>1607</v>
      </c>
      <c r="D509" s="96"/>
      <c r="E509" s="96" t="n">
        <v>0</v>
      </c>
      <c r="F509" s="97" t="s">
        <v>48</v>
      </c>
      <c r="G509" s="97" t="s">
        <v>48</v>
      </c>
      <c r="H509" s="97" t="n">
        <v>19895</v>
      </c>
      <c r="I509" s="103" t="s">
        <v>1354</v>
      </c>
      <c r="J509" s="60" t="n">
        <v>7</v>
      </c>
      <c r="K509" s="99" t="n">
        <v>1</v>
      </c>
      <c r="L509" s="100"/>
      <c r="M509" s="101"/>
      <c r="N509" s="101"/>
      <c r="O509" s="101"/>
      <c r="P509" s="101"/>
      <c r="Q509" s="102"/>
    </row>
    <row r="510" customFormat="false" ht="13.8" hidden="true" customHeight="false" outlineLevel="0" collapsed="false">
      <c r="A510" s="127" t="s">
        <v>1608</v>
      </c>
      <c r="B510" s="128" t="s">
        <v>1609</v>
      </c>
      <c r="C510" s="95" t="s">
        <v>123</v>
      </c>
      <c r="D510" s="96"/>
      <c r="E510" s="96" t="n">
        <v>0</v>
      </c>
      <c r="F510" s="97" t="s">
        <v>48</v>
      </c>
      <c r="G510" s="97" t="s">
        <v>48</v>
      </c>
      <c r="H510" s="97" t="n">
        <v>19896</v>
      </c>
      <c r="I510" s="103" t="s">
        <v>1354</v>
      </c>
      <c r="J510" s="60" t="n">
        <v>7</v>
      </c>
      <c r="K510" s="99" t="n">
        <v>1</v>
      </c>
      <c r="L510" s="100"/>
      <c r="M510" s="101"/>
      <c r="N510" s="101"/>
      <c r="O510" s="101"/>
      <c r="P510" s="101"/>
      <c r="Q510" s="102"/>
    </row>
    <row r="511" customFormat="false" ht="13.8" hidden="true" customHeight="false" outlineLevel="0" collapsed="false">
      <c r="A511" s="127" t="s">
        <v>1610</v>
      </c>
      <c r="B511" s="128" t="s">
        <v>1611</v>
      </c>
      <c r="C511" s="123" t="s">
        <v>1612</v>
      </c>
      <c r="D511" s="96"/>
      <c r="E511" s="96" t="n">
        <v>0</v>
      </c>
      <c r="F511" s="97" t="s">
        <v>48</v>
      </c>
      <c r="G511" s="97" t="s">
        <v>48</v>
      </c>
      <c r="H511" s="124" t="n">
        <v>19897</v>
      </c>
      <c r="I511" s="103" t="s">
        <v>1354</v>
      </c>
      <c r="J511" s="60" t="n">
        <v>7</v>
      </c>
      <c r="K511" s="99" t="n">
        <v>1</v>
      </c>
      <c r="L511" s="100"/>
      <c r="M511" s="101"/>
      <c r="N511" s="101"/>
      <c r="O511" s="101"/>
      <c r="P511" s="101"/>
      <c r="Q511" s="102"/>
    </row>
    <row r="512" customFormat="false" ht="13.8" hidden="true" customHeight="false" outlineLevel="0" collapsed="false">
      <c r="A512" s="127" t="s">
        <v>1613</v>
      </c>
      <c r="B512" s="128" t="s">
        <v>1614</v>
      </c>
      <c r="C512" s="123" t="s">
        <v>123</v>
      </c>
      <c r="D512" s="96"/>
      <c r="E512" s="96" t="n">
        <v>0</v>
      </c>
      <c r="F512" s="97" t="s">
        <v>48</v>
      </c>
      <c r="G512" s="97" t="s">
        <v>48</v>
      </c>
      <c r="H512" s="124" t="n">
        <v>1841</v>
      </c>
      <c r="I512" s="103" t="s">
        <v>1354</v>
      </c>
      <c r="J512" s="60" t="n">
        <v>7</v>
      </c>
      <c r="K512" s="99" t="n">
        <v>1</v>
      </c>
      <c r="L512" s="100"/>
      <c r="M512" s="101"/>
      <c r="N512" s="101"/>
      <c r="O512" s="101"/>
      <c r="P512" s="101"/>
      <c r="Q512" s="102"/>
    </row>
    <row r="513" customFormat="false" ht="13.8" hidden="true" customHeight="false" outlineLevel="0" collapsed="false">
      <c r="A513" s="127" t="s">
        <v>1615</v>
      </c>
      <c r="B513" s="128" t="s">
        <v>1616</v>
      </c>
      <c r="C513" s="123" t="s">
        <v>1617</v>
      </c>
      <c r="D513" s="96"/>
      <c r="E513" s="96" t="n">
        <v>0</v>
      </c>
      <c r="F513" s="97" t="s">
        <v>48</v>
      </c>
      <c r="G513" s="97" t="s">
        <v>48</v>
      </c>
      <c r="H513" s="124" t="n">
        <v>19898</v>
      </c>
      <c r="I513" s="103" t="s">
        <v>1354</v>
      </c>
      <c r="J513" s="60" t="n">
        <v>7</v>
      </c>
      <c r="K513" s="99" t="n">
        <v>1</v>
      </c>
      <c r="L513" s="100"/>
      <c r="M513" s="101"/>
      <c r="N513" s="101"/>
      <c r="O513" s="101"/>
      <c r="P513" s="101"/>
      <c r="Q513" s="102"/>
    </row>
    <row r="514" customFormat="false" ht="13.8" hidden="false" customHeight="false" outlineLevel="0" collapsed="false">
      <c r="A514" s="93" t="s">
        <v>1618</v>
      </c>
      <c r="B514" s="94" t="s">
        <v>1619</v>
      </c>
      <c r="C514" s="123" t="s">
        <v>1620</v>
      </c>
      <c r="D514" s="96" t="s">
        <v>12</v>
      </c>
      <c r="E514" s="96" t="n">
        <v>0</v>
      </c>
      <c r="F514" s="97" t="n">
        <v>10</v>
      </c>
      <c r="G514" s="97" t="n">
        <v>2</v>
      </c>
      <c r="H514" s="124" t="n">
        <v>1594</v>
      </c>
      <c r="I514" s="103" t="s">
        <v>1354</v>
      </c>
      <c r="J514" s="60" t="n">
        <v>7</v>
      </c>
      <c r="K514" s="99" t="n">
        <v>1</v>
      </c>
      <c r="L514" s="100"/>
      <c r="M514" s="101"/>
      <c r="N514" s="101"/>
      <c r="O514" s="101"/>
      <c r="P514" s="101"/>
      <c r="Q514" s="102"/>
    </row>
    <row r="515" customFormat="false" ht="13.8" hidden="false" customHeight="false" outlineLevel="0" collapsed="false">
      <c r="A515" s="93" t="s">
        <v>1621</v>
      </c>
      <c r="B515" s="94" t="s">
        <v>1622</v>
      </c>
      <c r="C515" s="123" t="s">
        <v>1623</v>
      </c>
      <c r="D515" s="96" t="s">
        <v>12</v>
      </c>
      <c r="E515" s="96" t="n">
        <v>0</v>
      </c>
      <c r="F515" s="124" t="n">
        <v>11</v>
      </c>
      <c r="G515" s="124" t="n">
        <v>2</v>
      </c>
      <c r="H515" s="124" t="n">
        <v>1985</v>
      </c>
      <c r="I515" s="103" t="s">
        <v>1354</v>
      </c>
      <c r="J515" s="60" t="n">
        <v>7</v>
      </c>
      <c r="K515" s="99" t="n">
        <v>2</v>
      </c>
      <c r="L515" s="100"/>
      <c r="M515" s="101"/>
      <c r="N515" s="101"/>
      <c r="O515" s="101"/>
      <c r="P515" s="101"/>
      <c r="Q515" s="102"/>
    </row>
    <row r="516" customFormat="false" ht="15" hidden="false" customHeight="true" outlineLevel="0" collapsed="false">
      <c r="A516" s="93" t="s">
        <v>1624</v>
      </c>
      <c r="B516" s="94" t="s">
        <v>1625</v>
      </c>
      <c r="C516" s="95" t="s">
        <v>1626</v>
      </c>
      <c r="D516" s="96" t="s">
        <v>12</v>
      </c>
      <c r="E516" s="96" t="n">
        <v>0</v>
      </c>
      <c r="F516" s="97" t="n">
        <v>10</v>
      </c>
      <c r="G516" s="97" t="n">
        <v>2</v>
      </c>
      <c r="H516" s="97" t="n">
        <v>1988</v>
      </c>
      <c r="I516" s="103" t="s">
        <v>1354</v>
      </c>
      <c r="J516" s="60" t="n">
        <v>7</v>
      </c>
      <c r="K516" s="99" t="n">
        <v>1</v>
      </c>
      <c r="L516" s="100"/>
      <c r="M516" s="101"/>
      <c r="N516" s="101"/>
      <c r="O516" s="101"/>
      <c r="P516" s="101"/>
      <c r="Q516" s="102"/>
    </row>
    <row r="517" customFormat="false" ht="13.8" hidden="true" customHeight="false" outlineLevel="0" collapsed="false">
      <c r="A517" s="127" t="s">
        <v>1627</v>
      </c>
      <c r="B517" s="128" t="s">
        <v>1628</v>
      </c>
      <c r="C517" s="95" t="s">
        <v>1629</v>
      </c>
      <c r="D517" s="96"/>
      <c r="E517" s="96" t="n">
        <v>0</v>
      </c>
      <c r="F517" s="97" t="s">
        <v>48</v>
      </c>
      <c r="G517" s="97" t="s">
        <v>48</v>
      </c>
      <c r="H517" s="97" t="n">
        <v>19901</v>
      </c>
      <c r="I517" s="103" t="s">
        <v>1354</v>
      </c>
      <c r="J517" s="60" t="n">
        <v>7</v>
      </c>
      <c r="K517" s="99" t="n">
        <v>1</v>
      </c>
      <c r="L517" s="100"/>
      <c r="M517" s="101"/>
      <c r="N517" s="101"/>
      <c r="O517" s="101"/>
      <c r="P517" s="101"/>
      <c r="Q517" s="102"/>
    </row>
    <row r="518" customFormat="false" ht="13.8" hidden="false" customHeight="false" outlineLevel="0" collapsed="false">
      <c r="A518" s="93" t="s">
        <v>1630</v>
      </c>
      <c r="B518" s="94" t="s">
        <v>1631</v>
      </c>
      <c r="C518" s="95" t="s">
        <v>582</v>
      </c>
      <c r="D518" s="96" t="s">
        <v>12</v>
      </c>
      <c r="E518" s="96" t="n">
        <v>0</v>
      </c>
      <c r="F518" s="97" t="n">
        <v>9</v>
      </c>
      <c r="G518" s="97" t="n">
        <v>2</v>
      </c>
      <c r="H518" s="97" t="n">
        <v>31020</v>
      </c>
      <c r="I518" s="103" t="s">
        <v>1354</v>
      </c>
      <c r="J518" s="60" t="n">
        <v>7</v>
      </c>
      <c r="K518" s="99" t="n">
        <v>2</v>
      </c>
      <c r="L518" s="150" t="s">
        <v>1632</v>
      </c>
      <c r="M518" s="125" t="s">
        <v>1633</v>
      </c>
      <c r="N518" s="151"/>
      <c r="O518" s="101"/>
      <c r="P518" s="151"/>
      <c r="Q518" s="102"/>
    </row>
    <row r="519" customFormat="false" ht="13.8" hidden="true" customHeight="false" outlineLevel="0" collapsed="false">
      <c r="A519" s="127" t="s">
        <v>1634</v>
      </c>
      <c r="B519" s="128" t="s">
        <v>1635</v>
      </c>
      <c r="C519" s="95" t="s">
        <v>123</v>
      </c>
      <c r="D519" s="96"/>
      <c r="E519" s="96" t="n">
        <v>0</v>
      </c>
      <c r="F519" s="97" t="s">
        <v>48</v>
      </c>
      <c r="G519" s="97" t="s">
        <v>48</v>
      </c>
      <c r="H519" s="97" t="n">
        <v>19913</v>
      </c>
      <c r="I519" s="103" t="s">
        <v>1354</v>
      </c>
      <c r="J519" s="60" t="n">
        <v>7</v>
      </c>
      <c r="K519" s="99" t="n">
        <v>1</v>
      </c>
      <c r="L519" s="100"/>
      <c r="M519" s="125"/>
      <c r="N519" s="101"/>
      <c r="O519" s="101"/>
      <c r="P519" s="101"/>
      <c r="Q519" s="102"/>
    </row>
    <row r="520" customFormat="false" ht="13.8" hidden="true" customHeight="false" outlineLevel="0" collapsed="false">
      <c r="A520" s="127" t="s">
        <v>1636</v>
      </c>
      <c r="B520" s="128" t="s">
        <v>1637</v>
      </c>
      <c r="C520" s="95" t="s">
        <v>123</v>
      </c>
      <c r="D520" s="96"/>
      <c r="E520" s="96" t="n">
        <v>0</v>
      </c>
      <c r="F520" s="97" t="s">
        <v>48</v>
      </c>
      <c r="G520" s="97" t="s">
        <v>48</v>
      </c>
      <c r="H520" s="97" t="n">
        <v>19931</v>
      </c>
      <c r="I520" s="103" t="s">
        <v>1354</v>
      </c>
      <c r="J520" s="60" t="n">
        <v>7</v>
      </c>
      <c r="K520" s="99" t="n">
        <v>4</v>
      </c>
      <c r="L520" s="100"/>
      <c r="M520" s="101"/>
      <c r="N520" s="101"/>
      <c r="O520" s="101"/>
      <c r="P520" s="101"/>
      <c r="Q520" s="102"/>
    </row>
    <row r="521" customFormat="false" ht="13.8" hidden="false" customHeight="false" outlineLevel="0" collapsed="false">
      <c r="A521" s="93" t="s">
        <v>1638</v>
      </c>
      <c r="B521" s="94" t="s">
        <v>1639</v>
      </c>
      <c r="C521" s="95" t="s">
        <v>301</v>
      </c>
      <c r="D521" s="96" t="s">
        <v>12</v>
      </c>
      <c r="E521" s="96" t="n">
        <v>0</v>
      </c>
      <c r="F521" s="97" t="n">
        <v>12</v>
      </c>
      <c r="G521" s="97" t="n">
        <v>3</v>
      </c>
      <c r="H521" s="97" t="n">
        <v>1640</v>
      </c>
      <c r="I521" s="103" t="s">
        <v>1354</v>
      </c>
      <c r="J521" s="60" t="n">
        <v>7</v>
      </c>
      <c r="K521" s="99" t="n">
        <v>1</v>
      </c>
      <c r="L521" s="100"/>
      <c r="M521" s="101"/>
      <c r="N521" s="101"/>
      <c r="O521" s="101"/>
      <c r="P521" s="101"/>
      <c r="Q521" s="102"/>
    </row>
    <row r="522" customFormat="false" ht="13.8" hidden="false" customHeight="false" outlineLevel="0" collapsed="false">
      <c r="A522" s="93" t="s">
        <v>1640</v>
      </c>
      <c r="B522" s="94" t="s">
        <v>1641</v>
      </c>
      <c r="C522" s="95" t="s">
        <v>1642</v>
      </c>
      <c r="D522" s="96" t="s">
        <v>12</v>
      </c>
      <c r="E522" s="96" t="n">
        <v>0</v>
      </c>
      <c r="F522" s="97" t="n">
        <v>13</v>
      </c>
      <c r="G522" s="97" t="n">
        <v>2</v>
      </c>
      <c r="H522" s="97" t="n">
        <v>1641</v>
      </c>
      <c r="I522" s="103" t="s">
        <v>1354</v>
      </c>
      <c r="J522" s="60" t="n">
        <v>7</v>
      </c>
      <c r="K522" s="99" t="n">
        <v>1</v>
      </c>
      <c r="L522" s="100"/>
      <c r="M522" s="101"/>
      <c r="N522" s="101"/>
      <c r="O522" s="101"/>
      <c r="P522" s="101"/>
      <c r="Q522" s="102"/>
    </row>
    <row r="523" customFormat="false" ht="13.8" hidden="false" customHeight="false" outlineLevel="0" collapsed="false">
      <c r="A523" s="93" t="s">
        <v>1643</v>
      </c>
      <c r="B523" s="94" t="s">
        <v>1644</v>
      </c>
      <c r="C523" s="95" t="s">
        <v>1645</v>
      </c>
      <c r="D523" s="96" t="s">
        <v>12</v>
      </c>
      <c r="E523" s="96" t="n">
        <v>0</v>
      </c>
      <c r="F523" s="97" t="n">
        <v>9</v>
      </c>
      <c r="G523" s="97" t="n">
        <v>2</v>
      </c>
      <c r="H523" s="97" t="n">
        <v>1642</v>
      </c>
      <c r="I523" s="103" t="s">
        <v>1354</v>
      </c>
      <c r="J523" s="60" t="n">
        <v>7</v>
      </c>
      <c r="K523" s="99" t="n">
        <v>1</v>
      </c>
      <c r="L523" s="100"/>
      <c r="M523" s="101"/>
      <c r="N523" s="101"/>
      <c r="O523" s="101"/>
      <c r="P523" s="101"/>
      <c r="Q523" s="102"/>
    </row>
    <row r="524" customFormat="false" ht="13.8" hidden="false" customHeight="false" outlineLevel="0" collapsed="false">
      <c r="A524" s="93" t="s">
        <v>1646</v>
      </c>
      <c r="B524" s="94" t="s">
        <v>1647</v>
      </c>
      <c r="C524" s="95" t="s">
        <v>1648</v>
      </c>
      <c r="D524" s="96" t="s">
        <v>12</v>
      </c>
      <c r="E524" s="96" t="n">
        <v>0</v>
      </c>
      <c r="F524" s="97" t="n">
        <v>20</v>
      </c>
      <c r="G524" s="97" t="n">
        <v>3</v>
      </c>
      <c r="H524" s="97" t="n">
        <v>1643</v>
      </c>
      <c r="I524" s="103" t="s">
        <v>1354</v>
      </c>
      <c r="J524" s="60" t="n">
        <v>7</v>
      </c>
      <c r="K524" s="99" t="n">
        <v>1</v>
      </c>
      <c r="L524" s="100"/>
      <c r="M524" s="101"/>
      <c r="N524" s="101"/>
      <c r="O524" s="101"/>
      <c r="P524" s="101"/>
      <c r="Q524" s="102"/>
    </row>
    <row r="525" customFormat="false" ht="13.8" hidden="true" customHeight="false" outlineLevel="0" collapsed="false">
      <c r="A525" s="127" t="s">
        <v>1649</v>
      </c>
      <c r="B525" s="128" t="s">
        <v>1650</v>
      </c>
      <c r="C525" s="95" t="s">
        <v>1651</v>
      </c>
      <c r="D525" s="96"/>
      <c r="E525" s="96" t="n">
        <v>0</v>
      </c>
      <c r="F525" s="97" t="s">
        <v>48</v>
      </c>
      <c r="G525" s="97" t="s">
        <v>48</v>
      </c>
      <c r="H525" s="97" t="n">
        <v>31591</v>
      </c>
      <c r="I525" s="103" t="s">
        <v>1354</v>
      </c>
      <c r="J525" s="60" t="n">
        <v>7</v>
      </c>
      <c r="K525" s="99" t="n">
        <v>1</v>
      </c>
      <c r="L525" s="100" t="s">
        <v>1652</v>
      </c>
      <c r="M525" s="101" t="s">
        <v>1653</v>
      </c>
      <c r="N525" s="101"/>
      <c r="O525" s="101"/>
      <c r="P525" s="101"/>
      <c r="Q525" s="102"/>
    </row>
    <row r="526" customFormat="false" ht="13.8" hidden="false" customHeight="false" outlineLevel="0" collapsed="false">
      <c r="A526" s="93" t="s">
        <v>1654</v>
      </c>
      <c r="B526" s="94" t="s">
        <v>1655</v>
      </c>
      <c r="C526" s="95" t="s">
        <v>123</v>
      </c>
      <c r="D526" s="96" t="s">
        <v>12</v>
      </c>
      <c r="E526" s="96" t="n">
        <v>0</v>
      </c>
      <c r="F526" s="97" t="n">
        <v>6</v>
      </c>
      <c r="G526" s="97" t="n">
        <v>3</v>
      </c>
      <c r="H526" s="97" t="n">
        <v>1644</v>
      </c>
      <c r="I526" s="103" t="s">
        <v>1354</v>
      </c>
      <c r="J526" s="60" t="n">
        <v>7</v>
      </c>
      <c r="K526" s="99" t="n">
        <v>1</v>
      </c>
      <c r="L526" s="100"/>
      <c r="M526" s="101"/>
      <c r="N526" s="101"/>
      <c r="O526" s="101"/>
      <c r="P526" s="101"/>
      <c r="Q526" s="102"/>
    </row>
    <row r="527" customFormat="false" ht="12.75" hidden="false" customHeight="true" outlineLevel="0" collapsed="false">
      <c r="A527" s="93" t="s">
        <v>1656</v>
      </c>
      <c r="B527" s="94" t="s">
        <v>1657</v>
      </c>
      <c r="C527" s="95" t="s">
        <v>123</v>
      </c>
      <c r="D527" s="96" t="s">
        <v>12</v>
      </c>
      <c r="E527" s="96" t="n">
        <v>0</v>
      </c>
      <c r="F527" s="97" t="n">
        <v>7</v>
      </c>
      <c r="G527" s="97" t="n">
        <v>2</v>
      </c>
      <c r="H527" s="97" t="n">
        <v>1645</v>
      </c>
      <c r="I527" s="103" t="s">
        <v>1354</v>
      </c>
      <c r="J527" s="60" t="n">
        <v>7</v>
      </c>
      <c r="K527" s="99" t="n">
        <v>1</v>
      </c>
      <c r="L527" s="100"/>
      <c r="M527" s="101"/>
      <c r="N527" s="101"/>
      <c r="O527" s="101"/>
      <c r="P527" s="101"/>
      <c r="Q527" s="102"/>
    </row>
    <row r="528" customFormat="false" ht="15" hidden="true" customHeight="true" outlineLevel="0" collapsed="false">
      <c r="A528" s="127" t="s">
        <v>1658</v>
      </c>
      <c r="B528" s="128" t="s">
        <v>1659</v>
      </c>
      <c r="C528" s="95" t="s">
        <v>1660</v>
      </c>
      <c r="D528" s="96"/>
      <c r="E528" s="96" t="n">
        <v>0</v>
      </c>
      <c r="F528" s="97" t="s">
        <v>48</v>
      </c>
      <c r="G528" s="97" t="s">
        <v>48</v>
      </c>
      <c r="H528" s="97" t="n">
        <v>19933</v>
      </c>
      <c r="I528" s="103" t="s">
        <v>1354</v>
      </c>
      <c r="J528" s="60" t="n">
        <v>7</v>
      </c>
      <c r="K528" s="99" t="n">
        <v>1</v>
      </c>
      <c r="L528" s="100"/>
      <c r="M528" s="101"/>
      <c r="N528" s="101"/>
      <c r="O528" s="101"/>
      <c r="P528" s="101"/>
      <c r="Q528" s="102"/>
    </row>
    <row r="529" customFormat="false" ht="13.8" hidden="true" customHeight="false" outlineLevel="0" collapsed="false">
      <c r="A529" s="127" t="s">
        <v>1661</v>
      </c>
      <c r="B529" s="128" t="s">
        <v>1662</v>
      </c>
      <c r="C529" s="95" t="s">
        <v>1663</v>
      </c>
      <c r="D529" s="96"/>
      <c r="E529" s="96" t="n">
        <v>0</v>
      </c>
      <c r="F529" s="97" t="s">
        <v>48</v>
      </c>
      <c r="G529" s="97" t="s">
        <v>48</v>
      </c>
      <c r="H529" s="97" t="n">
        <v>19934</v>
      </c>
      <c r="I529" s="103" t="s">
        <v>1354</v>
      </c>
      <c r="J529" s="60" t="n">
        <v>7</v>
      </c>
      <c r="K529" s="99" t="n">
        <v>1</v>
      </c>
      <c r="L529" s="100"/>
      <c r="M529" s="101"/>
      <c r="N529" s="101"/>
      <c r="O529" s="101"/>
      <c r="P529" s="101"/>
      <c r="Q529" s="102"/>
    </row>
    <row r="530" customFormat="false" ht="13.8" hidden="false" customHeight="false" outlineLevel="0" collapsed="false">
      <c r="A530" s="93" t="s">
        <v>1664</v>
      </c>
      <c r="B530" s="94" t="s">
        <v>1665</v>
      </c>
      <c r="C530" s="95" t="s">
        <v>1666</v>
      </c>
      <c r="D530" s="96" t="s">
        <v>12</v>
      </c>
      <c r="E530" s="96" t="n">
        <v>0</v>
      </c>
      <c r="F530" s="97" t="n">
        <v>10</v>
      </c>
      <c r="G530" s="97" t="n">
        <v>1</v>
      </c>
      <c r="H530" s="97" t="n">
        <v>1646</v>
      </c>
      <c r="I530" s="103" t="s">
        <v>1354</v>
      </c>
      <c r="J530" s="60" t="n">
        <v>7</v>
      </c>
      <c r="K530" s="99" t="n">
        <v>1</v>
      </c>
      <c r="L530" s="100" t="s">
        <v>1667</v>
      </c>
      <c r="M530" s="101" t="s">
        <v>1668</v>
      </c>
      <c r="N530" s="101"/>
      <c r="O530" s="101"/>
      <c r="P530" s="101"/>
      <c r="Q530" s="102"/>
    </row>
    <row r="531" customFormat="false" ht="13.8" hidden="false" customHeight="false" outlineLevel="0" collapsed="false">
      <c r="A531" s="93" t="s">
        <v>1669</v>
      </c>
      <c r="B531" s="94" t="s">
        <v>1670</v>
      </c>
      <c r="C531" s="95" t="s">
        <v>123</v>
      </c>
      <c r="D531" s="96" t="s">
        <v>12</v>
      </c>
      <c r="E531" s="96" t="n">
        <v>0</v>
      </c>
      <c r="F531" s="97" t="n">
        <v>13</v>
      </c>
      <c r="G531" s="97" t="n">
        <v>2</v>
      </c>
      <c r="H531" s="97" t="n">
        <v>1647</v>
      </c>
      <c r="I531" s="103" t="s">
        <v>1354</v>
      </c>
      <c r="J531" s="60" t="n">
        <v>7</v>
      </c>
      <c r="K531" s="99" t="n">
        <v>1</v>
      </c>
      <c r="L531" s="100"/>
      <c r="M531" s="101"/>
      <c r="N531" s="101"/>
      <c r="O531" s="101"/>
      <c r="P531" s="101"/>
      <c r="Q531" s="102"/>
    </row>
    <row r="532" customFormat="false" ht="13.8" hidden="true" customHeight="false" outlineLevel="0" collapsed="false">
      <c r="A532" s="127" t="s">
        <v>1671</v>
      </c>
      <c r="B532" s="128" t="s">
        <v>1672</v>
      </c>
      <c r="C532" s="95" t="s">
        <v>1673</v>
      </c>
      <c r="D532" s="96"/>
      <c r="E532" s="96" t="n">
        <v>0</v>
      </c>
      <c r="F532" s="97" t="s">
        <v>48</v>
      </c>
      <c r="G532" s="97" t="s">
        <v>48</v>
      </c>
      <c r="H532" s="97" t="n">
        <v>1648</v>
      </c>
      <c r="I532" s="103" t="s">
        <v>1354</v>
      </c>
      <c r="J532" s="60" t="n">
        <v>7</v>
      </c>
      <c r="K532" s="99" t="n">
        <v>1</v>
      </c>
      <c r="L532" s="100"/>
      <c r="M532" s="101"/>
      <c r="N532" s="101"/>
      <c r="O532" s="101"/>
      <c r="P532" s="101"/>
      <c r="Q532" s="102"/>
    </row>
    <row r="533" customFormat="false" ht="13.8" hidden="false" customHeight="false" outlineLevel="0" collapsed="false">
      <c r="A533" s="93" t="s">
        <v>1674</v>
      </c>
      <c r="B533" s="94" t="s">
        <v>1675</v>
      </c>
      <c r="C533" s="95" t="s">
        <v>123</v>
      </c>
      <c r="D533" s="96" t="s">
        <v>12</v>
      </c>
      <c r="E533" s="96" t="n">
        <v>0</v>
      </c>
      <c r="F533" s="97" t="n">
        <v>7</v>
      </c>
      <c r="G533" s="97" t="n">
        <v>3</v>
      </c>
      <c r="H533" s="97" t="n">
        <v>1649</v>
      </c>
      <c r="I533" s="103" t="s">
        <v>1354</v>
      </c>
      <c r="J533" s="60" t="n">
        <v>7</v>
      </c>
      <c r="K533" s="99" t="n">
        <v>1</v>
      </c>
      <c r="L533" s="100"/>
      <c r="M533" s="101"/>
      <c r="N533" s="101"/>
      <c r="O533" s="101"/>
      <c r="P533" s="101"/>
      <c r="Q533" s="102"/>
    </row>
    <row r="534" customFormat="false" ht="13.8" hidden="false" customHeight="false" outlineLevel="0" collapsed="false">
      <c r="A534" s="93" t="s">
        <v>1676</v>
      </c>
      <c r="B534" s="94" t="s">
        <v>1677</v>
      </c>
      <c r="C534" s="95" t="s">
        <v>123</v>
      </c>
      <c r="D534" s="96" t="s">
        <v>12</v>
      </c>
      <c r="E534" s="96" t="n">
        <v>0</v>
      </c>
      <c r="F534" s="97" t="n">
        <v>12</v>
      </c>
      <c r="G534" s="97" t="n">
        <v>1</v>
      </c>
      <c r="H534" s="97" t="n">
        <v>1650</v>
      </c>
      <c r="I534" s="103" t="s">
        <v>1354</v>
      </c>
      <c r="J534" s="60" t="n">
        <v>7</v>
      </c>
      <c r="K534" s="99" t="n">
        <v>1</v>
      </c>
      <c r="L534" s="100" t="s">
        <v>1678</v>
      </c>
      <c r="M534" s="101" t="s">
        <v>1679</v>
      </c>
      <c r="N534" s="101"/>
      <c r="O534" s="101"/>
      <c r="P534" s="101"/>
      <c r="Q534" s="102"/>
    </row>
    <row r="535" customFormat="false" ht="13.8" hidden="false" customHeight="false" outlineLevel="0" collapsed="false">
      <c r="A535" s="93" t="s">
        <v>1680</v>
      </c>
      <c r="B535" s="94" t="s">
        <v>1681</v>
      </c>
      <c r="C535" s="95" t="s">
        <v>1682</v>
      </c>
      <c r="D535" s="96" t="s">
        <v>12</v>
      </c>
      <c r="E535" s="96" t="n">
        <v>0</v>
      </c>
      <c r="F535" s="97" t="n">
        <v>4</v>
      </c>
      <c r="G535" s="97" t="n">
        <v>3</v>
      </c>
      <c r="H535" s="97" t="n">
        <v>1652</v>
      </c>
      <c r="I535" s="103" t="s">
        <v>1354</v>
      </c>
      <c r="J535" s="60" t="n">
        <v>7</v>
      </c>
      <c r="K535" s="99" t="n">
        <v>1</v>
      </c>
      <c r="L535" s="100" t="s">
        <v>1683</v>
      </c>
      <c r="M535" s="101" t="s">
        <v>1684</v>
      </c>
      <c r="N535" s="101"/>
      <c r="O535" s="101"/>
      <c r="P535" s="101"/>
      <c r="Q535" s="102"/>
    </row>
    <row r="536" customFormat="false" ht="13.8" hidden="false" customHeight="false" outlineLevel="0" collapsed="false">
      <c r="A536" s="93" t="s">
        <v>1685</v>
      </c>
      <c r="B536" s="94" t="s">
        <v>1686</v>
      </c>
      <c r="C536" s="95" t="s">
        <v>1687</v>
      </c>
      <c r="D536" s="96" t="s">
        <v>12</v>
      </c>
      <c r="E536" s="96" t="n">
        <v>0</v>
      </c>
      <c r="F536" s="97" t="n">
        <v>10</v>
      </c>
      <c r="G536" s="97" t="n">
        <v>2</v>
      </c>
      <c r="H536" s="97" t="n">
        <v>1653</v>
      </c>
      <c r="I536" s="103" t="s">
        <v>1354</v>
      </c>
      <c r="J536" s="60" t="n">
        <v>7</v>
      </c>
      <c r="K536" s="99" t="n">
        <v>1</v>
      </c>
      <c r="L536" s="100"/>
      <c r="M536" s="101"/>
      <c r="N536" s="101"/>
      <c r="O536" s="101"/>
      <c r="P536" s="101"/>
      <c r="Q536" s="102"/>
    </row>
    <row r="537" customFormat="false" ht="13.8" hidden="false" customHeight="false" outlineLevel="0" collapsed="false">
      <c r="A537" s="93" t="s">
        <v>1688</v>
      </c>
      <c r="B537" s="94" t="s">
        <v>1689</v>
      </c>
      <c r="C537" s="95" t="s">
        <v>123</v>
      </c>
      <c r="D537" s="96" t="s">
        <v>12</v>
      </c>
      <c r="E537" s="96" t="n">
        <v>0</v>
      </c>
      <c r="F537" s="97" t="n">
        <v>2</v>
      </c>
      <c r="G537" s="97" t="n">
        <v>2</v>
      </c>
      <c r="H537" s="97" t="n">
        <v>1655</v>
      </c>
      <c r="I537" s="103" t="s">
        <v>1354</v>
      </c>
      <c r="J537" s="60" t="n">
        <v>7</v>
      </c>
      <c r="K537" s="99" t="n">
        <v>1</v>
      </c>
      <c r="L537" s="100" t="s">
        <v>1690</v>
      </c>
      <c r="M537" s="101" t="s">
        <v>1691</v>
      </c>
      <c r="N537" s="101"/>
      <c r="O537" s="101"/>
      <c r="P537" s="101"/>
      <c r="Q537" s="102"/>
    </row>
    <row r="538" customFormat="false" ht="13.8" hidden="false" customHeight="false" outlineLevel="0" collapsed="false">
      <c r="A538" s="93" t="s">
        <v>1692</v>
      </c>
      <c r="B538" s="94" t="s">
        <v>1693</v>
      </c>
      <c r="C538" s="95" t="s">
        <v>123</v>
      </c>
      <c r="D538" s="96" t="s">
        <v>12</v>
      </c>
      <c r="E538" s="96" t="n">
        <v>0</v>
      </c>
      <c r="F538" s="97" t="n">
        <v>9</v>
      </c>
      <c r="G538" s="97" t="n">
        <v>2</v>
      </c>
      <c r="H538" s="97" t="n">
        <v>1656</v>
      </c>
      <c r="I538" s="103" t="s">
        <v>1354</v>
      </c>
      <c r="J538" s="60" t="n">
        <v>7</v>
      </c>
      <c r="K538" s="99" t="n">
        <v>1</v>
      </c>
      <c r="L538" s="100"/>
      <c r="M538" s="101"/>
      <c r="N538" s="101"/>
      <c r="O538" s="101"/>
      <c r="P538" s="101"/>
      <c r="Q538" s="102"/>
    </row>
    <row r="539" customFormat="false" ht="13.8" hidden="false" customHeight="false" outlineLevel="0" collapsed="false">
      <c r="A539" s="93" t="s">
        <v>1694</v>
      </c>
      <c r="B539" s="94" t="s">
        <v>1695</v>
      </c>
      <c r="C539" s="95" t="s">
        <v>1696</v>
      </c>
      <c r="D539" s="96" t="s">
        <v>12</v>
      </c>
      <c r="E539" s="96" t="n">
        <v>0</v>
      </c>
      <c r="F539" s="97" t="n">
        <v>17</v>
      </c>
      <c r="G539" s="97" t="n">
        <v>3</v>
      </c>
      <c r="H539" s="97" t="n">
        <v>1657</v>
      </c>
      <c r="I539" s="103" t="s">
        <v>1354</v>
      </c>
      <c r="J539" s="60" t="n">
        <v>7</v>
      </c>
      <c r="K539" s="99" t="n">
        <v>1</v>
      </c>
      <c r="L539" s="100"/>
      <c r="M539" s="101"/>
      <c r="N539" s="101"/>
      <c r="O539" s="101"/>
      <c r="P539" s="101"/>
      <c r="Q539" s="102"/>
    </row>
    <row r="540" customFormat="false" ht="13.8" hidden="false" customHeight="false" outlineLevel="0" collapsed="false">
      <c r="A540" s="93" t="s">
        <v>1697</v>
      </c>
      <c r="B540" s="94" t="s">
        <v>1698</v>
      </c>
      <c r="C540" s="95" t="s">
        <v>1699</v>
      </c>
      <c r="D540" s="96" t="s">
        <v>12</v>
      </c>
      <c r="E540" s="96" t="n">
        <v>0</v>
      </c>
      <c r="F540" s="97" t="n">
        <v>13</v>
      </c>
      <c r="G540" s="97" t="n">
        <v>2</v>
      </c>
      <c r="H540" s="97" t="n">
        <v>1658</v>
      </c>
      <c r="I540" s="103" t="s">
        <v>1354</v>
      </c>
      <c r="J540" s="60" t="n">
        <v>7</v>
      </c>
      <c r="K540" s="99" t="n">
        <v>1</v>
      </c>
      <c r="L540" s="100"/>
      <c r="M540" s="101"/>
      <c r="N540" s="101"/>
      <c r="O540" s="101"/>
      <c r="P540" s="101"/>
      <c r="Q540" s="102"/>
    </row>
    <row r="541" customFormat="false" ht="13.8" hidden="false" customHeight="false" outlineLevel="0" collapsed="false">
      <c r="A541" s="93" t="s">
        <v>1700</v>
      </c>
      <c r="B541" s="94" t="s">
        <v>1701</v>
      </c>
      <c r="C541" s="95" t="s">
        <v>123</v>
      </c>
      <c r="D541" s="96" t="s">
        <v>12</v>
      </c>
      <c r="E541" s="96" t="n">
        <v>0</v>
      </c>
      <c r="F541" s="97" t="n">
        <v>9</v>
      </c>
      <c r="G541" s="97" t="n">
        <v>2</v>
      </c>
      <c r="H541" s="97" t="n">
        <v>1659</v>
      </c>
      <c r="I541" s="103" t="s">
        <v>1354</v>
      </c>
      <c r="J541" s="60" t="n">
        <v>7</v>
      </c>
      <c r="K541" s="99" t="n">
        <v>1</v>
      </c>
      <c r="L541" s="100" t="s">
        <v>1702</v>
      </c>
      <c r="M541" s="125" t="s">
        <v>1703</v>
      </c>
      <c r="N541" s="101"/>
      <c r="O541" s="101"/>
      <c r="P541" s="101"/>
      <c r="Q541" s="102"/>
    </row>
    <row r="542" customFormat="false" ht="13.8" hidden="true" customHeight="false" outlineLevel="0" collapsed="false">
      <c r="A542" s="127" t="s">
        <v>1704</v>
      </c>
      <c r="B542" s="128" t="s">
        <v>1705</v>
      </c>
      <c r="C542" s="95" t="s">
        <v>1706</v>
      </c>
      <c r="D542" s="96"/>
      <c r="E542" s="96" t="n">
        <v>0</v>
      </c>
      <c r="F542" s="97" t="s">
        <v>48</v>
      </c>
      <c r="G542" s="97" t="s">
        <v>48</v>
      </c>
      <c r="H542" s="97" t="n">
        <v>19939</v>
      </c>
      <c r="I542" s="103" t="s">
        <v>1354</v>
      </c>
      <c r="J542" s="60" t="n">
        <v>7</v>
      </c>
      <c r="K542" s="99" t="n">
        <v>1</v>
      </c>
      <c r="L542" s="100"/>
      <c r="M542" s="125"/>
      <c r="N542" s="101"/>
      <c r="O542" s="101"/>
      <c r="P542" s="101"/>
      <c r="Q542" s="102"/>
    </row>
    <row r="543" customFormat="false" ht="13.8" hidden="true" customHeight="false" outlineLevel="0" collapsed="false">
      <c r="A543" s="127" t="s">
        <v>1707</v>
      </c>
      <c r="B543" s="128" t="s">
        <v>1708</v>
      </c>
      <c r="C543" s="95" t="s">
        <v>1709</v>
      </c>
      <c r="D543" s="96"/>
      <c r="E543" s="96" t="n">
        <v>0</v>
      </c>
      <c r="F543" s="97" t="s">
        <v>48</v>
      </c>
      <c r="G543" s="97" t="s">
        <v>48</v>
      </c>
      <c r="H543" s="97" t="n">
        <v>19940</v>
      </c>
      <c r="I543" s="103" t="s">
        <v>1354</v>
      </c>
      <c r="J543" s="60" t="n">
        <v>7</v>
      </c>
      <c r="K543" s="99" t="n">
        <v>1</v>
      </c>
      <c r="L543" s="100"/>
      <c r="M543" s="101"/>
      <c r="N543" s="101"/>
      <c r="O543" s="101"/>
      <c r="P543" s="101"/>
      <c r="Q543" s="102"/>
    </row>
    <row r="544" customFormat="false" ht="13.8" hidden="true" customHeight="false" outlineLevel="0" collapsed="false">
      <c r="A544" s="127" t="s">
        <v>1710</v>
      </c>
      <c r="B544" s="128" t="s">
        <v>1711</v>
      </c>
      <c r="C544" s="95" t="s">
        <v>123</v>
      </c>
      <c r="D544" s="96"/>
      <c r="E544" s="96" t="n">
        <v>0</v>
      </c>
      <c r="F544" s="97" t="s">
        <v>48</v>
      </c>
      <c r="G544" s="97" t="s">
        <v>48</v>
      </c>
      <c r="H544" s="97" t="n">
        <v>1639</v>
      </c>
      <c r="I544" s="103" t="s">
        <v>1354</v>
      </c>
      <c r="J544" s="60" t="n">
        <v>7</v>
      </c>
      <c r="K544" s="99" t="n">
        <v>1</v>
      </c>
      <c r="L544" s="100"/>
      <c r="M544" s="101"/>
      <c r="N544" s="101"/>
      <c r="O544" s="101"/>
      <c r="P544" s="101"/>
      <c r="Q544" s="102"/>
    </row>
    <row r="545" customFormat="false" ht="13.8" hidden="false" customHeight="false" outlineLevel="0" collapsed="false">
      <c r="A545" s="93" t="s">
        <v>1712</v>
      </c>
      <c r="B545" s="94" t="s">
        <v>1713</v>
      </c>
      <c r="C545" s="95" t="s">
        <v>1714</v>
      </c>
      <c r="D545" s="96" t="s">
        <v>12</v>
      </c>
      <c r="E545" s="96" t="n">
        <v>0</v>
      </c>
      <c r="F545" s="97" t="n">
        <v>7</v>
      </c>
      <c r="G545" s="97" t="n">
        <v>2</v>
      </c>
      <c r="H545" s="97" t="n">
        <v>1661</v>
      </c>
      <c r="I545" s="103" t="s">
        <v>1354</v>
      </c>
      <c r="J545" s="60" t="n">
        <v>7</v>
      </c>
      <c r="K545" s="99" t="n">
        <v>1</v>
      </c>
      <c r="L545" s="100"/>
      <c r="M545" s="101"/>
      <c r="N545" s="101"/>
      <c r="O545" s="101"/>
      <c r="P545" s="101"/>
      <c r="Q545" s="102"/>
    </row>
    <row r="546" customFormat="false" ht="13.8" hidden="true" customHeight="false" outlineLevel="0" collapsed="false">
      <c r="A546" s="127" t="s">
        <v>1715</v>
      </c>
      <c r="B546" s="128" t="s">
        <v>1716</v>
      </c>
      <c r="C546" s="95" t="s">
        <v>1717</v>
      </c>
      <c r="D546" s="96"/>
      <c r="E546" s="96" t="n">
        <v>0</v>
      </c>
      <c r="F546" s="97" t="s">
        <v>48</v>
      </c>
      <c r="G546" s="97" t="s">
        <v>48</v>
      </c>
      <c r="H546" s="97" t="n">
        <v>19944</v>
      </c>
      <c r="I546" s="103" t="s">
        <v>1354</v>
      </c>
      <c r="J546" s="60" t="n">
        <v>7</v>
      </c>
      <c r="K546" s="99" t="n">
        <v>1</v>
      </c>
      <c r="L546" s="100"/>
      <c r="M546" s="101"/>
      <c r="N546" s="101"/>
      <c r="O546" s="101"/>
      <c r="P546" s="101"/>
      <c r="Q546" s="102"/>
    </row>
    <row r="547" customFormat="false" ht="13.8" hidden="true" customHeight="false" outlineLevel="0" collapsed="false">
      <c r="A547" s="127" t="s">
        <v>1718</v>
      </c>
      <c r="B547" s="128" t="s">
        <v>1719</v>
      </c>
      <c r="C547" s="95" t="s">
        <v>1720</v>
      </c>
      <c r="D547" s="96"/>
      <c r="E547" s="96" t="n">
        <v>0</v>
      </c>
      <c r="F547" s="97" t="s">
        <v>48</v>
      </c>
      <c r="G547" s="97" t="s">
        <v>48</v>
      </c>
      <c r="H547" s="97" t="n">
        <v>19945</v>
      </c>
      <c r="I547" s="103" t="s">
        <v>1354</v>
      </c>
      <c r="J547" s="60" t="n">
        <v>7</v>
      </c>
      <c r="K547" s="99" t="n">
        <v>1</v>
      </c>
      <c r="L547" s="100"/>
      <c r="M547" s="101"/>
      <c r="N547" s="101"/>
      <c r="O547" s="101"/>
      <c r="P547" s="101"/>
      <c r="Q547" s="102"/>
    </row>
    <row r="548" customFormat="false" ht="13.8" hidden="true" customHeight="false" outlineLevel="0" collapsed="false">
      <c r="A548" s="127" t="s">
        <v>1721</v>
      </c>
      <c r="B548" s="128" t="s">
        <v>1722</v>
      </c>
      <c r="C548" s="95" t="s">
        <v>1723</v>
      </c>
      <c r="D548" s="96"/>
      <c r="E548" s="96" t="n">
        <v>0</v>
      </c>
      <c r="F548" s="97" t="s">
        <v>48</v>
      </c>
      <c r="G548" s="97" t="s">
        <v>48</v>
      </c>
      <c r="H548" s="97" t="n">
        <v>19946</v>
      </c>
      <c r="I548" s="103" t="s">
        <v>1354</v>
      </c>
      <c r="J548" s="60" t="n">
        <v>7</v>
      </c>
      <c r="K548" s="99" t="n">
        <v>1</v>
      </c>
      <c r="L548" s="100"/>
      <c r="M548" s="101"/>
      <c r="N548" s="101"/>
      <c r="O548" s="101"/>
      <c r="P548" s="101"/>
      <c r="Q548" s="102"/>
    </row>
    <row r="549" customFormat="false" ht="13.8" hidden="true" customHeight="false" outlineLevel="0" collapsed="false">
      <c r="A549" s="127" t="s">
        <v>1724</v>
      </c>
      <c r="B549" s="128" t="s">
        <v>1725</v>
      </c>
      <c r="C549" s="95" t="s">
        <v>1726</v>
      </c>
      <c r="D549" s="96"/>
      <c r="E549" s="96" t="n">
        <v>0</v>
      </c>
      <c r="F549" s="97" t="s">
        <v>48</v>
      </c>
      <c r="G549" s="97" t="s">
        <v>48</v>
      </c>
      <c r="H549" s="97" t="n">
        <v>19947</v>
      </c>
      <c r="I549" s="103" t="s">
        <v>1354</v>
      </c>
      <c r="J549" s="60" t="n">
        <v>7</v>
      </c>
      <c r="K549" s="99" t="n">
        <v>1</v>
      </c>
      <c r="L549" s="100"/>
      <c r="M549" s="101"/>
      <c r="N549" s="101"/>
      <c r="O549" s="101"/>
      <c r="P549" s="101"/>
      <c r="Q549" s="102"/>
    </row>
    <row r="550" customFormat="false" ht="13.8" hidden="true" customHeight="false" outlineLevel="0" collapsed="false">
      <c r="A550" s="127" t="s">
        <v>1727</v>
      </c>
      <c r="B550" s="128" t="s">
        <v>1728</v>
      </c>
      <c r="C550" s="95" t="s">
        <v>1720</v>
      </c>
      <c r="D550" s="96"/>
      <c r="E550" s="96" t="n">
        <v>0</v>
      </c>
      <c r="F550" s="97" t="s">
        <v>48</v>
      </c>
      <c r="G550" s="97" t="s">
        <v>48</v>
      </c>
      <c r="H550" s="97" t="n">
        <v>19948</v>
      </c>
      <c r="I550" s="103" t="s">
        <v>1354</v>
      </c>
      <c r="J550" s="60" t="n">
        <v>7</v>
      </c>
      <c r="K550" s="99" t="n">
        <v>1</v>
      </c>
      <c r="L550" s="100"/>
      <c r="M550" s="101"/>
      <c r="N550" s="101"/>
      <c r="O550" s="101"/>
      <c r="P550" s="101"/>
      <c r="Q550" s="102"/>
    </row>
    <row r="551" customFormat="false" ht="13.8" hidden="true" customHeight="false" outlineLevel="0" collapsed="false">
      <c r="A551" s="127" t="s">
        <v>1729</v>
      </c>
      <c r="B551" s="128" t="s">
        <v>1730</v>
      </c>
      <c r="C551" s="95" t="s">
        <v>66</v>
      </c>
      <c r="D551" s="96"/>
      <c r="E551" s="96" t="n">
        <v>0</v>
      </c>
      <c r="F551" s="97" t="s">
        <v>48</v>
      </c>
      <c r="G551" s="97" t="s">
        <v>48</v>
      </c>
      <c r="H551" s="97" t="n">
        <v>19949</v>
      </c>
      <c r="I551" s="103" t="s">
        <v>1354</v>
      </c>
      <c r="J551" s="60" t="n">
        <v>7</v>
      </c>
      <c r="K551" s="99" t="n">
        <v>1</v>
      </c>
      <c r="L551" s="100"/>
      <c r="M551" s="101"/>
      <c r="N551" s="101"/>
      <c r="O551" s="101"/>
      <c r="P551" s="101"/>
      <c r="Q551" s="102"/>
    </row>
    <row r="552" customFormat="false" ht="13.8" hidden="true" customHeight="false" outlineLevel="0" collapsed="false">
      <c r="A552" s="127" t="s">
        <v>1731</v>
      </c>
      <c r="B552" s="128" t="s">
        <v>1732</v>
      </c>
      <c r="C552" s="95" t="s">
        <v>1733</v>
      </c>
      <c r="D552" s="96"/>
      <c r="E552" s="96" t="n">
        <v>0</v>
      </c>
      <c r="F552" s="97" t="s">
        <v>48</v>
      </c>
      <c r="G552" s="97" t="s">
        <v>48</v>
      </c>
      <c r="H552" s="97" t="n">
        <v>19950</v>
      </c>
      <c r="I552" s="103" t="s">
        <v>1354</v>
      </c>
      <c r="J552" s="60" t="n">
        <v>7</v>
      </c>
      <c r="K552" s="99" t="n">
        <v>1</v>
      </c>
      <c r="L552" s="100"/>
      <c r="M552" s="101"/>
      <c r="N552" s="101"/>
      <c r="O552" s="101"/>
      <c r="P552" s="101"/>
      <c r="Q552" s="102"/>
    </row>
    <row r="553" customFormat="false" ht="12.75" hidden="true" customHeight="true" outlineLevel="0" collapsed="false">
      <c r="A553" s="127" t="s">
        <v>1734</v>
      </c>
      <c r="B553" s="128" t="s">
        <v>1735</v>
      </c>
      <c r="C553" s="95" t="s">
        <v>1709</v>
      </c>
      <c r="D553" s="96"/>
      <c r="E553" s="96" t="n">
        <v>0</v>
      </c>
      <c r="F553" s="97" t="s">
        <v>48</v>
      </c>
      <c r="G553" s="97" t="s">
        <v>48</v>
      </c>
      <c r="H553" s="97" t="n">
        <v>19951</v>
      </c>
      <c r="I553" s="103" t="s">
        <v>1354</v>
      </c>
      <c r="J553" s="60" t="n">
        <v>7</v>
      </c>
      <c r="K553" s="99" t="n">
        <v>1</v>
      </c>
      <c r="L553" s="100"/>
      <c r="M553" s="101"/>
      <c r="N553" s="101"/>
      <c r="O553" s="101"/>
      <c r="P553" s="101"/>
      <c r="Q553" s="102"/>
    </row>
    <row r="554" customFormat="false" ht="13.8" hidden="true" customHeight="false" outlineLevel="0" collapsed="false">
      <c r="A554" s="127" t="s">
        <v>1736</v>
      </c>
      <c r="B554" s="128" t="s">
        <v>1737</v>
      </c>
      <c r="C554" s="95" t="s">
        <v>475</v>
      </c>
      <c r="D554" s="96"/>
      <c r="E554" s="96" t="n">
        <v>0</v>
      </c>
      <c r="F554" s="97" t="s">
        <v>48</v>
      </c>
      <c r="G554" s="97" t="s">
        <v>48</v>
      </c>
      <c r="H554" s="97" t="n">
        <v>19952</v>
      </c>
      <c r="I554" s="103" t="s">
        <v>1354</v>
      </c>
      <c r="J554" s="60" t="n">
        <v>7</v>
      </c>
      <c r="K554" s="99" t="n">
        <v>1</v>
      </c>
      <c r="L554" s="100"/>
      <c r="M554" s="101"/>
      <c r="N554" s="101"/>
      <c r="O554" s="101"/>
      <c r="P554" s="101"/>
      <c r="Q554" s="102"/>
    </row>
    <row r="555" customFormat="false" ht="13.8" hidden="true" customHeight="false" outlineLevel="0" collapsed="false">
      <c r="A555" s="127" t="s">
        <v>1738</v>
      </c>
      <c r="B555" s="128" t="s">
        <v>1739</v>
      </c>
      <c r="C555" s="95" t="s">
        <v>1717</v>
      </c>
      <c r="D555" s="96"/>
      <c r="E555" s="96" t="n">
        <v>0</v>
      </c>
      <c r="F555" s="97" t="s">
        <v>48</v>
      </c>
      <c r="G555" s="97" t="s">
        <v>48</v>
      </c>
      <c r="H555" s="97" t="n">
        <v>19953</v>
      </c>
      <c r="I555" s="103" t="s">
        <v>1354</v>
      </c>
      <c r="J555" s="60" t="n">
        <v>7</v>
      </c>
      <c r="K555" s="99" t="n">
        <v>1</v>
      </c>
      <c r="L555" s="100"/>
      <c r="M555" s="101"/>
      <c r="N555" s="101"/>
      <c r="O555" s="101"/>
      <c r="P555" s="101"/>
      <c r="Q555" s="102"/>
    </row>
    <row r="556" customFormat="false" ht="13.8" hidden="true" customHeight="false" outlineLevel="0" collapsed="false">
      <c r="A556" s="127" t="s">
        <v>1740</v>
      </c>
      <c r="B556" s="128" t="s">
        <v>1741</v>
      </c>
      <c r="C556" s="95" t="s">
        <v>1706</v>
      </c>
      <c r="D556" s="96"/>
      <c r="E556" s="96" t="n">
        <v>0</v>
      </c>
      <c r="F556" s="97" t="s">
        <v>48</v>
      </c>
      <c r="G556" s="97" t="s">
        <v>48</v>
      </c>
      <c r="H556" s="97" t="n">
        <v>19954</v>
      </c>
      <c r="I556" s="103" t="s">
        <v>1354</v>
      </c>
      <c r="J556" s="60" t="n">
        <v>7</v>
      </c>
      <c r="K556" s="99" t="n">
        <v>1</v>
      </c>
      <c r="L556" s="100"/>
      <c r="M556" s="101"/>
      <c r="N556" s="101"/>
      <c r="O556" s="101"/>
      <c r="P556" s="101"/>
      <c r="Q556" s="102"/>
    </row>
    <row r="557" customFormat="false" ht="13.8" hidden="true" customHeight="false" outlineLevel="0" collapsed="false">
      <c r="A557" s="127" t="s">
        <v>1742</v>
      </c>
      <c r="B557" s="128" t="s">
        <v>1743</v>
      </c>
      <c r="C557" s="95" t="s">
        <v>1744</v>
      </c>
      <c r="D557" s="96"/>
      <c r="E557" s="96" t="n">
        <v>0</v>
      </c>
      <c r="F557" s="97" t="s">
        <v>48</v>
      </c>
      <c r="G557" s="97" t="s">
        <v>48</v>
      </c>
      <c r="H557" s="97" t="n">
        <v>20023</v>
      </c>
      <c r="I557" s="103" t="s">
        <v>1354</v>
      </c>
      <c r="J557" s="60" t="n">
        <v>7</v>
      </c>
      <c r="K557" s="99" t="n">
        <v>1</v>
      </c>
      <c r="L557" s="100"/>
      <c r="M557" s="101"/>
      <c r="N557" s="101"/>
      <c r="O557" s="101"/>
      <c r="P557" s="101"/>
      <c r="Q557" s="102"/>
    </row>
    <row r="558" customFormat="false" ht="13.8" hidden="true" customHeight="false" outlineLevel="0" collapsed="false">
      <c r="A558" s="127" t="s">
        <v>1745</v>
      </c>
      <c r="B558" s="128" t="s">
        <v>1746</v>
      </c>
      <c r="C558" s="95" t="s">
        <v>1747</v>
      </c>
      <c r="D558" s="96"/>
      <c r="E558" s="96" t="n">
        <v>0</v>
      </c>
      <c r="F558" s="97" t="s">
        <v>48</v>
      </c>
      <c r="G558" s="97" t="s">
        <v>48</v>
      </c>
      <c r="H558" s="97" t="n">
        <v>19955</v>
      </c>
      <c r="I558" s="103" t="s">
        <v>1354</v>
      </c>
      <c r="J558" s="60" t="n">
        <v>7</v>
      </c>
      <c r="K558" s="99" t="n">
        <v>1</v>
      </c>
      <c r="L558" s="100"/>
      <c r="M558" s="101"/>
      <c r="N558" s="101"/>
      <c r="O558" s="101"/>
      <c r="P558" s="101"/>
      <c r="Q558" s="102"/>
    </row>
    <row r="559" customFormat="false" ht="13.8" hidden="true" customHeight="false" outlineLevel="0" collapsed="false">
      <c r="A559" s="127" t="s">
        <v>1748</v>
      </c>
      <c r="B559" s="128" t="s">
        <v>1749</v>
      </c>
      <c r="C559" s="95" t="s">
        <v>1706</v>
      </c>
      <c r="D559" s="96"/>
      <c r="E559" s="96" t="n">
        <v>0</v>
      </c>
      <c r="F559" s="97" t="s">
        <v>48</v>
      </c>
      <c r="G559" s="97" t="s">
        <v>48</v>
      </c>
      <c r="H559" s="97" t="n">
        <v>19956</v>
      </c>
      <c r="I559" s="103" t="s">
        <v>1354</v>
      </c>
      <c r="J559" s="60" t="n">
        <v>7</v>
      </c>
      <c r="K559" s="99" t="n">
        <v>1</v>
      </c>
      <c r="L559" s="100"/>
      <c r="M559" s="101"/>
      <c r="N559" s="101"/>
      <c r="O559" s="101"/>
      <c r="P559" s="101"/>
      <c r="Q559" s="102"/>
    </row>
    <row r="560" customFormat="false" ht="13.8" hidden="true" customHeight="false" outlineLevel="0" collapsed="false">
      <c r="A560" s="127" t="s">
        <v>1750</v>
      </c>
      <c r="B560" s="128" t="s">
        <v>1751</v>
      </c>
      <c r="C560" s="95" t="s">
        <v>1733</v>
      </c>
      <c r="D560" s="96"/>
      <c r="E560" s="96" t="n">
        <v>0</v>
      </c>
      <c r="F560" s="97" t="s">
        <v>48</v>
      </c>
      <c r="G560" s="97" t="s">
        <v>48</v>
      </c>
      <c r="H560" s="97" t="n">
        <v>19957</v>
      </c>
      <c r="I560" s="103" t="s">
        <v>1354</v>
      </c>
      <c r="J560" s="60" t="n">
        <v>7</v>
      </c>
      <c r="K560" s="99" t="n">
        <v>1</v>
      </c>
      <c r="L560" s="100"/>
      <c r="M560" s="101"/>
      <c r="N560" s="101"/>
      <c r="O560" s="101"/>
      <c r="P560" s="101"/>
      <c r="Q560" s="102"/>
    </row>
    <row r="561" customFormat="false" ht="13.8" hidden="true" customHeight="false" outlineLevel="0" collapsed="false">
      <c r="A561" s="127" t="s">
        <v>1752</v>
      </c>
      <c r="B561" s="128" t="s">
        <v>1753</v>
      </c>
      <c r="C561" s="95" t="s">
        <v>1754</v>
      </c>
      <c r="D561" s="96"/>
      <c r="E561" s="96" t="n">
        <v>0</v>
      </c>
      <c r="F561" s="97" t="s">
        <v>48</v>
      </c>
      <c r="G561" s="97" t="s">
        <v>48</v>
      </c>
      <c r="H561" s="97" t="n">
        <v>19958</v>
      </c>
      <c r="I561" s="103" t="s">
        <v>1354</v>
      </c>
      <c r="J561" s="60" t="n">
        <v>7</v>
      </c>
      <c r="K561" s="99" t="n">
        <v>1</v>
      </c>
      <c r="L561" s="100"/>
      <c r="M561" s="101"/>
      <c r="N561" s="101"/>
      <c r="O561" s="101"/>
      <c r="P561" s="101"/>
      <c r="Q561" s="102"/>
    </row>
    <row r="562" customFormat="false" ht="13.8" hidden="true" customHeight="false" outlineLevel="0" collapsed="false">
      <c r="A562" s="127" t="s">
        <v>1755</v>
      </c>
      <c r="B562" s="128" t="s">
        <v>1756</v>
      </c>
      <c r="C562" s="95" t="s">
        <v>1720</v>
      </c>
      <c r="D562" s="96"/>
      <c r="E562" s="96" t="n">
        <v>0</v>
      </c>
      <c r="F562" s="97" t="s">
        <v>48</v>
      </c>
      <c r="G562" s="97" t="s">
        <v>48</v>
      </c>
      <c r="H562" s="97" t="n">
        <v>19959</v>
      </c>
      <c r="I562" s="103" t="s">
        <v>1354</v>
      </c>
      <c r="J562" s="60" t="n">
        <v>7</v>
      </c>
      <c r="K562" s="99" t="n">
        <v>1</v>
      </c>
      <c r="L562" s="100"/>
      <c r="M562" s="101"/>
      <c r="N562" s="101"/>
      <c r="O562" s="101"/>
      <c r="P562" s="101"/>
      <c r="Q562" s="102"/>
    </row>
    <row r="563" customFormat="false" ht="13.8" hidden="true" customHeight="false" outlineLevel="0" collapsed="false">
      <c r="A563" s="127" t="s">
        <v>1757</v>
      </c>
      <c r="B563" s="128" t="s">
        <v>1758</v>
      </c>
      <c r="C563" s="95" t="s">
        <v>1759</v>
      </c>
      <c r="D563" s="96"/>
      <c r="E563" s="96" t="n">
        <v>0</v>
      </c>
      <c r="F563" s="97" t="s">
        <v>48</v>
      </c>
      <c r="G563" s="97" t="s">
        <v>48</v>
      </c>
      <c r="H563" s="97" t="n">
        <v>19960</v>
      </c>
      <c r="I563" s="103" t="s">
        <v>1354</v>
      </c>
      <c r="J563" s="60" t="n">
        <v>7</v>
      </c>
      <c r="K563" s="99" t="n">
        <v>1</v>
      </c>
      <c r="L563" s="100"/>
      <c r="M563" s="101"/>
      <c r="N563" s="101"/>
      <c r="O563" s="101"/>
      <c r="P563" s="101"/>
      <c r="Q563" s="102"/>
    </row>
    <row r="564" customFormat="false" ht="13.8" hidden="true" customHeight="false" outlineLevel="0" collapsed="false">
      <c r="A564" s="127" t="s">
        <v>1760</v>
      </c>
      <c r="B564" s="128" t="s">
        <v>1761</v>
      </c>
      <c r="C564" s="95" t="s">
        <v>1706</v>
      </c>
      <c r="D564" s="96"/>
      <c r="E564" s="96" t="n">
        <v>0</v>
      </c>
      <c r="F564" s="97" t="s">
        <v>48</v>
      </c>
      <c r="G564" s="97" t="s">
        <v>48</v>
      </c>
      <c r="H564" s="97" t="n">
        <v>19961</v>
      </c>
      <c r="I564" s="103" t="s">
        <v>1354</v>
      </c>
      <c r="J564" s="60" t="n">
        <v>7</v>
      </c>
      <c r="K564" s="99" t="n">
        <v>1</v>
      </c>
      <c r="L564" s="100"/>
      <c r="M564" s="101"/>
      <c r="N564" s="101"/>
      <c r="O564" s="101"/>
      <c r="P564" s="101"/>
      <c r="Q564" s="102"/>
    </row>
    <row r="565" customFormat="false" ht="13.8" hidden="true" customHeight="false" outlineLevel="0" collapsed="false">
      <c r="A565" s="127" t="s">
        <v>1762</v>
      </c>
      <c r="B565" s="128" t="s">
        <v>1763</v>
      </c>
      <c r="C565" s="95" t="s">
        <v>1764</v>
      </c>
      <c r="D565" s="96"/>
      <c r="E565" s="96" t="n">
        <v>0</v>
      </c>
      <c r="F565" s="97" t="s">
        <v>48</v>
      </c>
      <c r="G565" s="97" t="s">
        <v>48</v>
      </c>
      <c r="H565" s="97" t="n">
        <v>20024</v>
      </c>
      <c r="I565" s="103" t="s">
        <v>1354</v>
      </c>
      <c r="J565" s="60" t="n">
        <v>7</v>
      </c>
      <c r="K565" s="99" t="n">
        <v>1</v>
      </c>
      <c r="L565" s="100"/>
      <c r="M565" s="101"/>
      <c r="N565" s="101"/>
      <c r="O565" s="101"/>
      <c r="P565" s="101"/>
      <c r="Q565" s="102"/>
    </row>
    <row r="566" customFormat="false" ht="13.8" hidden="true" customHeight="false" outlineLevel="0" collapsed="false">
      <c r="A566" s="127" t="s">
        <v>1765</v>
      </c>
      <c r="B566" s="128" t="s">
        <v>1766</v>
      </c>
      <c r="C566" s="95" t="s">
        <v>1767</v>
      </c>
      <c r="D566" s="96"/>
      <c r="E566" s="96" t="n">
        <v>0</v>
      </c>
      <c r="F566" s="97" t="s">
        <v>48</v>
      </c>
      <c r="G566" s="97" t="s">
        <v>48</v>
      </c>
      <c r="H566" s="97" t="n">
        <v>20025</v>
      </c>
      <c r="I566" s="103" t="s">
        <v>1354</v>
      </c>
      <c r="J566" s="60" t="n">
        <v>7</v>
      </c>
      <c r="K566" s="99" t="n">
        <v>1</v>
      </c>
      <c r="L566" s="100" t="s">
        <v>1768</v>
      </c>
      <c r="M566" s="101" t="s">
        <v>1769</v>
      </c>
      <c r="N566" s="101"/>
      <c r="O566" s="101"/>
      <c r="P566" s="101"/>
      <c r="Q566" s="102"/>
    </row>
    <row r="567" customFormat="false" ht="13.8" hidden="false" customHeight="false" outlineLevel="0" collapsed="false">
      <c r="A567" s="93" t="s">
        <v>1770</v>
      </c>
      <c r="B567" s="140" t="s">
        <v>1771</v>
      </c>
      <c r="C567" s="95" t="s">
        <v>123</v>
      </c>
      <c r="D567" s="96" t="s">
        <v>12</v>
      </c>
      <c r="E567" s="96" t="n">
        <v>0</v>
      </c>
      <c r="F567" s="97" t="n">
        <v>11</v>
      </c>
      <c r="G567" s="97" t="n">
        <v>2</v>
      </c>
      <c r="H567" s="97" t="n">
        <v>1898</v>
      </c>
      <c r="I567" s="103" t="s">
        <v>1354</v>
      </c>
      <c r="J567" s="60" t="n">
        <v>7</v>
      </c>
      <c r="K567" s="99" t="n">
        <v>1</v>
      </c>
      <c r="L567" s="100"/>
      <c r="M567" s="101"/>
      <c r="N567" s="101"/>
      <c r="O567" s="101"/>
      <c r="P567" s="101"/>
      <c r="Q567" s="102"/>
    </row>
    <row r="568" customFormat="false" ht="13.8" hidden="true" customHeight="false" outlineLevel="0" collapsed="false">
      <c r="A568" s="127" t="s">
        <v>1772</v>
      </c>
      <c r="B568" s="128" t="s">
        <v>1773</v>
      </c>
      <c r="C568" s="95" t="s">
        <v>1774</v>
      </c>
      <c r="D568" s="96"/>
      <c r="E568" s="96" t="n">
        <v>0</v>
      </c>
      <c r="F568" s="97" t="s">
        <v>48</v>
      </c>
      <c r="G568" s="97" t="s">
        <v>48</v>
      </c>
      <c r="H568" s="97" t="n">
        <v>19964</v>
      </c>
      <c r="I568" s="103" t="s">
        <v>1354</v>
      </c>
      <c r="J568" s="60" t="n">
        <v>7</v>
      </c>
      <c r="K568" s="99" t="n">
        <v>1</v>
      </c>
      <c r="L568" s="100"/>
      <c r="M568" s="101"/>
      <c r="N568" s="101"/>
      <c r="O568" s="101"/>
      <c r="P568" s="101"/>
      <c r="Q568" s="102"/>
    </row>
    <row r="569" customFormat="false" ht="13.8" hidden="true" customHeight="false" outlineLevel="0" collapsed="false">
      <c r="A569" s="127" t="s">
        <v>1775</v>
      </c>
      <c r="B569" s="128" t="s">
        <v>1776</v>
      </c>
      <c r="C569" s="95" t="s">
        <v>1777</v>
      </c>
      <c r="D569" s="96"/>
      <c r="E569" s="96" t="n">
        <v>0</v>
      </c>
      <c r="F569" s="97" t="s">
        <v>48</v>
      </c>
      <c r="G569" s="97" t="s">
        <v>48</v>
      </c>
      <c r="H569" s="97" t="n">
        <v>1899</v>
      </c>
      <c r="I569" s="103" t="s">
        <v>1354</v>
      </c>
      <c r="J569" s="60" t="n">
        <v>7</v>
      </c>
      <c r="K569" s="99" t="n">
        <v>1</v>
      </c>
      <c r="L569" s="100"/>
      <c r="M569" s="101"/>
      <c r="N569" s="101"/>
      <c r="O569" s="101"/>
      <c r="P569" s="101"/>
      <c r="Q569" s="102"/>
    </row>
    <row r="570" customFormat="false" ht="13.8" hidden="false" customHeight="false" outlineLevel="0" collapsed="false">
      <c r="A570" s="93" t="s">
        <v>1778</v>
      </c>
      <c r="B570" s="140" t="s">
        <v>1779</v>
      </c>
      <c r="C570" s="95" t="s">
        <v>1780</v>
      </c>
      <c r="D570" s="96" t="s">
        <v>12</v>
      </c>
      <c r="E570" s="96" t="n">
        <v>0</v>
      </c>
      <c r="F570" s="97" t="n">
        <v>10</v>
      </c>
      <c r="G570" s="97" t="n">
        <v>2</v>
      </c>
      <c r="H570" s="97" t="n">
        <v>1901</v>
      </c>
      <c r="I570" s="103" t="s">
        <v>1354</v>
      </c>
      <c r="J570" s="60" t="n">
        <v>7</v>
      </c>
      <c r="K570" s="99" t="n">
        <v>1</v>
      </c>
      <c r="L570" s="100" t="s">
        <v>1781</v>
      </c>
      <c r="M570" s="101" t="s">
        <v>1782</v>
      </c>
      <c r="N570" s="101"/>
      <c r="O570" s="101"/>
      <c r="P570" s="101"/>
      <c r="Q570" s="102"/>
    </row>
    <row r="571" customFormat="false" ht="13.8" hidden="false" customHeight="false" outlineLevel="0" collapsed="false">
      <c r="A571" s="93" t="s">
        <v>1783</v>
      </c>
      <c r="B571" s="140" t="s">
        <v>1784</v>
      </c>
      <c r="C571" s="95" t="s">
        <v>1235</v>
      </c>
      <c r="D571" s="96" t="s">
        <v>12</v>
      </c>
      <c r="E571" s="96" t="n">
        <v>0</v>
      </c>
      <c r="F571" s="97" t="n">
        <v>10</v>
      </c>
      <c r="G571" s="97" t="n">
        <v>2</v>
      </c>
      <c r="H571" s="97" t="n">
        <v>1903</v>
      </c>
      <c r="I571" s="103" t="s">
        <v>1354</v>
      </c>
      <c r="J571" s="60" t="n">
        <v>7</v>
      </c>
      <c r="K571" s="99" t="n">
        <v>1</v>
      </c>
      <c r="L571" s="100"/>
      <c r="M571" s="101"/>
      <c r="N571" s="101"/>
      <c r="O571" s="101"/>
      <c r="P571" s="101"/>
      <c r="Q571" s="102"/>
    </row>
    <row r="572" customFormat="false" ht="13.8" hidden="false" customHeight="false" outlineLevel="0" collapsed="false">
      <c r="A572" s="93" t="s">
        <v>1785</v>
      </c>
      <c r="B572" s="140" t="s">
        <v>1786</v>
      </c>
      <c r="C572" s="95" t="s">
        <v>123</v>
      </c>
      <c r="D572" s="96" t="s">
        <v>12</v>
      </c>
      <c r="E572" s="96" t="n">
        <v>0</v>
      </c>
      <c r="F572" s="97" t="n">
        <v>12</v>
      </c>
      <c r="G572" s="97" t="n">
        <v>3</v>
      </c>
      <c r="H572" s="97" t="n">
        <v>1904</v>
      </c>
      <c r="I572" s="103" t="s">
        <v>1354</v>
      </c>
      <c r="J572" s="60" t="n">
        <v>7</v>
      </c>
      <c r="K572" s="99" t="n">
        <v>1</v>
      </c>
      <c r="L572" s="100"/>
      <c r="M572" s="101"/>
      <c r="N572" s="101"/>
      <c r="O572" s="101"/>
      <c r="P572" s="101"/>
      <c r="Q572" s="102"/>
    </row>
    <row r="573" customFormat="false" ht="13.8" hidden="false" customHeight="false" outlineLevel="0" collapsed="false">
      <c r="A573" s="93" t="s">
        <v>1787</v>
      </c>
      <c r="B573" s="140" t="s">
        <v>1788</v>
      </c>
      <c r="C573" s="95" t="s">
        <v>1789</v>
      </c>
      <c r="D573" s="96" t="s">
        <v>12</v>
      </c>
      <c r="E573" s="96" t="n">
        <v>0</v>
      </c>
      <c r="F573" s="97" t="n">
        <v>19</v>
      </c>
      <c r="G573" s="97" t="n">
        <v>3</v>
      </c>
      <c r="H573" s="97" t="n">
        <v>1905</v>
      </c>
      <c r="I573" s="103" t="s">
        <v>1354</v>
      </c>
      <c r="J573" s="60" t="n">
        <v>7</v>
      </c>
      <c r="K573" s="99" t="n">
        <v>1</v>
      </c>
      <c r="L573" s="100"/>
      <c r="M573" s="101"/>
      <c r="N573" s="101"/>
      <c r="O573" s="101"/>
      <c r="P573" s="101"/>
      <c r="Q573" s="102"/>
    </row>
    <row r="574" customFormat="false" ht="13.8" hidden="false" customHeight="false" outlineLevel="0" collapsed="false">
      <c r="A574" s="93" t="s">
        <v>1790</v>
      </c>
      <c r="B574" s="140" t="s">
        <v>1791</v>
      </c>
      <c r="C574" s="95" t="s">
        <v>1792</v>
      </c>
      <c r="D574" s="96" t="s">
        <v>12</v>
      </c>
      <c r="E574" s="96" t="n">
        <v>0</v>
      </c>
      <c r="F574" s="97" t="n">
        <v>19</v>
      </c>
      <c r="G574" s="97" t="n">
        <v>3</v>
      </c>
      <c r="H574" s="97" t="n">
        <v>1906</v>
      </c>
      <c r="I574" s="103" t="s">
        <v>1354</v>
      </c>
      <c r="J574" s="60" t="n">
        <v>7</v>
      </c>
      <c r="K574" s="99" t="n">
        <v>1</v>
      </c>
      <c r="L574" s="100"/>
      <c r="M574" s="101"/>
      <c r="N574" s="101"/>
      <c r="O574" s="101"/>
      <c r="P574" s="101"/>
      <c r="Q574" s="102"/>
    </row>
    <row r="575" customFormat="false" ht="13.8" hidden="false" customHeight="false" outlineLevel="0" collapsed="false">
      <c r="A575" s="93" t="s">
        <v>1793</v>
      </c>
      <c r="B575" s="140" t="s">
        <v>1794</v>
      </c>
      <c r="C575" s="95" t="s">
        <v>79</v>
      </c>
      <c r="D575" s="96" t="s">
        <v>12</v>
      </c>
      <c r="E575" s="96" t="n">
        <v>0</v>
      </c>
      <c r="F575" s="97" t="n">
        <v>12</v>
      </c>
      <c r="G575" s="97" t="n">
        <v>2</v>
      </c>
      <c r="H575" s="97" t="n">
        <v>1908</v>
      </c>
      <c r="I575" s="103" t="s">
        <v>1354</v>
      </c>
      <c r="J575" s="60" t="n">
        <v>7</v>
      </c>
      <c r="K575" s="99" t="n">
        <v>1</v>
      </c>
      <c r="L575" s="100"/>
      <c r="M575" s="101"/>
      <c r="N575" s="101"/>
      <c r="O575" s="101"/>
      <c r="P575" s="101"/>
      <c r="Q575" s="102"/>
    </row>
    <row r="576" customFormat="false" ht="14.9" hidden="false" customHeight="false" outlineLevel="0" collapsed="false">
      <c r="A576" s="93" t="s">
        <v>1795</v>
      </c>
      <c r="B576" s="152" t="s">
        <v>1796</v>
      </c>
      <c r="C576" s="95" t="s">
        <v>1797</v>
      </c>
      <c r="D576" s="96" t="s">
        <v>12</v>
      </c>
      <c r="E576" s="96" t="n">
        <v>0</v>
      </c>
      <c r="F576" s="97" t="n">
        <v>12</v>
      </c>
      <c r="G576" s="97" t="n">
        <v>1</v>
      </c>
      <c r="H576" s="97" t="n">
        <v>1909</v>
      </c>
      <c r="I576" s="103" t="s">
        <v>1354</v>
      </c>
      <c r="J576" s="60" t="n">
        <v>7</v>
      </c>
      <c r="K576" s="99" t="n">
        <v>1</v>
      </c>
      <c r="L576" s="100"/>
      <c r="M576" s="125" t="s">
        <v>1798</v>
      </c>
      <c r="N576" s="101"/>
      <c r="O576" s="101"/>
      <c r="P576" s="101"/>
      <c r="Q576" s="102"/>
    </row>
    <row r="577" customFormat="false" ht="13.8" hidden="false" customHeight="false" outlineLevel="0" collapsed="false">
      <c r="A577" s="93" t="s">
        <v>1799</v>
      </c>
      <c r="B577" s="94" t="s">
        <v>1800</v>
      </c>
      <c r="C577" s="95" t="s">
        <v>1801</v>
      </c>
      <c r="D577" s="96" t="s">
        <v>12</v>
      </c>
      <c r="E577" s="96" t="n">
        <v>0</v>
      </c>
      <c r="F577" s="97" t="n">
        <v>13</v>
      </c>
      <c r="G577" s="97" t="n">
        <v>2</v>
      </c>
      <c r="H577" s="97" t="n">
        <v>29941</v>
      </c>
      <c r="I577" s="103" t="s">
        <v>1354</v>
      </c>
      <c r="J577" s="60" t="n">
        <v>7</v>
      </c>
      <c r="K577" s="99" t="n">
        <v>1</v>
      </c>
      <c r="L577" s="100"/>
      <c r="M577" s="101"/>
      <c r="N577" s="101"/>
      <c r="O577" s="101"/>
      <c r="P577" s="101"/>
      <c r="Q577" s="102"/>
    </row>
    <row r="578" customFormat="false" ht="13.8" hidden="true" customHeight="false" outlineLevel="0" collapsed="false">
      <c r="A578" s="153" t="s">
        <v>1802</v>
      </c>
      <c r="B578" s="128" t="s">
        <v>1803</v>
      </c>
      <c r="C578" s="95" t="s">
        <v>1804</v>
      </c>
      <c r="D578" s="96"/>
      <c r="E578" s="96" t="n">
        <v>0</v>
      </c>
      <c r="F578" s="97" t="s">
        <v>48</v>
      </c>
      <c r="G578" s="97" t="s">
        <v>48</v>
      </c>
      <c r="H578" s="97" t="n">
        <v>1911</v>
      </c>
      <c r="I578" s="103" t="s">
        <v>1354</v>
      </c>
      <c r="J578" s="60" t="n">
        <v>7</v>
      </c>
      <c r="K578" s="99" t="n">
        <v>1</v>
      </c>
      <c r="L578" s="100"/>
      <c r="M578" s="101"/>
      <c r="N578" s="101"/>
      <c r="O578" s="101"/>
      <c r="P578" s="101"/>
      <c r="Q578" s="102"/>
    </row>
    <row r="579" customFormat="false" ht="13.8" hidden="true" customHeight="false" outlineLevel="0" collapsed="false">
      <c r="A579" s="154" t="s">
        <v>1805</v>
      </c>
      <c r="B579" s="128" t="s">
        <v>1806</v>
      </c>
      <c r="C579" s="95" t="s">
        <v>1807</v>
      </c>
      <c r="D579" s="96"/>
      <c r="E579" s="96" t="n">
        <v>0</v>
      </c>
      <c r="F579" s="97" t="s">
        <v>48</v>
      </c>
      <c r="G579" s="97" t="s">
        <v>48</v>
      </c>
      <c r="H579" s="97" t="n">
        <v>19979</v>
      </c>
      <c r="I579" s="103" t="s">
        <v>1354</v>
      </c>
      <c r="J579" s="60" t="n">
        <v>7</v>
      </c>
      <c r="K579" s="99" t="n">
        <v>1</v>
      </c>
      <c r="L579" s="100"/>
      <c r="M579" s="101"/>
      <c r="N579" s="101"/>
      <c r="O579" s="101"/>
      <c r="P579" s="101"/>
      <c r="Q579" s="102"/>
    </row>
    <row r="580" customFormat="false" ht="13.8" hidden="false" customHeight="false" outlineLevel="0" collapsed="false">
      <c r="A580" s="155" t="s">
        <v>1808</v>
      </c>
      <c r="B580" s="94" t="s">
        <v>1809</v>
      </c>
      <c r="C580" s="95" t="s">
        <v>1810</v>
      </c>
      <c r="D580" s="96" t="s">
        <v>12</v>
      </c>
      <c r="E580" s="96" t="n">
        <v>0</v>
      </c>
      <c r="F580" s="97" t="n">
        <v>11</v>
      </c>
      <c r="G580" s="97" t="n">
        <v>2</v>
      </c>
      <c r="H580" s="97" t="n">
        <v>1914</v>
      </c>
      <c r="I580" s="103" t="s">
        <v>1354</v>
      </c>
      <c r="J580" s="60" t="n">
        <v>7</v>
      </c>
      <c r="K580" s="99" t="n">
        <v>1</v>
      </c>
      <c r="L580" s="100"/>
      <c r="M580" s="101"/>
      <c r="N580" s="101"/>
      <c r="O580" s="101"/>
      <c r="P580" s="101"/>
      <c r="Q580" s="102"/>
    </row>
    <row r="581" customFormat="false" ht="13.8" hidden="true" customHeight="false" outlineLevel="0" collapsed="false">
      <c r="A581" s="127" t="s">
        <v>1811</v>
      </c>
      <c r="B581" s="128" t="s">
        <v>1812</v>
      </c>
      <c r="C581" s="95" t="s">
        <v>396</v>
      </c>
      <c r="D581" s="96"/>
      <c r="E581" s="96" t="n">
        <v>0</v>
      </c>
      <c r="F581" s="97" t="s">
        <v>48</v>
      </c>
      <c r="G581" s="97" t="s">
        <v>48</v>
      </c>
      <c r="H581" s="97" t="n">
        <v>1915</v>
      </c>
      <c r="I581" s="103" t="s">
        <v>1354</v>
      </c>
      <c r="J581" s="60" t="n">
        <v>7</v>
      </c>
      <c r="K581" s="99" t="n">
        <v>1</v>
      </c>
      <c r="L581" s="100"/>
      <c r="M581" s="101"/>
      <c r="N581" s="101"/>
      <c r="O581" s="101"/>
      <c r="P581" s="101"/>
      <c r="Q581" s="102"/>
    </row>
    <row r="582" customFormat="false" ht="13.8" hidden="true" customHeight="false" outlineLevel="0" collapsed="false">
      <c r="A582" s="127" t="s">
        <v>1813</v>
      </c>
      <c r="B582" s="128" t="s">
        <v>1814</v>
      </c>
      <c r="C582" s="95" t="s">
        <v>1815</v>
      </c>
      <c r="D582" s="96"/>
      <c r="E582" s="96" t="n">
        <v>0</v>
      </c>
      <c r="F582" s="97" t="s">
        <v>48</v>
      </c>
      <c r="G582" s="97" t="s">
        <v>48</v>
      </c>
      <c r="H582" s="97" t="n">
        <v>19983</v>
      </c>
      <c r="I582" s="103" t="s">
        <v>1354</v>
      </c>
      <c r="J582" s="60" t="n">
        <v>7</v>
      </c>
      <c r="K582" s="99" t="n">
        <v>1</v>
      </c>
      <c r="L582" s="100"/>
      <c r="M582" s="101"/>
      <c r="N582" s="101"/>
      <c r="O582" s="101"/>
      <c r="P582" s="101"/>
      <c r="Q582" s="102"/>
    </row>
    <row r="583" customFormat="false" ht="13.8" hidden="true" customHeight="false" outlineLevel="0" collapsed="false">
      <c r="A583" s="127" t="s">
        <v>1816</v>
      </c>
      <c r="B583" s="128" t="s">
        <v>1817</v>
      </c>
      <c r="C583" s="95" t="s">
        <v>1818</v>
      </c>
      <c r="D583" s="96"/>
      <c r="E583" s="96" t="n">
        <v>0</v>
      </c>
      <c r="F583" s="97" t="s">
        <v>48</v>
      </c>
      <c r="G583" s="97" t="s">
        <v>48</v>
      </c>
      <c r="H583" s="97" t="n">
        <v>19985</v>
      </c>
      <c r="I583" s="103" t="s">
        <v>1354</v>
      </c>
      <c r="J583" s="60" t="n">
        <v>7</v>
      </c>
      <c r="K583" s="99" t="n">
        <v>1</v>
      </c>
      <c r="L583" s="100"/>
      <c r="M583" s="101"/>
      <c r="N583" s="101"/>
      <c r="O583" s="101"/>
      <c r="P583" s="101"/>
      <c r="Q583" s="102"/>
    </row>
    <row r="584" customFormat="false" ht="13.8" hidden="true" customHeight="false" outlineLevel="0" collapsed="false">
      <c r="A584" s="127" t="s">
        <v>1819</v>
      </c>
      <c r="B584" s="128" t="s">
        <v>1820</v>
      </c>
      <c r="C584" s="95" t="s">
        <v>1821</v>
      </c>
      <c r="D584" s="96"/>
      <c r="E584" s="96" t="n">
        <v>0</v>
      </c>
      <c r="F584" s="97" t="s">
        <v>48</v>
      </c>
      <c r="G584" s="97" t="s">
        <v>48</v>
      </c>
      <c r="H584" s="97" t="n">
        <v>19986</v>
      </c>
      <c r="I584" s="103" t="s">
        <v>1354</v>
      </c>
      <c r="J584" s="60" t="n">
        <v>7</v>
      </c>
      <c r="K584" s="99" t="n">
        <v>1</v>
      </c>
      <c r="L584" s="100"/>
      <c r="M584" s="101"/>
      <c r="N584" s="101"/>
      <c r="O584" s="101"/>
      <c r="P584" s="101"/>
      <c r="Q584" s="102"/>
    </row>
    <row r="585" customFormat="false" ht="13.8" hidden="true" customHeight="false" outlineLevel="0" collapsed="false">
      <c r="A585" s="127" t="s">
        <v>1822</v>
      </c>
      <c r="B585" s="128" t="s">
        <v>1823</v>
      </c>
      <c r="C585" s="95" t="s">
        <v>1818</v>
      </c>
      <c r="D585" s="96"/>
      <c r="E585" s="96" t="n">
        <v>0</v>
      </c>
      <c r="F585" s="97" t="s">
        <v>48</v>
      </c>
      <c r="G585" s="97" t="s">
        <v>48</v>
      </c>
      <c r="H585" s="97" t="n">
        <v>19987</v>
      </c>
      <c r="I585" s="103" t="s">
        <v>1354</v>
      </c>
      <c r="J585" s="60" t="n">
        <v>7</v>
      </c>
      <c r="K585" s="99" t="n">
        <v>1</v>
      </c>
      <c r="L585" s="100"/>
      <c r="M585" s="101"/>
      <c r="N585" s="101"/>
      <c r="O585" s="101"/>
      <c r="P585" s="101"/>
      <c r="Q585" s="102"/>
    </row>
    <row r="586" customFormat="false" ht="13.8" hidden="true" customHeight="false" outlineLevel="0" collapsed="false">
      <c r="A586" s="127" t="s">
        <v>1824</v>
      </c>
      <c r="B586" s="128" t="s">
        <v>1825</v>
      </c>
      <c r="C586" s="95" t="s">
        <v>1826</v>
      </c>
      <c r="D586" s="96"/>
      <c r="E586" s="96" t="n">
        <v>0</v>
      </c>
      <c r="F586" s="97" t="s">
        <v>48</v>
      </c>
      <c r="G586" s="97" t="s">
        <v>48</v>
      </c>
      <c r="H586" s="97" t="n">
        <v>20011</v>
      </c>
      <c r="I586" s="103" t="s">
        <v>1354</v>
      </c>
      <c r="J586" s="60" t="n">
        <v>7</v>
      </c>
      <c r="K586" s="99" t="n">
        <v>1</v>
      </c>
      <c r="L586" s="100"/>
      <c r="M586" s="101"/>
      <c r="N586" s="101"/>
      <c r="O586" s="101"/>
      <c r="P586" s="101"/>
      <c r="Q586" s="102"/>
    </row>
    <row r="587" customFormat="false" ht="13.8" hidden="true" customHeight="false" outlineLevel="0" collapsed="false">
      <c r="A587" s="127" t="s">
        <v>1827</v>
      </c>
      <c r="B587" s="128" t="s">
        <v>1828</v>
      </c>
      <c r="C587" s="95" t="s">
        <v>1829</v>
      </c>
      <c r="D587" s="96"/>
      <c r="E587" s="96" t="n">
        <v>0</v>
      </c>
      <c r="F587" s="97" t="s">
        <v>48</v>
      </c>
      <c r="G587" s="97" t="s">
        <v>48</v>
      </c>
      <c r="H587" s="97" t="n">
        <v>20012</v>
      </c>
      <c r="I587" s="103" t="s">
        <v>1354</v>
      </c>
      <c r="J587" s="60" t="n">
        <v>7</v>
      </c>
      <c r="K587" s="99" t="n">
        <v>1</v>
      </c>
      <c r="L587" s="100"/>
      <c r="M587" s="101"/>
      <c r="N587" s="101"/>
      <c r="O587" s="101"/>
      <c r="P587" s="101"/>
      <c r="Q587" s="102"/>
    </row>
    <row r="588" customFormat="false" ht="13.8" hidden="true" customHeight="false" outlineLevel="0" collapsed="false">
      <c r="A588" s="127" t="s">
        <v>1830</v>
      </c>
      <c r="B588" s="128" t="s">
        <v>1831</v>
      </c>
      <c r="C588" s="95" t="s">
        <v>123</v>
      </c>
      <c r="D588" s="96"/>
      <c r="E588" s="96" t="n">
        <v>0</v>
      </c>
      <c r="F588" s="97" t="s">
        <v>48</v>
      </c>
      <c r="G588" s="97" t="s">
        <v>48</v>
      </c>
      <c r="H588" s="97" t="n">
        <v>1666</v>
      </c>
      <c r="I588" s="103" t="s">
        <v>1354</v>
      </c>
      <c r="J588" s="60" t="n">
        <v>7</v>
      </c>
      <c r="K588" s="99" t="n">
        <v>1</v>
      </c>
      <c r="L588" s="100"/>
      <c r="M588" s="101"/>
      <c r="N588" s="101"/>
      <c r="O588" s="101"/>
      <c r="P588" s="101"/>
      <c r="Q588" s="102"/>
    </row>
    <row r="589" customFormat="false" ht="13.8" hidden="true" customHeight="false" outlineLevel="0" collapsed="false">
      <c r="A589" s="127" t="s">
        <v>1832</v>
      </c>
      <c r="B589" s="128" t="s">
        <v>1833</v>
      </c>
      <c r="C589" s="95" t="s">
        <v>1304</v>
      </c>
      <c r="D589" s="96"/>
      <c r="E589" s="96" t="n">
        <v>0</v>
      </c>
      <c r="F589" s="97" t="s">
        <v>48</v>
      </c>
      <c r="G589" s="97" t="s">
        <v>48</v>
      </c>
      <c r="H589" s="97" t="n">
        <v>20017</v>
      </c>
      <c r="I589" s="103" t="s">
        <v>1354</v>
      </c>
      <c r="J589" s="60" t="n">
        <v>7</v>
      </c>
      <c r="K589" s="99" t="n">
        <v>2</v>
      </c>
      <c r="L589" s="100"/>
      <c r="M589" s="101"/>
      <c r="N589" s="101"/>
      <c r="O589" s="101"/>
      <c r="P589" s="101"/>
      <c r="Q589" s="102"/>
    </row>
    <row r="590" customFormat="false" ht="13.8" hidden="true" customHeight="false" outlineLevel="0" collapsed="false">
      <c r="A590" s="127" t="s">
        <v>1834</v>
      </c>
      <c r="B590" s="128" t="s">
        <v>1835</v>
      </c>
      <c r="C590" s="95" t="s">
        <v>1836</v>
      </c>
      <c r="D590" s="96"/>
      <c r="E590" s="96" t="n">
        <v>0</v>
      </c>
      <c r="F590" s="97" t="s">
        <v>48</v>
      </c>
      <c r="G590" s="97" t="s">
        <v>48</v>
      </c>
      <c r="H590" s="97" t="n">
        <v>20018</v>
      </c>
      <c r="I590" s="103" t="s">
        <v>1354</v>
      </c>
      <c r="J590" s="60" t="n">
        <v>7</v>
      </c>
      <c r="K590" s="99" t="n">
        <v>1</v>
      </c>
      <c r="L590" s="100"/>
      <c r="M590" s="101"/>
      <c r="N590" s="101"/>
      <c r="O590" s="101"/>
      <c r="P590" s="101"/>
      <c r="Q590" s="102"/>
    </row>
    <row r="591" customFormat="false" ht="13.8" hidden="true" customHeight="false" outlineLevel="0" collapsed="false">
      <c r="A591" s="127" t="s">
        <v>1837</v>
      </c>
      <c r="B591" s="128" t="s">
        <v>1838</v>
      </c>
      <c r="C591" s="95" t="s">
        <v>1839</v>
      </c>
      <c r="D591" s="96"/>
      <c r="E591" s="96" t="n">
        <v>0</v>
      </c>
      <c r="F591" s="97" t="s">
        <v>48</v>
      </c>
      <c r="G591" s="97" t="s">
        <v>48</v>
      </c>
      <c r="H591" s="97" t="n">
        <v>20019</v>
      </c>
      <c r="I591" s="103" t="s">
        <v>1354</v>
      </c>
      <c r="J591" s="60" t="n">
        <v>7</v>
      </c>
      <c r="K591" s="99" t="n">
        <v>2</v>
      </c>
      <c r="L591" s="100"/>
      <c r="M591" s="101"/>
      <c r="N591" s="101"/>
      <c r="O591" s="101"/>
      <c r="P591" s="101"/>
      <c r="Q591" s="102"/>
    </row>
    <row r="592" customFormat="false" ht="13.8" hidden="false" customHeight="false" outlineLevel="0" collapsed="false">
      <c r="A592" s="93" t="s">
        <v>1840</v>
      </c>
      <c r="B592" s="94" t="s">
        <v>1841</v>
      </c>
      <c r="C592" s="95" t="s">
        <v>123</v>
      </c>
      <c r="D592" s="96" t="s">
        <v>12</v>
      </c>
      <c r="E592" s="96" t="n">
        <v>0</v>
      </c>
      <c r="F592" s="97" t="n">
        <v>6</v>
      </c>
      <c r="G592" s="97" t="n">
        <v>2</v>
      </c>
      <c r="H592" s="97" t="n">
        <v>1453</v>
      </c>
      <c r="I592" s="103" t="s">
        <v>1354</v>
      </c>
      <c r="J592" s="60" t="n">
        <v>7</v>
      </c>
      <c r="K592" s="99" t="n">
        <v>2</v>
      </c>
      <c r="L592" s="100"/>
      <c r="M592" s="101"/>
      <c r="N592" s="101"/>
      <c r="O592" s="101"/>
      <c r="P592" s="101"/>
      <c r="Q592" s="102"/>
    </row>
    <row r="593" customFormat="false" ht="13.8" hidden="true" customHeight="false" outlineLevel="0" collapsed="false">
      <c r="A593" s="127" t="s">
        <v>1842</v>
      </c>
      <c r="B593" s="128" t="s">
        <v>1843</v>
      </c>
      <c r="C593" s="95" t="s">
        <v>123</v>
      </c>
      <c r="D593" s="96"/>
      <c r="E593" s="96" t="n">
        <v>0</v>
      </c>
      <c r="F593" s="97" t="s">
        <v>48</v>
      </c>
      <c r="G593" s="97" t="s">
        <v>48</v>
      </c>
      <c r="H593" s="97" t="n">
        <v>1452</v>
      </c>
      <c r="I593" s="103" t="s">
        <v>1354</v>
      </c>
      <c r="J593" s="60" t="n">
        <v>7</v>
      </c>
      <c r="K593" s="99" t="n">
        <v>2</v>
      </c>
      <c r="L593" s="100"/>
      <c r="M593" s="101"/>
      <c r="N593" s="101"/>
      <c r="O593" s="101"/>
      <c r="P593" s="101"/>
      <c r="Q593" s="102"/>
    </row>
    <row r="594" customFormat="false" ht="13.8" hidden="true" customHeight="false" outlineLevel="0" collapsed="false">
      <c r="A594" s="127" t="s">
        <v>1844</v>
      </c>
      <c r="B594" s="128" t="s">
        <v>1845</v>
      </c>
      <c r="C594" s="95" t="s">
        <v>1846</v>
      </c>
      <c r="D594" s="96"/>
      <c r="E594" s="96" t="n">
        <v>0</v>
      </c>
      <c r="F594" s="97" t="s">
        <v>48</v>
      </c>
      <c r="G594" s="97" t="s">
        <v>48</v>
      </c>
      <c r="H594" s="97" t="n">
        <v>20020</v>
      </c>
      <c r="I594" s="103" t="s">
        <v>1354</v>
      </c>
      <c r="J594" s="60" t="n">
        <v>7</v>
      </c>
      <c r="K594" s="99" t="n">
        <v>1</v>
      </c>
      <c r="L594" s="100"/>
      <c r="M594" s="101"/>
      <c r="N594" s="101"/>
      <c r="O594" s="101"/>
      <c r="P594" s="101"/>
      <c r="Q594" s="102"/>
    </row>
    <row r="595" customFormat="false" ht="13.8" hidden="true" customHeight="false" outlineLevel="0" collapsed="false">
      <c r="A595" s="127" t="s">
        <v>1847</v>
      </c>
      <c r="B595" s="128" t="s">
        <v>1848</v>
      </c>
      <c r="C595" s="95" t="s">
        <v>1849</v>
      </c>
      <c r="D595" s="96"/>
      <c r="E595" s="96" t="n">
        <v>0</v>
      </c>
      <c r="F595" s="97" t="s">
        <v>48</v>
      </c>
      <c r="G595" s="97" t="s">
        <v>48</v>
      </c>
      <c r="H595" s="97" t="n">
        <v>19690</v>
      </c>
      <c r="I595" s="103" t="s">
        <v>1354</v>
      </c>
      <c r="J595" s="60" t="n">
        <v>7</v>
      </c>
      <c r="K595" s="99" t="n">
        <v>1</v>
      </c>
      <c r="L595" s="100"/>
      <c r="M595" s="101"/>
      <c r="N595" s="101"/>
      <c r="O595" s="101"/>
      <c r="P595" s="101"/>
      <c r="Q595" s="102"/>
    </row>
    <row r="596" customFormat="false" ht="13.8" hidden="false" customHeight="false" outlineLevel="0" collapsed="false">
      <c r="A596" s="93" t="s">
        <v>1850</v>
      </c>
      <c r="B596" s="94" t="s">
        <v>1851</v>
      </c>
      <c r="C596" s="95" t="s">
        <v>1457</v>
      </c>
      <c r="D596" s="96" t="s">
        <v>12</v>
      </c>
      <c r="E596" s="96" t="n">
        <v>0</v>
      </c>
      <c r="F596" s="97" t="n">
        <v>19</v>
      </c>
      <c r="G596" s="97" t="n">
        <v>3</v>
      </c>
      <c r="H596" s="97" t="n">
        <v>1669</v>
      </c>
      <c r="I596" s="103" t="s">
        <v>1354</v>
      </c>
      <c r="J596" s="60" t="n">
        <v>7</v>
      </c>
      <c r="K596" s="99" t="n">
        <v>2</v>
      </c>
      <c r="L596" s="100"/>
      <c r="M596" s="101"/>
      <c r="N596" s="101"/>
      <c r="O596" s="101"/>
      <c r="P596" s="101"/>
      <c r="Q596" s="102"/>
    </row>
    <row r="597" customFormat="false" ht="14.9" hidden="false" customHeight="false" outlineLevel="0" collapsed="false">
      <c r="A597" s="93" t="s">
        <v>1852</v>
      </c>
      <c r="B597" s="152" t="s">
        <v>1853</v>
      </c>
      <c r="C597" s="95" t="s">
        <v>1854</v>
      </c>
      <c r="D597" s="96" t="s">
        <v>12</v>
      </c>
      <c r="E597" s="96" t="n">
        <v>0</v>
      </c>
      <c r="F597" s="97" t="n">
        <v>7</v>
      </c>
      <c r="G597" s="97" t="n">
        <v>1</v>
      </c>
      <c r="H597" s="97" t="n">
        <v>1670</v>
      </c>
      <c r="I597" s="103" t="s">
        <v>1354</v>
      </c>
      <c r="J597" s="60" t="n">
        <v>7</v>
      </c>
      <c r="K597" s="99" t="n">
        <v>2</v>
      </c>
      <c r="L597" s="100" t="s">
        <v>1855</v>
      </c>
      <c r="M597" s="125" t="s">
        <v>1856</v>
      </c>
      <c r="N597" s="101"/>
      <c r="O597" s="101"/>
      <c r="P597" s="101"/>
      <c r="Q597" s="102"/>
    </row>
    <row r="598" customFormat="false" ht="13.8" hidden="false" customHeight="false" outlineLevel="0" collapsed="false">
      <c r="A598" s="93" t="s">
        <v>1857</v>
      </c>
      <c r="B598" s="94" t="s">
        <v>1858</v>
      </c>
      <c r="C598" s="95" t="s">
        <v>1854</v>
      </c>
      <c r="D598" s="96" t="s">
        <v>12</v>
      </c>
      <c r="E598" s="96" t="n">
        <v>0</v>
      </c>
      <c r="F598" s="97" t="n">
        <v>13</v>
      </c>
      <c r="G598" s="97" t="n">
        <v>2</v>
      </c>
      <c r="H598" s="97" t="n">
        <v>19694</v>
      </c>
      <c r="I598" s="103" t="s">
        <v>1354</v>
      </c>
      <c r="J598" s="60" t="n">
        <v>7</v>
      </c>
      <c r="K598" s="99" t="n">
        <v>2</v>
      </c>
      <c r="L598" s="100"/>
      <c r="M598" s="125"/>
      <c r="N598" s="101"/>
      <c r="O598" s="101"/>
      <c r="P598" s="101"/>
      <c r="Q598" s="102"/>
    </row>
    <row r="599" customFormat="false" ht="13.8" hidden="true" customHeight="false" outlineLevel="0" collapsed="false">
      <c r="A599" s="127" t="s">
        <v>1859</v>
      </c>
      <c r="B599" s="128" t="s">
        <v>1860</v>
      </c>
      <c r="C599" s="95" t="s">
        <v>1861</v>
      </c>
      <c r="D599" s="96"/>
      <c r="E599" s="96" t="n">
        <v>0</v>
      </c>
      <c r="F599" s="97" t="s">
        <v>48</v>
      </c>
      <c r="G599" s="97" t="s">
        <v>48</v>
      </c>
      <c r="H599" s="97" t="n">
        <v>19700</v>
      </c>
      <c r="I599" s="103" t="s">
        <v>1354</v>
      </c>
      <c r="J599" s="60" t="n">
        <v>7</v>
      </c>
      <c r="K599" s="99" t="n">
        <v>2</v>
      </c>
      <c r="L599" s="100"/>
      <c r="M599" s="101"/>
      <c r="N599" s="101"/>
      <c r="O599" s="101"/>
      <c r="P599" s="101"/>
      <c r="Q599" s="102"/>
    </row>
    <row r="600" customFormat="false" ht="13.8" hidden="true" customHeight="false" outlineLevel="0" collapsed="false">
      <c r="A600" s="127" t="s">
        <v>1862</v>
      </c>
      <c r="B600" s="128" t="s">
        <v>1863</v>
      </c>
      <c r="C600" s="95" t="s">
        <v>1617</v>
      </c>
      <c r="D600" s="96"/>
      <c r="E600" s="96" t="n">
        <v>0</v>
      </c>
      <c r="F600" s="97" t="s">
        <v>48</v>
      </c>
      <c r="G600" s="97" t="s">
        <v>48</v>
      </c>
      <c r="H600" s="97" t="n">
        <v>19701</v>
      </c>
      <c r="I600" s="103" t="s">
        <v>1354</v>
      </c>
      <c r="J600" s="60" t="n">
        <v>7</v>
      </c>
      <c r="K600" s="99" t="n">
        <v>2</v>
      </c>
      <c r="L600" s="100"/>
      <c r="M600" s="101"/>
      <c r="N600" s="101"/>
      <c r="O600" s="101"/>
      <c r="P600" s="101"/>
      <c r="Q600" s="102"/>
    </row>
    <row r="601" customFormat="false" ht="13.8" hidden="true" customHeight="false" outlineLevel="0" collapsed="false">
      <c r="A601" s="127" t="s">
        <v>1864</v>
      </c>
      <c r="B601" s="128" t="s">
        <v>1865</v>
      </c>
      <c r="C601" s="95" t="s">
        <v>1866</v>
      </c>
      <c r="D601" s="96"/>
      <c r="E601" s="96" t="n">
        <v>0</v>
      </c>
      <c r="F601" s="97" t="s">
        <v>48</v>
      </c>
      <c r="G601" s="97" t="s">
        <v>48</v>
      </c>
      <c r="H601" s="97" t="n">
        <v>19702</v>
      </c>
      <c r="I601" s="103" t="s">
        <v>1354</v>
      </c>
      <c r="J601" s="60" t="n">
        <v>7</v>
      </c>
      <c r="K601" s="99" t="n">
        <v>2</v>
      </c>
      <c r="L601" s="100"/>
      <c r="M601" s="101"/>
      <c r="N601" s="101"/>
      <c r="O601" s="101"/>
      <c r="P601" s="101"/>
      <c r="Q601" s="102"/>
    </row>
    <row r="602" customFormat="false" ht="13.8" hidden="false" customHeight="false" outlineLevel="0" collapsed="false">
      <c r="A602" s="93" t="s">
        <v>1867</v>
      </c>
      <c r="B602" s="94" t="s">
        <v>1868</v>
      </c>
      <c r="C602" s="95" t="s">
        <v>1869</v>
      </c>
      <c r="D602" s="96" t="s">
        <v>12</v>
      </c>
      <c r="E602" s="96" t="n">
        <v>0</v>
      </c>
      <c r="F602" s="97" t="n">
        <v>15</v>
      </c>
      <c r="G602" s="97" t="n">
        <v>3</v>
      </c>
      <c r="H602" s="97" t="n">
        <v>1672</v>
      </c>
      <c r="I602" s="103" t="s">
        <v>1354</v>
      </c>
      <c r="J602" s="60" t="n">
        <v>7</v>
      </c>
      <c r="K602" s="99" t="n">
        <v>2</v>
      </c>
      <c r="L602" s="100"/>
      <c r="M602" s="101"/>
      <c r="N602" s="101"/>
      <c r="O602" s="101"/>
      <c r="P602" s="101"/>
      <c r="Q602" s="102"/>
    </row>
    <row r="603" customFormat="false" ht="13.8" hidden="true" customHeight="false" outlineLevel="0" collapsed="false">
      <c r="A603" s="127" t="s">
        <v>1870</v>
      </c>
      <c r="B603" s="128" t="s">
        <v>1871</v>
      </c>
      <c r="C603" s="95" t="s">
        <v>123</v>
      </c>
      <c r="D603" s="96"/>
      <c r="E603" s="96" t="n">
        <v>0</v>
      </c>
      <c r="F603" s="97" t="s">
        <v>48</v>
      </c>
      <c r="G603" s="97" t="s">
        <v>48</v>
      </c>
      <c r="H603" s="97" t="n">
        <v>19703</v>
      </c>
      <c r="I603" s="103" t="s">
        <v>1354</v>
      </c>
      <c r="J603" s="60" t="n">
        <v>7</v>
      </c>
      <c r="K603" s="99" t="n">
        <v>2</v>
      </c>
      <c r="L603" s="100"/>
      <c r="M603" s="101"/>
      <c r="N603" s="101"/>
      <c r="O603" s="101"/>
      <c r="P603" s="101"/>
      <c r="Q603" s="102"/>
    </row>
    <row r="604" customFormat="false" ht="13.8" hidden="true" customHeight="false" outlineLevel="0" collapsed="false">
      <c r="A604" s="127" t="s">
        <v>1872</v>
      </c>
      <c r="B604" s="128" t="s">
        <v>1873</v>
      </c>
      <c r="C604" s="95" t="s">
        <v>123</v>
      </c>
      <c r="D604" s="96"/>
      <c r="E604" s="96" t="n">
        <v>0</v>
      </c>
      <c r="F604" s="97" t="s">
        <v>48</v>
      </c>
      <c r="G604" s="97" t="s">
        <v>48</v>
      </c>
      <c r="H604" s="97" t="n">
        <v>1668</v>
      </c>
      <c r="I604" s="103" t="s">
        <v>1354</v>
      </c>
      <c r="J604" s="60" t="n">
        <v>7</v>
      </c>
      <c r="K604" s="99" t="n">
        <v>2</v>
      </c>
      <c r="L604" s="100"/>
      <c r="M604" s="101"/>
      <c r="N604" s="101"/>
      <c r="O604" s="101"/>
      <c r="P604" s="101"/>
      <c r="Q604" s="102"/>
    </row>
    <row r="605" customFormat="false" ht="13.8" hidden="false" customHeight="false" outlineLevel="0" collapsed="false">
      <c r="A605" s="93" t="s">
        <v>1874</v>
      </c>
      <c r="B605" s="94" t="s">
        <v>1875</v>
      </c>
      <c r="C605" s="95" t="s">
        <v>1876</v>
      </c>
      <c r="D605" s="96" t="s">
        <v>12</v>
      </c>
      <c r="E605" s="96" t="n">
        <v>0</v>
      </c>
      <c r="F605" s="97" t="n">
        <v>6</v>
      </c>
      <c r="G605" s="97" t="n">
        <v>2</v>
      </c>
      <c r="H605" s="97" t="n">
        <v>1630</v>
      </c>
      <c r="I605" s="103" t="s">
        <v>1354</v>
      </c>
      <c r="J605" s="60" t="n">
        <v>7</v>
      </c>
      <c r="K605" s="99" t="n">
        <v>1</v>
      </c>
      <c r="L605" s="100" t="s">
        <v>1877</v>
      </c>
      <c r="M605" s="101" t="s">
        <v>1878</v>
      </c>
      <c r="N605" s="101"/>
      <c r="O605" s="101"/>
      <c r="P605" s="101"/>
      <c r="Q605" s="102"/>
    </row>
    <row r="606" customFormat="false" ht="13.8" hidden="true" customHeight="false" outlineLevel="0" collapsed="false">
      <c r="A606" s="127" t="s">
        <v>1879</v>
      </c>
      <c r="B606" s="128" t="s">
        <v>1880</v>
      </c>
      <c r="C606" s="95" t="s">
        <v>123</v>
      </c>
      <c r="D606" s="96"/>
      <c r="E606" s="96" t="n">
        <v>0</v>
      </c>
      <c r="F606" s="97" t="s">
        <v>48</v>
      </c>
      <c r="G606" s="97" t="s">
        <v>48</v>
      </c>
      <c r="H606" s="97" t="n">
        <v>1596</v>
      </c>
      <c r="I606" s="103" t="s">
        <v>1354</v>
      </c>
      <c r="J606" s="60" t="n">
        <v>7</v>
      </c>
      <c r="K606" s="99" t="n">
        <v>1</v>
      </c>
      <c r="L606" s="100"/>
      <c r="M606" s="101"/>
      <c r="N606" s="101"/>
      <c r="O606" s="101"/>
      <c r="P606" s="101"/>
      <c r="Q606" s="102"/>
    </row>
    <row r="607" customFormat="false" ht="13.8" hidden="true" customHeight="false" outlineLevel="0" collapsed="false">
      <c r="A607" s="127" t="s">
        <v>1881</v>
      </c>
      <c r="B607" s="128" t="s">
        <v>1882</v>
      </c>
      <c r="C607" s="95" t="s">
        <v>123</v>
      </c>
      <c r="D607" s="96"/>
      <c r="E607" s="96" t="n">
        <v>0</v>
      </c>
      <c r="F607" s="97" t="s">
        <v>48</v>
      </c>
      <c r="G607" s="97" t="s">
        <v>48</v>
      </c>
      <c r="H607" s="97" t="n">
        <v>19716</v>
      </c>
      <c r="I607" s="103" t="s">
        <v>1354</v>
      </c>
      <c r="J607" s="60" t="n">
        <v>7</v>
      </c>
      <c r="K607" s="99" t="n">
        <v>1</v>
      </c>
      <c r="L607" s="100"/>
      <c r="M607" s="101"/>
      <c r="N607" s="101"/>
      <c r="O607" s="101"/>
      <c r="P607" s="101"/>
      <c r="Q607" s="102"/>
    </row>
    <row r="608" customFormat="false" ht="13.8" hidden="false" customHeight="false" outlineLevel="0" collapsed="false">
      <c r="A608" s="93" t="s">
        <v>1883</v>
      </c>
      <c r="B608" s="94" t="s">
        <v>1884</v>
      </c>
      <c r="C608" s="95" t="s">
        <v>123</v>
      </c>
      <c r="D608" s="96" t="s">
        <v>12</v>
      </c>
      <c r="E608" s="96" t="n">
        <v>0</v>
      </c>
      <c r="F608" s="97" t="n">
        <v>10</v>
      </c>
      <c r="G608" s="97" t="n">
        <v>3</v>
      </c>
      <c r="H608" s="97" t="n">
        <v>1968</v>
      </c>
      <c r="I608" s="103" t="s">
        <v>1354</v>
      </c>
      <c r="J608" s="60" t="n">
        <v>7</v>
      </c>
      <c r="K608" s="99" t="n">
        <v>1</v>
      </c>
      <c r="L608" s="100"/>
      <c r="M608" s="101"/>
      <c r="N608" s="101"/>
      <c r="O608" s="101"/>
      <c r="P608" s="101"/>
      <c r="Q608" s="102"/>
    </row>
    <row r="609" customFormat="false" ht="13.8" hidden="true" customHeight="false" outlineLevel="0" collapsed="false">
      <c r="A609" s="127" t="s">
        <v>1885</v>
      </c>
      <c r="B609" s="128" t="s">
        <v>1886</v>
      </c>
      <c r="C609" s="95" t="s">
        <v>1469</v>
      </c>
      <c r="D609" s="96"/>
      <c r="E609" s="96" t="n">
        <v>0</v>
      </c>
      <c r="F609" s="97" t="s">
        <v>48</v>
      </c>
      <c r="G609" s="97" t="s">
        <v>48</v>
      </c>
      <c r="H609" s="97" t="n">
        <v>19726</v>
      </c>
      <c r="I609" s="103" t="s">
        <v>1354</v>
      </c>
      <c r="J609" s="60" t="n">
        <v>7</v>
      </c>
      <c r="K609" s="99" t="n">
        <v>1</v>
      </c>
      <c r="L609" s="100"/>
      <c r="M609" s="101"/>
      <c r="N609" s="101"/>
      <c r="O609" s="101"/>
      <c r="P609" s="101"/>
      <c r="Q609" s="102"/>
    </row>
    <row r="610" customFormat="false" ht="13.8" hidden="true" customHeight="false" outlineLevel="0" collapsed="false">
      <c r="A610" s="127" t="s">
        <v>1887</v>
      </c>
      <c r="B610" s="128" t="s">
        <v>1888</v>
      </c>
      <c r="C610" s="95" t="s">
        <v>1889</v>
      </c>
      <c r="D610" s="96"/>
      <c r="E610" s="96" t="n">
        <v>0</v>
      </c>
      <c r="F610" s="97" t="s">
        <v>48</v>
      </c>
      <c r="G610" s="97" t="s">
        <v>48</v>
      </c>
      <c r="H610" s="97" t="n">
        <v>19727</v>
      </c>
      <c r="I610" s="103" t="s">
        <v>1354</v>
      </c>
      <c r="J610" s="60" t="n">
        <v>7</v>
      </c>
      <c r="K610" s="99" t="n">
        <v>1</v>
      </c>
      <c r="L610" s="100"/>
      <c r="M610" s="101"/>
      <c r="N610" s="101"/>
      <c r="O610" s="101"/>
      <c r="P610" s="101"/>
      <c r="Q610" s="102"/>
    </row>
    <row r="611" customFormat="false" ht="13.8" hidden="true" customHeight="false" outlineLevel="0" collapsed="false">
      <c r="A611" s="127" t="s">
        <v>1890</v>
      </c>
      <c r="B611" s="128" t="s">
        <v>1891</v>
      </c>
      <c r="C611" s="95" t="s">
        <v>123</v>
      </c>
      <c r="D611" s="96"/>
      <c r="E611" s="96" t="n">
        <v>0</v>
      </c>
      <c r="F611" s="97" t="s">
        <v>48</v>
      </c>
      <c r="G611" s="97" t="s">
        <v>48</v>
      </c>
      <c r="H611" s="97" t="n">
        <v>19728</v>
      </c>
      <c r="I611" s="103" t="s">
        <v>1354</v>
      </c>
      <c r="J611" s="60" t="n">
        <v>7</v>
      </c>
      <c r="K611" s="99" t="n">
        <v>1</v>
      </c>
      <c r="L611" s="100"/>
      <c r="M611" s="101"/>
      <c r="N611" s="101"/>
      <c r="O611" s="101"/>
      <c r="P611" s="101"/>
      <c r="Q611" s="102"/>
    </row>
    <row r="612" customFormat="false" ht="13.8" hidden="true" customHeight="false" outlineLevel="0" collapsed="false">
      <c r="A612" s="127" t="s">
        <v>1892</v>
      </c>
      <c r="B612" s="128" t="s">
        <v>1893</v>
      </c>
      <c r="C612" s="95" t="s">
        <v>1894</v>
      </c>
      <c r="D612" s="96"/>
      <c r="E612" s="96" t="n">
        <v>0</v>
      </c>
      <c r="F612" s="97" t="s">
        <v>48</v>
      </c>
      <c r="G612" s="97" t="s">
        <v>48</v>
      </c>
      <c r="H612" s="97" t="n">
        <v>19729</v>
      </c>
      <c r="I612" s="103" t="s">
        <v>1354</v>
      </c>
      <c r="J612" s="60" t="n">
        <v>7</v>
      </c>
      <c r="K612" s="99" t="n">
        <v>1</v>
      </c>
      <c r="L612" s="100"/>
      <c r="M612" s="101"/>
      <c r="N612" s="101"/>
      <c r="O612" s="101"/>
      <c r="P612" s="101"/>
      <c r="Q612" s="102"/>
    </row>
    <row r="613" customFormat="false" ht="13.8" hidden="true" customHeight="false" outlineLevel="0" collapsed="false">
      <c r="A613" s="127" t="s">
        <v>1895</v>
      </c>
      <c r="B613" s="128" t="s">
        <v>1896</v>
      </c>
      <c r="C613" s="95" t="s">
        <v>123</v>
      </c>
      <c r="D613" s="96"/>
      <c r="E613" s="96" t="n">
        <v>0</v>
      </c>
      <c r="F613" s="97" t="s">
        <v>48</v>
      </c>
      <c r="G613" s="97" t="s">
        <v>48</v>
      </c>
      <c r="H613" s="97" t="n">
        <v>19730</v>
      </c>
      <c r="I613" s="103" t="s">
        <v>1354</v>
      </c>
      <c r="J613" s="60" t="n">
        <v>7</v>
      </c>
      <c r="K613" s="99" t="n">
        <v>1</v>
      </c>
      <c r="L613" s="100"/>
      <c r="M613" s="101"/>
      <c r="N613" s="101"/>
      <c r="O613" s="101"/>
      <c r="P613" s="101"/>
      <c r="Q613" s="102"/>
    </row>
    <row r="614" customFormat="false" ht="13.8" hidden="true" customHeight="false" outlineLevel="0" collapsed="false">
      <c r="A614" s="127" t="s">
        <v>1897</v>
      </c>
      <c r="B614" s="128" t="s">
        <v>1898</v>
      </c>
      <c r="C614" s="95" t="s">
        <v>1899</v>
      </c>
      <c r="D614" s="96"/>
      <c r="E614" s="96" t="n">
        <v>0</v>
      </c>
      <c r="F614" s="97" t="s">
        <v>48</v>
      </c>
      <c r="G614" s="97" t="s">
        <v>48</v>
      </c>
      <c r="H614" s="97" t="n">
        <v>19731</v>
      </c>
      <c r="I614" s="103" t="s">
        <v>1354</v>
      </c>
      <c r="J614" s="60" t="n">
        <v>7</v>
      </c>
      <c r="K614" s="99" t="n">
        <v>1</v>
      </c>
      <c r="L614" s="100"/>
      <c r="M614" s="101"/>
      <c r="N614" s="101"/>
      <c r="O614" s="101"/>
      <c r="P614" s="101"/>
      <c r="Q614" s="102"/>
    </row>
    <row r="615" customFormat="false" ht="13.8" hidden="true" customHeight="false" outlineLevel="0" collapsed="false">
      <c r="A615" s="127" t="s">
        <v>1900</v>
      </c>
      <c r="B615" s="128" t="s">
        <v>1901</v>
      </c>
      <c r="C615" s="95" t="s">
        <v>123</v>
      </c>
      <c r="D615" s="96"/>
      <c r="E615" s="96" t="n">
        <v>0</v>
      </c>
      <c r="F615" s="97" t="s">
        <v>48</v>
      </c>
      <c r="G615" s="97" t="s">
        <v>48</v>
      </c>
      <c r="H615" s="97" t="n">
        <v>1818</v>
      </c>
      <c r="I615" s="103" t="s">
        <v>1354</v>
      </c>
      <c r="J615" s="60" t="n">
        <v>7</v>
      </c>
      <c r="K615" s="99" t="n">
        <v>1</v>
      </c>
      <c r="L615" s="100"/>
      <c r="M615" s="101"/>
      <c r="N615" s="101"/>
      <c r="O615" s="101"/>
      <c r="P615" s="101"/>
      <c r="Q615" s="102"/>
    </row>
    <row r="616" customFormat="false" ht="13.8" hidden="true" customHeight="false" outlineLevel="0" collapsed="false">
      <c r="A616" s="127" t="s">
        <v>1902</v>
      </c>
      <c r="B616" s="128" t="s">
        <v>1903</v>
      </c>
      <c r="C616" s="95" t="s">
        <v>1904</v>
      </c>
      <c r="D616" s="96"/>
      <c r="E616" s="96" t="n">
        <v>0</v>
      </c>
      <c r="F616" s="97" t="s">
        <v>48</v>
      </c>
      <c r="G616" s="97" t="s">
        <v>48</v>
      </c>
      <c r="H616" s="97" t="n">
        <v>19732</v>
      </c>
      <c r="I616" s="103" t="s">
        <v>1354</v>
      </c>
      <c r="J616" s="60" t="n">
        <v>7</v>
      </c>
      <c r="K616" s="99" t="n">
        <v>1</v>
      </c>
      <c r="L616" s="100"/>
      <c r="M616" s="101"/>
      <c r="N616" s="101"/>
      <c r="O616" s="101"/>
      <c r="P616" s="101"/>
      <c r="Q616" s="102"/>
    </row>
    <row r="617" customFormat="false" ht="13.8" hidden="true" customHeight="false" outlineLevel="0" collapsed="false">
      <c r="A617" s="127" t="s">
        <v>1905</v>
      </c>
      <c r="B617" s="128" t="s">
        <v>1906</v>
      </c>
      <c r="C617" s="95" t="s">
        <v>123</v>
      </c>
      <c r="D617" s="96"/>
      <c r="E617" s="96" t="n">
        <v>0</v>
      </c>
      <c r="F617" s="97" t="s">
        <v>48</v>
      </c>
      <c r="G617" s="97" t="s">
        <v>48</v>
      </c>
      <c r="H617" s="97" t="n">
        <v>1819</v>
      </c>
      <c r="I617" s="103" t="s">
        <v>1354</v>
      </c>
      <c r="J617" s="60" t="n">
        <v>7</v>
      </c>
      <c r="K617" s="99" t="n">
        <v>1</v>
      </c>
      <c r="L617" s="100"/>
      <c r="M617" s="101"/>
      <c r="N617" s="101"/>
      <c r="O617" s="101"/>
      <c r="P617" s="101"/>
      <c r="Q617" s="102"/>
    </row>
    <row r="618" customFormat="false" ht="13.8" hidden="false" customHeight="false" outlineLevel="0" collapsed="false">
      <c r="A618" s="93" t="s">
        <v>1907</v>
      </c>
      <c r="B618" s="94" t="s">
        <v>1908</v>
      </c>
      <c r="C618" s="95" t="s">
        <v>123</v>
      </c>
      <c r="D618" s="96" t="s">
        <v>12</v>
      </c>
      <c r="E618" s="96" t="n">
        <v>0</v>
      </c>
      <c r="F618" s="97" t="n">
        <v>8</v>
      </c>
      <c r="G618" s="97" t="n">
        <v>2</v>
      </c>
      <c r="H618" s="97" t="n">
        <v>1598</v>
      </c>
      <c r="I618" s="103" t="s">
        <v>1354</v>
      </c>
      <c r="J618" s="60" t="n">
        <v>7</v>
      </c>
      <c r="K618" s="99" t="n">
        <v>1</v>
      </c>
      <c r="L618" s="100"/>
      <c r="M618" s="101"/>
      <c r="N618" s="101"/>
      <c r="O618" s="101"/>
      <c r="P618" s="101"/>
      <c r="Q618" s="102"/>
    </row>
    <row r="619" customFormat="false" ht="13.8" hidden="false" customHeight="false" outlineLevel="0" collapsed="false">
      <c r="A619" s="93" t="s">
        <v>1909</v>
      </c>
      <c r="B619" s="94" t="s">
        <v>1910</v>
      </c>
      <c r="C619" s="95" t="s">
        <v>1911</v>
      </c>
      <c r="D619" s="96" t="s">
        <v>12</v>
      </c>
      <c r="E619" s="96" t="n">
        <v>0</v>
      </c>
      <c r="F619" s="97" t="n">
        <v>6</v>
      </c>
      <c r="G619" s="97" t="n">
        <v>2</v>
      </c>
      <c r="H619" s="97" t="n">
        <v>1632</v>
      </c>
      <c r="I619" s="103" t="s">
        <v>1354</v>
      </c>
      <c r="J619" s="60" t="n">
        <v>7</v>
      </c>
      <c r="K619" s="99" t="n">
        <v>1</v>
      </c>
      <c r="L619" s="100"/>
      <c r="M619" s="101"/>
      <c r="N619" s="101"/>
      <c r="O619" s="101"/>
      <c r="P619" s="101"/>
      <c r="Q619" s="102"/>
    </row>
    <row r="620" customFormat="false" ht="13.8" hidden="true" customHeight="false" outlineLevel="0" collapsed="false">
      <c r="A620" s="127" t="s">
        <v>1912</v>
      </c>
      <c r="B620" s="128" t="s">
        <v>1913</v>
      </c>
      <c r="C620" s="95" t="s">
        <v>1434</v>
      </c>
      <c r="D620" s="96"/>
      <c r="E620" s="96" t="n">
        <v>0</v>
      </c>
      <c r="F620" s="97" t="s">
        <v>48</v>
      </c>
      <c r="G620" s="97" t="s">
        <v>48</v>
      </c>
      <c r="H620" s="97" t="n">
        <v>19740</v>
      </c>
      <c r="I620" s="103" t="s">
        <v>1354</v>
      </c>
      <c r="J620" s="60" t="n">
        <v>7</v>
      </c>
      <c r="K620" s="99" t="n">
        <v>1</v>
      </c>
      <c r="L620" s="100"/>
      <c r="M620" s="101"/>
      <c r="N620" s="101"/>
      <c r="O620" s="101"/>
      <c r="P620" s="101"/>
      <c r="Q620" s="102"/>
    </row>
    <row r="621" customFormat="false" ht="13.8" hidden="true" customHeight="false" outlineLevel="0" collapsed="false">
      <c r="A621" s="127" t="s">
        <v>1914</v>
      </c>
      <c r="B621" s="128" t="s">
        <v>1915</v>
      </c>
      <c r="C621" s="95" t="s">
        <v>1916</v>
      </c>
      <c r="D621" s="96"/>
      <c r="E621" s="96" t="n">
        <v>0</v>
      </c>
      <c r="F621" s="97" t="s">
        <v>48</v>
      </c>
      <c r="G621" s="97" t="s">
        <v>48</v>
      </c>
      <c r="H621" s="97" t="n">
        <v>19742</v>
      </c>
      <c r="I621" s="103" t="s">
        <v>1354</v>
      </c>
      <c r="J621" s="60" t="n">
        <v>7</v>
      </c>
      <c r="K621" s="99" t="n">
        <v>1</v>
      </c>
      <c r="L621" s="100"/>
      <c r="M621" s="101"/>
      <c r="N621" s="101"/>
      <c r="O621" s="101"/>
      <c r="P621" s="101"/>
      <c r="Q621" s="102"/>
    </row>
    <row r="622" customFormat="false" ht="13.8" hidden="false" customHeight="false" outlineLevel="0" collapsed="false">
      <c r="A622" s="93" t="s">
        <v>1917</v>
      </c>
      <c r="B622" s="94" t="s">
        <v>1918</v>
      </c>
      <c r="C622" s="95" t="s">
        <v>123</v>
      </c>
      <c r="D622" s="96" t="s">
        <v>12</v>
      </c>
      <c r="E622" s="96" t="n">
        <v>0</v>
      </c>
      <c r="F622" s="97" t="n">
        <v>5</v>
      </c>
      <c r="G622" s="97" t="n">
        <v>1</v>
      </c>
      <c r="H622" s="97" t="n">
        <v>1681</v>
      </c>
      <c r="I622" s="103" t="s">
        <v>1354</v>
      </c>
      <c r="J622" s="60" t="n">
        <v>7</v>
      </c>
      <c r="K622" s="99" t="n">
        <v>1</v>
      </c>
      <c r="L622" s="100"/>
      <c r="M622" s="101"/>
      <c r="N622" s="101"/>
      <c r="O622" s="101"/>
      <c r="P622" s="101"/>
      <c r="Q622" s="102"/>
    </row>
    <row r="623" customFormat="false" ht="13.8" hidden="true" customHeight="false" outlineLevel="0" collapsed="false">
      <c r="A623" s="127" t="s">
        <v>1919</v>
      </c>
      <c r="B623" s="128" t="s">
        <v>1920</v>
      </c>
      <c r="C623" s="95" t="s">
        <v>510</v>
      </c>
      <c r="D623" s="96"/>
      <c r="E623" s="96" t="n">
        <v>0</v>
      </c>
      <c r="F623" s="97" t="s">
        <v>48</v>
      </c>
      <c r="G623" s="97" t="s">
        <v>48</v>
      </c>
      <c r="H623" s="97" t="n">
        <v>19745</v>
      </c>
      <c r="I623" s="103" t="s">
        <v>1354</v>
      </c>
      <c r="J623" s="60" t="n">
        <v>7</v>
      </c>
      <c r="K623" s="99" t="n">
        <v>1</v>
      </c>
      <c r="L623" s="100"/>
      <c r="M623" s="101"/>
      <c r="N623" s="101"/>
      <c r="O623" s="101"/>
      <c r="P623" s="101"/>
      <c r="Q623" s="102"/>
    </row>
    <row r="624" customFormat="false" ht="13.8" hidden="true" customHeight="false" outlineLevel="0" collapsed="false">
      <c r="A624" s="127" t="s">
        <v>1921</v>
      </c>
      <c r="B624" s="128" t="s">
        <v>1922</v>
      </c>
      <c r="C624" s="95" t="s">
        <v>123</v>
      </c>
      <c r="D624" s="96"/>
      <c r="E624" s="96" t="n">
        <v>0</v>
      </c>
      <c r="F624" s="97" t="s">
        <v>48</v>
      </c>
      <c r="G624" s="97" t="s">
        <v>48</v>
      </c>
      <c r="H624" s="97" t="n">
        <v>1680</v>
      </c>
      <c r="I624" s="103" t="s">
        <v>1354</v>
      </c>
      <c r="J624" s="60" t="n">
        <v>7</v>
      </c>
      <c r="K624" s="99" t="n">
        <v>1</v>
      </c>
      <c r="L624" s="100"/>
      <c r="M624" s="101"/>
      <c r="N624" s="101"/>
      <c r="O624" s="101"/>
      <c r="P624" s="101"/>
      <c r="Q624" s="102"/>
    </row>
    <row r="625" customFormat="false" ht="13.8" hidden="false" customHeight="false" outlineLevel="0" collapsed="false">
      <c r="A625" s="156"/>
      <c r="B625" s="157" t="s">
        <v>1923</v>
      </c>
      <c r="C625" s="158"/>
      <c r="D625" s="107" t="s">
        <v>12</v>
      </c>
      <c r="E625" s="107" t="n">
        <v>1</v>
      </c>
      <c r="F625" s="159"/>
      <c r="G625" s="159"/>
      <c r="H625" s="159"/>
      <c r="I625" s="160" t="s">
        <v>1325</v>
      </c>
      <c r="J625" s="161" t="n">
        <v>8</v>
      </c>
      <c r="K625" s="161"/>
      <c r="L625" s="162"/>
      <c r="M625" s="163"/>
      <c r="N625" s="163"/>
      <c r="O625" s="163"/>
      <c r="P625" s="163"/>
      <c r="Q625" s="164"/>
    </row>
    <row r="626" customFormat="false" ht="13.8" hidden="false" customHeight="false" outlineLevel="0" collapsed="false">
      <c r="A626" s="93" t="s">
        <v>1924</v>
      </c>
      <c r="B626" s="140" t="s">
        <v>1925</v>
      </c>
      <c r="C626" s="123" t="s">
        <v>123</v>
      </c>
      <c r="D626" s="96" t="s">
        <v>12</v>
      </c>
      <c r="E626" s="96" t="n">
        <v>0</v>
      </c>
      <c r="F626" s="97" t="n">
        <v>7</v>
      </c>
      <c r="G626" s="97" t="n">
        <v>3</v>
      </c>
      <c r="H626" s="124" t="n">
        <v>1459</v>
      </c>
      <c r="I626" s="103" t="s">
        <v>1334</v>
      </c>
      <c r="J626" s="60" t="n">
        <v>8</v>
      </c>
      <c r="K626" s="99" t="n">
        <v>4</v>
      </c>
      <c r="L626" s="100" t="s">
        <v>1926</v>
      </c>
      <c r="M626" s="101" t="s">
        <v>1927</v>
      </c>
      <c r="N626" s="101"/>
      <c r="O626" s="101"/>
      <c r="P626" s="101"/>
      <c r="Q626" s="102"/>
    </row>
    <row r="627" customFormat="false" ht="13.8" hidden="true" customHeight="false" outlineLevel="0" collapsed="false">
      <c r="A627" s="127" t="s">
        <v>1928</v>
      </c>
      <c r="B627" s="128" t="s">
        <v>1929</v>
      </c>
      <c r="C627" s="123" t="s">
        <v>1930</v>
      </c>
      <c r="D627" s="96"/>
      <c r="E627" s="96" t="n">
        <v>0</v>
      </c>
      <c r="F627" s="124" t="s">
        <v>48</v>
      </c>
      <c r="G627" s="124" t="s">
        <v>48</v>
      </c>
      <c r="H627" s="124" t="n">
        <v>19748</v>
      </c>
      <c r="I627" s="103" t="s">
        <v>1334</v>
      </c>
      <c r="J627" s="60" t="n">
        <v>8</v>
      </c>
      <c r="K627" s="99" t="n">
        <v>4</v>
      </c>
      <c r="L627" s="100"/>
      <c r="M627" s="101"/>
      <c r="N627" s="101"/>
      <c r="O627" s="101"/>
      <c r="P627" s="101"/>
      <c r="Q627" s="102"/>
    </row>
    <row r="628" customFormat="false" ht="13.8" hidden="false" customHeight="false" outlineLevel="0" collapsed="false">
      <c r="A628" s="93" t="s">
        <v>1931</v>
      </c>
      <c r="B628" s="94" t="s">
        <v>1932</v>
      </c>
      <c r="C628" s="123" t="s">
        <v>123</v>
      </c>
      <c r="D628" s="96" t="s">
        <v>12</v>
      </c>
      <c r="E628" s="96" t="n">
        <v>0</v>
      </c>
      <c r="F628" s="97" t="n">
        <v>10</v>
      </c>
      <c r="G628" s="97" t="n">
        <v>1</v>
      </c>
      <c r="H628" s="124" t="n">
        <v>1543</v>
      </c>
      <c r="I628" s="103" t="s">
        <v>1334</v>
      </c>
      <c r="J628" s="60" t="n">
        <v>8</v>
      </c>
      <c r="K628" s="99" t="n">
        <v>4</v>
      </c>
      <c r="L628" s="100"/>
      <c r="M628" s="101"/>
      <c r="N628" s="101"/>
      <c r="O628" s="101"/>
      <c r="P628" s="101"/>
      <c r="Q628" s="102"/>
    </row>
    <row r="629" customFormat="false" ht="13.8" hidden="true" customHeight="false" outlineLevel="0" collapsed="false">
      <c r="A629" s="127" t="s">
        <v>1933</v>
      </c>
      <c r="B629" s="128" t="s">
        <v>1934</v>
      </c>
      <c r="C629" s="123" t="s">
        <v>123</v>
      </c>
      <c r="D629" s="96"/>
      <c r="E629" s="96" t="n">
        <v>0</v>
      </c>
      <c r="F629" s="97" t="s">
        <v>48</v>
      </c>
      <c r="G629" s="97" t="s">
        <v>48</v>
      </c>
      <c r="H629" s="124" t="n">
        <v>19530</v>
      </c>
      <c r="I629" s="103" t="s">
        <v>1334</v>
      </c>
      <c r="J629" s="60" t="n">
        <v>8</v>
      </c>
      <c r="K629" s="99" t="n">
        <v>4</v>
      </c>
      <c r="L629" s="100"/>
      <c r="M629" s="101"/>
      <c r="N629" s="101"/>
      <c r="O629" s="101"/>
      <c r="P629" s="101"/>
      <c r="Q629" s="102"/>
    </row>
    <row r="630" customFormat="false" ht="13.8" hidden="false" customHeight="false" outlineLevel="0" collapsed="false">
      <c r="A630" s="93" t="s">
        <v>1935</v>
      </c>
      <c r="B630" s="94" t="s">
        <v>1936</v>
      </c>
      <c r="C630" s="123" t="s">
        <v>1937</v>
      </c>
      <c r="D630" s="96" t="s">
        <v>12</v>
      </c>
      <c r="E630" s="96" t="n">
        <v>0</v>
      </c>
      <c r="F630" s="97" t="n">
        <v>14</v>
      </c>
      <c r="G630" s="97" t="n">
        <v>2</v>
      </c>
      <c r="H630" s="124" t="n">
        <v>1977</v>
      </c>
      <c r="I630" s="103" t="s">
        <v>1334</v>
      </c>
      <c r="J630" s="60" t="n">
        <v>8</v>
      </c>
      <c r="K630" s="99" t="n">
        <v>4</v>
      </c>
      <c r="L630" s="100" t="s">
        <v>1938</v>
      </c>
      <c r="M630" s="101" t="s">
        <v>1939</v>
      </c>
      <c r="N630" s="101" t="s">
        <v>1940</v>
      </c>
      <c r="O630" s="101" t="s">
        <v>1941</v>
      </c>
      <c r="P630" s="101"/>
      <c r="Q630" s="102"/>
    </row>
    <row r="631" customFormat="false" ht="13.8" hidden="true" customHeight="false" outlineLevel="0" collapsed="false">
      <c r="A631" s="127" t="s">
        <v>1942</v>
      </c>
      <c r="B631" s="128" t="s">
        <v>1943</v>
      </c>
      <c r="C631" s="95" t="s">
        <v>1944</v>
      </c>
      <c r="D631" s="96"/>
      <c r="E631" s="96" t="n">
        <v>0</v>
      </c>
      <c r="F631" s="97" t="s">
        <v>48</v>
      </c>
      <c r="G631" s="97" t="s">
        <v>48</v>
      </c>
      <c r="H631" s="97" t="n">
        <v>19533</v>
      </c>
      <c r="I631" s="98" t="s">
        <v>1334</v>
      </c>
      <c r="J631" s="60" t="n">
        <v>8</v>
      </c>
      <c r="K631" s="99" t="n">
        <v>4</v>
      </c>
      <c r="L631" s="100" t="s">
        <v>1945</v>
      </c>
      <c r="M631" s="101" t="s">
        <v>1946</v>
      </c>
      <c r="N631" s="101"/>
      <c r="O631" s="101"/>
      <c r="P631" s="101"/>
      <c r="Q631" s="102"/>
    </row>
    <row r="632" customFormat="false" ht="13.8" hidden="false" customHeight="false" outlineLevel="0" collapsed="false">
      <c r="A632" s="93" t="s">
        <v>1947</v>
      </c>
      <c r="B632" s="94" t="s">
        <v>1948</v>
      </c>
      <c r="C632" s="123" t="s">
        <v>123</v>
      </c>
      <c r="D632" s="96" t="s">
        <v>12</v>
      </c>
      <c r="E632" s="96" t="n">
        <v>0</v>
      </c>
      <c r="F632" s="97" t="n">
        <v>9</v>
      </c>
      <c r="G632" s="97" t="n">
        <v>2</v>
      </c>
      <c r="H632" s="124" t="n">
        <v>1464</v>
      </c>
      <c r="I632" s="98" t="s">
        <v>1334</v>
      </c>
      <c r="J632" s="60" t="n">
        <v>8</v>
      </c>
      <c r="K632" s="99" t="n">
        <v>4</v>
      </c>
      <c r="L632" s="100"/>
      <c r="M632" s="101"/>
      <c r="N632" s="101"/>
      <c r="O632" s="101"/>
      <c r="P632" s="101"/>
      <c r="Q632" s="102"/>
    </row>
    <row r="633" customFormat="false" ht="13.8" hidden="true" customHeight="false" outlineLevel="0" collapsed="false">
      <c r="A633" s="127" t="s">
        <v>1949</v>
      </c>
      <c r="B633" s="128" t="s">
        <v>1950</v>
      </c>
      <c r="C633" s="123" t="s">
        <v>123</v>
      </c>
      <c r="D633" s="96"/>
      <c r="E633" s="96" t="n">
        <v>0</v>
      </c>
      <c r="F633" s="124" t="s">
        <v>48</v>
      </c>
      <c r="G633" s="124" t="s">
        <v>48</v>
      </c>
      <c r="H633" s="124" t="n">
        <v>1893</v>
      </c>
      <c r="I633" s="98" t="s">
        <v>1334</v>
      </c>
      <c r="J633" s="60" t="n">
        <v>8</v>
      </c>
      <c r="K633" s="99" t="n">
        <v>4</v>
      </c>
      <c r="L633" s="100"/>
      <c r="M633" s="101"/>
      <c r="N633" s="101"/>
      <c r="O633" s="101"/>
      <c r="P633" s="101"/>
      <c r="Q633" s="102"/>
    </row>
    <row r="634" customFormat="false" ht="13.8" hidden="true" customHeight="false" outlineLevel="0" collapsed="false">
      <c r="A634" s="127" t="s">
        <v>1951</v>
      </c>
      <c r="B634" s="128" t="s">
        <v>1952</v>
      </c>
      <c r="C634" s="95" t="s">
        <v>123</v>
      </c>
      <c r="D634" s="96"/>
      <c r="E634" s="96" t="n">
        <v>0</v>
      </c>
      <c r="F634" s="97" t="s">
        <v>48</v>
      </c>
      <c r="G634" s="97" t="s">
        <v>48</v>
      </c>
      <c r="H634" s="97" t="n">
        <v>1467</v>
      </c>
      <c r="I634" s="103" t="s">
        <v>1334</v>
      </c>
      <c r="J634" s="60" t="n">
        <v>8</v>
      </c>
      <c r="K634" s="99" t="n">
        <v>4</v>
      </c>
      <c r="L634" s="100" t="s">
        <v>1953</v>
      </c>
      <c r="M634" s="101" t="s">
        <v>1954</v>
      </c>
      <c r="N634" s="129"/>
      <c r="O634" s="101"/>
      <c r="P634" s="129"/>
      <c r="Q634" s="102"/>
    </row>
    <row r="635" customFormat="false" ht="13.8" hidden="true" customHeight="false" outlineLevel="0" collapsed="false">
      <c r="A635" s="127" t="s">
        <v>1955</v>
      </c>
      <c r="B635" s="128" t="s">
        <v>1956</v>
      </c>
      <c r="C635" s="123" t="s">
        <v>1957</v>
      </c>
      <c r="D635" s="96"/>
      <c r="E635" s="96" t="n">
        <v>0</v>
      </c>
      <c r="F635" s="97" t="s">
        <v>48</v>
      </c>
      <c r="G635" s="97" t="s">
        <v>48</v>
      </c>
      <c r="H635" s="124" t="n">
        <v>1469</v>
      </c>
      <c r="I635" s="103" t="s">
        <v>1334</v>
      </c>
      <c r="J635" s="60" t="n">
        <v>8</v>
      </c>
      <c r="K635" s="99" t="n">
        <v>4</v>
      </c>
      <c r="L635" s="100"/>
      <c r="M635" s="101"/>
      <c r="N635" s="101"/>
      <c r="O635" s="101"/>
      <c r="P635" s="101"/>
      <c r="Q635" s="102"/>
    </row>
    <row r="636" customFormat="false" ht="13.8" hidden="true" customHeight="false" outlineLevel="0" collapsed="false">
      <c r="A636" s="127" t="s">
        <v>1958</v>
      </c>
      <c r="B636" s="128" t="s">
        <v>1959</v>
      </c>
      <c r="C636" s="123" t="s">
        <v>1960</v>
      </c>
      <c r="D636" s="96"/>
      <c r="E636" s="96" t="n">
        <v>0</v>
      </c>
      <c r="F636" s="97" t="s">
        <v>48</v>
      </c>
      <c r="G636" s="97" t="s">
        <v>48</v>
      </c>
      <c r="H636" s="124" t="n">
        <v>19568</v>
      </c>
      <c r="I636" s="98" t="s">
        <v>1334</v>
      </c>
      <c r="J636" s="60" t="n">
        <v>8</v>
      </c>
      <c r="K636" s="99" t="n">
        <v>4</v>
      </c>
      <c r="L636" s="100"/>
      <c r="M636" s="101"/>
      <c r="N636" s="101"/>
      <c r="O636" s="101"/>
      <c r="P636" s="101"/>
      <c r="Q636" s="102"/>
    </row>
    <row r="637" customFormat="false" ht="13.8" hidden="true" customHeight="false" outlineLevel="0" collapsed="false">
      <c r="A637" s="127" t="s">
        <v>1961</v>
      </c>
      <c r="B637" s="128" t="s">
        <v>1962</v>
      </c>
      <c r="C637" s="123" t="s">
        <v>1963</v>
      </c>
      <c r="D637" s="96"/>
      <c r="E637" s="96" t="n">
        <v>0</v>
      </c>
      <c r="F637" s="97" t="s">
        <v>48</v>
      </c>
      <c r="G637" s="97" t="s">
        <v>48</v>
      </c>
      <c r="H637" s="124" t="n">
        <v>1471</v>
      </c>
      <c r="I637" s="98" t="s">
        <v>1334</v>
      </c>
      <c r="J637" s="60" t="n">
        <v>8</v>
      </c>
      <c r="K637" s="99" t="n">
        <v>4</v>
      </c>
      <c r="L637" s="100"/>
      <c r="M637" s="101"/>
      <c r="N637" s="101"/>
      <c r="O637" s="101"/>
      <c r="P637" s="101"/>
      <c r="Q637" s="102"/>
    </row>
    <row r="638" customFormat="false" ht="13.8" hidden="true" customHeight="false" outlineLevel="0" collapsed="false">
      <c r="A638" s="127" t="s">
        <v>1964</v>
      </c>
      <c r="B638" s="128" t="s">
        <v>1965</v>
      </c>
      <c r="C638" s="123" t="s">
        <v>1268</v>
      </c>
      <c r="D638" s="96"/>
      <c r="E638" s="96" t="n">
        <v>0</v>
      </c>
      <c r="F638" s="97" t="s">
        <v>48</v>
      </c>
      <c r="G638" s="97" t="s">
        <v>48</v>
      </c>
      <c r="H638" s="124" t="n">
        <v>19575</v>
      </c>
      <c r="I638" s="103" t="s">
        <v>1334</v>
      </c>
      <c r="J638" s="60" t="n">
        <v>8</v>
      </c>
      <c r="K638" s="99" t="n">
        <v>4</v>
      </c>
      <c r="L638" s="100"/>
      <c r="M638" s="101"/>
      <c r="N638" s="101"/>
      <c r="O638" s="101"/>
      <c r="P638" s="101"/>
      <c r="Q638" s="102"/>
    </row>
    <row r="639" customFormat="false" ht="13.8" hidden="true" customHeight="false" outlineLevel="0" collapsed="false">
      <c r="A639" s="127" t="s">
        <v>1966</v>
      </c>
      <c r="B639" s="128" t="s">
        <v>1967</v>
      </c>
      <c r="C639" s="123" t="s">
        <v>123</v>
      </c>
      <c r="D639" s="96"/>
      <c r="E639" s="96" t="n">
        <v>0</v>
      </c>
      <c r="F639" s="97" t="s">
        <v>48</v>
      </c>
      <c r="G639" s="97" t="s">
        <v>48</v>
      </c>
      <c r="H639" s="124" t="n">
        <v>19577</v>
      </c>
      <c r="I639" s="103" t="s">
        <v>1334</v>
      </c>
      <c r="J639" s="60" t="n">
        <v>8</v>
      </c>
      <c r="K639" s="99" t="n">
        <v>4</v>
      </c>
      <c r="L639" s="100"/>
      <c r="M639" s="101"/>
      <c r="N639" s="101"/>
      <c r="O639" s="101"/>
      <c r="P639" s="101"/>
      <c r="Q639" s="102"/>
    </row>
    <row r="640" customFormat="false" ht="13.8" hidden="true" customHeight="false" outlineLevel="0" collapsed="false">
      <c r="A640" s="127" t="s">
        <v>1968</v>
      </c>
      <c r="B640" s="128" t="s">
        <v>1969</v>
      </c>
      <c r="C640" s="95" t="s">
        <v>123</v>
      </c>
      <c r="D640" s="96"/>
      <c r="E640" s="96" t="n">
        <v>0</v>
      </c>
      <c r="F640" s="97" t="s">
        <v>48</v>
      </c>
      <c r="G640" s="97" t="s">
        <v>48</v>
      </c>
      <c r="H640" s="97" t="n">
        <v>1484</v>
      </c>
      <c r="I640" s="103" t="s">
        <v>1334</v>
      </c>
      <c r="J640" s="60" t="n">
        <v>8</v>
      </c>
      <c r="K640" s="99" t="n">
        <v>4</v>
      </c>
      <c r="L640" s="100"/>
      <c r="M640" s="101"/>
      <c r="N640" s="101"/>
      <c r="O640" s="101"/>
      <c r="P640" s="101"/>
      <c r="Q640" s="102"/>
    </row>
    <row r="641" customFormat="false" ht="13.8" hidden="true" customHeight="false" outlineLevel="0" collapsed="false">
      <c r="A641" s="127" t="s">
        <v>1970</v>
      </c>
      <c r="B641" s="128" t="s">
        <v>1971</v>
      </c>
      <c r="C641" s="123" t="s">
        <v>123</v>
      </c>
      <c r="D641" s="96"/>
      <c r="E641" s="96" t="n">
        <v>0</v>
      </c>
      <c r="F641" s="97" t="s">
        <v>48</v>
      </c>
      <c r="G641" s="97" t="s">
        <v>48</v>
      </c>
      <c r="H641" s="124" t="n">
        <v>1486</v>
      </c>
      <c r="I641" s="103" t="s">
        <v>1334</v>
      </c>
      <c r="J641" s="60" t="n">
        <v>8</v>
      </c>
      <c r="K641" s="99" t="n">
        <v>4</v>
      </c>
      <c r="L641" s="100"/>
      <c r="M641" s="101"/>
      <c r="N641" s="101"/>
      <c r="O641" s="101"/>
      <c r="P641" s="101"/>
      <c r="Q641" s="102"/>
    </row>
    <row r="642" customFormat="false" ht="13.8" hidden="true" customHeight="false" outlineLevel="0" collapsed="false">
      <c r="A642" s="127" t="s">
        <v>1972</v>
      </c>
      <c r="B642" s="128" t="s">
        <v>1973</v>
      </c>
      <c r="C642" s="95" t="s">
        <v>123</v>
      </c>
      <c r="D642" s="96"/>
      <c r="E642" s="96" t="n">
        <v>0</v>
      </c>
      <c r="F642" s="97" t="s">
        <v>48</v>
      </c>
      <c r="G642" s="97" t="s">
        <v>48</v>
      </c>
      <c r="H642" s="97" t="n">
        <v>1488</v>
      </c>
      <c r="I642" s="103" t="s">
        <v>1334</v>
      </c>
      <c r="J642" s="60" t="n">
        <v>8</v>
      </c>
      <c r="K642" s="99" t="n">
        <v>4</v>
      </c>
      <c r="L642" s="100"/>
      <c r="M642" s="101"/>
      <c r="N642" s="101"/>
      <c r="O642" s="101"/>
      <c r="P642" s="101"/>
      <c r="Q642" s="102"/>
    </row>
    <row r="643" customFormat="false" ht="13.8" hidden="false" customHeight="false" outlineLevel="0" collapsed="false">
      <c r="A643" s="93" t="s">
        <v>1974</v>
      </c>
      <c r="B643" s="94" t="s">
        <v>1975</v>
      </c>
      <c r="C643" s="123" t="s">
        <v>1976</v>
      </c>
      <c r="D643" s="96" t="s">
        <v>12</v>
      </c>
      <c r="E643" s="96" t="n">
        <v>0</v>
      </c>
      <c r="F643" s="97" t="n">
        <v>15</v>
      </c>
      <c r="G643" s="97" t="n">
        <v>3</v>
      </c>
      <c r="H643" s="124" t="n">
        <v>1490</v>
      </c>
      <c r="I643" s="103" t="s">
        <v>1334</v>
      </c>
      <c r="J643" s="60" t="n">
        <v>8</v>
      </c>
      <c r="K643" s="99" t="n">
        <v>4</v>
      </c>
      <c r="L643" s="100"/>
      <c r="M643" s="101"/>
      <c r="N643" s="101"/>
      <c r="O643" s="101"/>
      <c r="P643" s="101"/>
      <c r="Q643" s="102"/>
    </row>
    <row r="644" customFormat="false" ht="13.8" hidden="false" customHeight="false" outlineLevel="0" collapsed="false">
      <c r="A644" s="93" t="s">
        <v>1977</v>
      </c>
      <c r="B644" s="94" t="s">
        <v>1978</v>
      </c>
      <c r="C644" s="123" t="s">
        <v>123</v>
      </c>
      <c r="D644" s="96" t="s">
        <v>12</v>
      </c>
      <c r="E644" s="96" t="n">
        <v>0</v>
      </c>
      <c r="F644" s="124" t="n">
        <v>12</v>
      </c>
      <c r="G644" s="124" t="n">
        <v>2</v>
      </c>
      <c r="H644" s="124" t="n">
        <v>1491</v>
      </c>
      <c r="I644" s="103" t="s">
        <v>1334</v>
      </c>
      <c r="J644" s="60" t="n">
        <v>8</v>
      </c>
      <c r="K644" s="99" t="n">
        <v>4</v>
      </c>
      <c r="L644" s="100"/>
      <c r="M644" s="101"/>
      <c r="N644" s="101"/>
      <c r="O644" s="101"/>
      <c r="P644" s="101"/>
      <c r="Q644" s="102"/>
    </row>
    <row r="645" customFormat="false" ht="13.8" hidden="true" customHeight="false" outlineLevel="0" collapsed="false">
      <c r="A645" s="127" t="s">
        <v>1979</v>
      </c>
      <c r="B645" s="128" t="s">
        <v>1980</v>
      </c>
      <c r="C645" s="123" t="s">
        <v>123</v>
      </c>
      <c r="D645" s="96"/>
      <c r="E645" s="96" t="n">
        <v>0</v>
      </c>
      <c r="F645" s="124" t="s">
        <v>48</v>
      </c>
      <c r="G645" s="124" t="s">
        <v>48</v>
      </c>
      <c r="H645" s="124" t="n">
        <v>19581</v>
      </c>
      <c r="I645" s="103" t="s">
        <v>1334</v>
      </c>
      <c r="J645" s="60" t="n">
        <v>8</v>
      </c>
      <c r="K645" s="99" t="n">
        <v>4</v>
      </c>
      <c r="L645" s="100"/>
      <c r="M645" s="101"/>
      <c r="N645" s="101"/>
      <c r="O645" s="101"/>
      <c r="P645" s="101"/>
      <c r="Q645" s="102"/>
    </row>
    <row r="646" customFormat="false" ht="13.8" hidden="true" customHeight="false" outlineLevel="0" collapsed="false">
      <c r="A646" s="127" t="s">
        <v>1981</v>
      </c>
      <c r="B646" s="128" t="s">
        <v>1982</v>
      </c>
      <c r="C646" s="123" t="s">
        <v>1983</v>
      </c>
      <c r="D646" s="96"/>
      <c r="E646" s="96" t="n">
        <v>0</v>
      </c>
      <c r="F646" s="97" t="s">
        <v>48</v>
      </c>
      <c r="G646" s="97" t="s">
        <v>48</v>
      </c>
      <c r="H646" s="124" t="n">
        <v>31593</v>
      </c>
      <c r="I646" s="103" t="s">
        <v>1334</v>
      </c>
      <c r="J646" s="60" t="n">
        <v>8</v>
      </c>
      <c r="K646" s="99" t="n">
        <v>4</v>
      </c>
      <c r="L646" s="100" t="s">
        <v>1984</v>
      </c>
      <c r="M646" s="101" t="s">
        <v>1985</v>
      </c>
      <c r="N646" s="101"/>
      <c r="O646" s="101"/>
      <c r="P646" s="101"/>
      <c r="Q646" s="102"/>
    </row>
    <row r="647" customFormat="false" ht="13.8" hidden="true" customHeight="false" outlineLevel="0" collapsed="false">
      <c r="A647" s="127" t="s">
        <v>1986</v>
      </c>
      <c r="B647" s="128" t="s">
        <v>1987</v>
      </c>
      <c r="C647" s="123" t="s">
        <v>1988</v>
      </c>
      <c r="D647" s="96"/>
      <c r="E647" s="96" t="n">
        <v>0</v>
      </c>
      <c r="F647" s="124" t="s">
        <v>48</v>
      </c>
      <c r="G647" s="124" t="s">
        <v>48</v>
      </c>
      <c r="H647" s="124" t="n">
        <v>1493</v>
      </c>
      <c r="I647" s="103" t="s">
        <v>1334</v>
      </c>
      <c r="J647" s="60" t="n">
        <v>8</v>
      </c>
      <c r="K647" s="99" t="n">
        <v>4</v>
      </c>
      <c r="L647" s="100"/>
      <c r="M647" s="101"/>
      <c r="N647" s="101"/>
      <c r="O647" s="101"/>
      <c r="P647" s="101"/>
      <c r="Q647" s="102"/>
    </row>
    <row r="648" customFormat="false" ht="13.8" hidden="true" customHeight="false" outlineLevel="0" collapsed="false">
      <c r="A648" s="127" t="s">
        <v>1989</v>
      </c>
      <c r="B648" s="128" t="s">
        <v>1990</v>
      </c>
      <c r="C648" s="123" t="s">
        <v>123</v>
      </c>
      <c r="D648" s="96"/>
      <c r="E648" s="96" t="n">
        <v>0</v>
      </c>
      <c r="F648" s="97" t="s">
        <v>48</v>
      </c>
      <c r="G648" s="97" t="s">
        <v>48</v>
      </c>
      <c r="H648" s="124" t="n">
        <v>19602</v>
      </c>
      <c r="I648" s="103" t="s">
        <v>1334</v>
      </c>
      <c r="J648" s="60" t="n">
        <v>8</v>
      </c>
      <c r="K648" s="99" t="n">
        <v>4</v>
      </c>
      <c r="L648" s="100"/>
      <c r="M648" s="101"/>
      <c r="N648" s="129"/>
      <c r="O648" s="101"/>
      <c r="P648" s="129"/>
      <c r="Q648" s="102"/>
    </row>
    <row r="649" customFormat="false" ht="13.8" hidden="true" customHeight="false" outlineLevel="0" collapsed="false">
      <c r="A649" s="127" t="s">
        <v>1991</v>
      </c>
      <c r="B649" s="128" t="s">
        <v>1992</v>
      </c>
      <c r="C649" s="95" t="s">
        <v>123</v>
      </c>
      <c r="D649" s="96"/>
      <c r="E649" s="96" t="n">
        <v>0</v>
      </c>
      <c r="F649" s="97" t="s">
        <v>48</v>
      </c>
      <c r="G649" s="97" t="s">
        <v>48</v>
      </c>
      <c r="H649" s="97" t="n">
        <v>1498</v>
      </c>
      <c r="I649" s="98" t="s">
        <v>1334</v>
      </c>
      <c r="J649" s="60" t="n">
        <v>8</v>
      </c>
      <c r="K649" s="99" t="n">
        <v>4</v>
      </c>
      <c r="L649" s="100"/>
      <c r="M649" s="101"/>
      <c r="N649" s="101"/>
      <c r="O649" s="101"/>
      <c r="P649" s="101"/>
      <c r="Q649" s="102"/>
    </row>
    <row r="650" customFormat="false" ht="13.8" hidden="true" customHeight="false" outlineLevel="0" collapsed="false">
      <c r="A650" s="127" t="s">
        <v>1993</v>
      </c>
      <c r="B650" s="128" t="s">
        <v>1994</v>
      </c>
      <c r="C650" s="123" t="s">
        <v>1995</v>
      </c>
      <c r="D650" s="96"/>
      <c r="E650" s="96" t="n">
        <v>0</v>
      </c>
      <c r="F650" s="97" t="s">
        <v>48</v>
      </c>
      <c r="G650" s="97" t="s">
        <v>48</v>
      </c>
      <c r="H650" s="124" t="n">
        <v>1502</v>
      </c>
      <c r="I650" s="103" t="s">
        <v>1334</v>
      </c>
      <c r="J650" s="60" t="n">
        <v>8</v>
      </c>
      <c r="K650" s="99" t="n">
        <v>4</v>
      </c>
      <c r="L650" s="100"/>
      <c r="M650" s="101"/>
      <c r="N650" s="101"/>
      <c r="O650" s="101"/>
      <c r="P650" s="101"/>
      <c r="Q650" s="102"/>
    </row>
    <row r="651" customFormat="false" ht="13.8" hidden="true" customHeight="false" outlineLevel="0" collapsed="false">
      <c r="A651" s="127" t="s">
        <v>1996</v>
      </c>
      <c r="B651" s="128" t="s">
        <v>1997</v>
      </c>
      <c r="C651" s="123" t="s">
        <v>1998</v>
      </c>
      <c r="D651" s="96"/>
      <c r="E651" s="96" t="n">
        <v>0</v>
      </c>
      <c r="F651" s="97" t="s">
        <v>48</v>
      </c>
      <c r="G651" s="97" t="s">
        <v>48</v>
      </c>
      <c r="H651" s="124" t="n">
        <v>19615</v>
      </c>
      <c r="I651" s="98" t="s">
        <v>1334</v>
      </c>
      <c r="J651" s="60" t="n">
        <v>8</v>
      </c>
      <c r="K651" s="99" t="n">
        <v>4</v>
      </c>
      <c r="L651" s="100"/>
      <c r="M651" s="101"/>
      <c r="N651" s="101"/>
      <c r="O651" s="101"/>
      <c r="P651" s="101"/>
      <c r="Q651" s="102"/>
    </row>
    <row r="652" customFormat="false" ht="13.8" hidden="true" customHeight="false" outlineLevel="0" collapsed="false">
      <c r="A652" s="127" t="s">
        <v>1999</v>
      </c>
      <c r="B652" s="128" t="s">
        <v>2000</v>
      </c>
      <c r="C652" s="95" t="s">
        <v>2001</v>
      </c>
      <c r="D652" s="96"/>
      <c r="E652" s="96" t="n">
        <v>0</v>
      </c>
      <c r="F652" s="97" t="s">
        <v>48</v>
      </c>
      <c r="G652" s="97" t="s">
        <v>48</v>
      </c>
      <c r="H652" s="97" t="n">
        <v>1530</v>
      </c>
      <c r="I652" s="98" t="s">
        <v>1334</v>
      </c>
      <c r="J652" s="60" t="n">
        <v>8</v>
      </c>
      <c r="K652" s="99" t="n">
        <v>5</v>
      </c>
      <c r="L652" s="100"/>
      <c r="M652" s="101"/>
      <c r="N652" s="101"/>
      <c r="O652" s="101"/>
      <c r="P652" s="101"/>
      <c r="Q652" s="102"/>
    </row>
    <row r="653" customFormat="false" ht="13.8" hidden="true" customHeight="false" outlineLevel="0" collapsed="false">
      <c r="A653" s="127" t="s">
        <v>2002</v>
      </c>
      <c r="B653" s="128" t="s">
        <v>2003</v>
      </c>
      <c r="C653" s="123" t="s">
        <v>1894</v>
      </c>
      <c r="D653" s="96"/>
      <c r="E653" s="96" t="n">
        <v>0</v>
      </c>
      <c r="F653" s="97" t="s">
        <v>48</v>
      </c>
      <c r="G653" s="97" t="s">
        <v>48</v>
      </c>
      <c r="H653" s="124" t="n">
        <v>1531</v>
      </c>
      <c r="I653" s="98" t="s">
        <v>1334</v>
      </c>
      <c r="J653" s="60" t="n">
        <v>8</v>
      </c>
      <c r="K653" s="99" t="n">
        <v>5</v>
      </c>
      <c r="L653" s="100"/>
      <c r="M653" s="101"/>
      <c r="N653" s="101"/>
      <c r="O653" s="101"/>
      <c r="P653" s="101"/>
      <c r="Q653" s="102"/>
    </row>
    <row r="654" customFormat="false" ht="13.8" hidden="true" customHeight="false" outlineLevel="0" collapsed="false">
      <c r="A654" s="127" t="s">
        <v>2004</v>
      </c>
      <c r="B654" s="128" t="s">
        <v>2005</v>
      </c>
      <c r="C654" s="123" t="s">
        <v>123</v>
      </c>
      <c r="D654" s="96"/>
      <c r="E654" s="96" t="n">
        <v>0</v>
      </c>
      <c r="F654" s="97" t="s">
        <v>48</v>
      </c>
      <c r="G654" s="97" t="s">
        <v>48</v>
      </c>
      <c r="H654" s="124" t="n">
        <v>1532</v>
      </c>
      <c r="I654" s="103" t="s">
        <v>1334</v>
      </c>
      <c r="J654" s="60" t="n">
        <v>8</v>
      </c>
      <c r="K654" s="99" t="n">
        <v>5</v>
      </c>
      <c r="L654" s="100"/>
      <c r="M654" s="101"/>
      <c r="N654" s="101"/>
      <c r="O654" s="101"/>
      <c r="P654" s="101"/>
      <c r="Q654" s="102"/>
    </row>
    <row r="655" customFormat="false" ht="13.8" hidden="true" customHeight="false" outlineLevel="0" collapsed="false">
      <c r="A655" s="127" t="s">
        <v>2006</v>
      </c>
      <c r="B655" s="128" t="s">
        <v>2007</v>
      </c>
      <c r="C655" s="123" t="s">
        <v>123</v>
      </c>
      <c r="D655" s="96"/>
      <c r="E655" s="96" t="n">
        <v>0</v>
      </c>
      <c r="F655" s="97" t="s">
        <v>48</v>
      </c>
      <c r="G655" s="97" t="s">
        <v>48</v>
      </c>
      <c r="H655" s="124" t="n">
        <v>1535</v>
      </c>
      <c r="I655" s="103" t="s">
        <v>1334</v>
      </c>
      <c r="J655" s="60" t="n">
        <v>8</v>
      </c>
      <c r="K655" s="99" t="n">
        <v>2</v>
      </c>
      <c r="L655" s="100"/>
      <c r="M655" s="101"/>
      <c r="N655" s="101"/>
      <c r="O655" s="101"/>
      <c r="P655" s="101"/>
      <c r="Q655" s="102"/>
    </row>
    <row r="656" customFormat="false" ht="13.8" hidden="true" customHeight="false" outlineLevel="0" collapsed="false">
      <c r="A656" s="127" t="s">
        <v>2008</v>
      </c>
      <c r="B656" s="128" t="s">
        <v>2009</v>
      </c>
      <c r="C656" s="123" t="s">
        <v>2010</v>
      </c>
      <c r="D656" s="96"/>
      <c r="E656" s="96" t="n">
        <v>0</v>
      </c>
      <c r="F656" s="97" t="s">
        <v>48</v>
      </c>
      <c r="G656" s="97" t="s">
        <v>48</v>
      </c>
      <c r="H656" s="124" t="n">
        <v>19629</v>
      </c>
      <c r="I656" s="98" t="s">
        <v>1334</v>
      </c>
      <c r="J656" s="60" t="n">
        <v>8</v>
      </c>
      <c r="K656" s="99" t="n">
        <v>2</v>
      </c>
      <c r="L656" s="100"/>
      <c r="M656" s="101"/>
      <c r="N656" s="101"/>
      <c r="O656" s="101"/>
      <c r="P656" s="101"/>
      <c r="Q656" s="102"/>
    </row>
    <row r="657" customFormat="false" ht="13.8" hidden="true" customHeight="false" outlineLevel="0" collapsed="false">
      <c r="A657" s="127" t="s">
        <v>2011</v>
      </c>
      <c r="B657" s="128" t="s">
        <v>2012</v>
      </c>
      <c r="C657" s="123" t="s">
        <v>1397</v>
      </c>
      <c r="D657" s="96"/>
      <c r="E657" s="96" t="n">
        <v>0</v>
      </c>
      <c r="F657" s="97" t="s">
        <v>48</v>
      </c>
      <c r="G657" s="97" t="s">
        <v>48</v>
      </c>
      <c r="H657" s="124" t="n">
        <v>19630</v>
      </c>
      <c r="I657" s="103" t="s">
        <v>1334</v>
      </c>
      <c r="J657" s="60" t="n">
        <v>8</v>
      </c>
      <c r="K657" s="99" t="n">
        <v>2</v>
      </c>
      <c r="L657" s="100"/>
      <c r="M657" s="101"/>
      <c r="N657" s="101"/>
      <c r="O657" s="101"/>
      <c r="P657" s="101"/>
      <c r="Q657" s="102"/>
    </row>
    <row r="658" customFormat="false" ht="13.8" hidden="true" customHeight="false" outlineLevel="0" collapsed="false">
      <c r="A658" s="127" t="s">
        <v>2013</v>
      </c>
      <c r="B658" s="128" t="s">
        <v>2014</v>
      </c>
      <c r="C658" s="123" t="s">
        <v>2015</v>
      </c>
      <c r="D658" s="96"/>
      <c r="E658" s="96" t="n">
        <v>0</v>
      </c>
      <c r="F658" s="97" t="s">
        <v>48</v>
      </c>
      <c r="G658" s="97" t="s">
        <v>48</v>
      </c>
      <c r="H658" s="124" t="n">
        <v>1536</v>
      </c>
      <c r="I658" s="103" t="s">
        <v>1334</v>
      </c>
      <c r="J658" s="60" t="n">
        <v>8</v>
      </c>
      <c r="K658" s="99" t="n">
        <v>2</v>
      </c>
      <c r="L658" s="100"/>
      <c r="M658" s="101"/>
      <c r="N658" s="101"/>
      <c r="O658" s="101"/>
      <c r="P658" s="101"/>
      <c r="Q658" s="102"/>
    </row>
    <row r="659" customFormat="false" ht="13.8" hidden="true" customHeight="false" outlineLevel="0" collapsed="false">
      <c r="A659" s="127" t="s">
        <v>2016</v>
      </c>
      <c r="B659" s="128" t="s">
        <v>2017</v>
      </c>
      <c r="C659" s="123" t="s">
        <v>2018</v>
      </c>
      <c r="D659" s="96"/>
      <c r="E659" s="96" t="n">
        <v>0</v>
      </c>
      <c r="F659" s="97" t="s">
        <v>48</v>
      </c>
      <c r="G659" s="97" t="s">
        <v>48</v>
      </c>
      <c r="H659" s="124" t="n">
        <v>19631</v>
      </c>
      <c r="I659" s="103" t="s">
        <v>1334</v>
      </c>
      <c r="J659" s="60" t="n">
        <v>8</v>
      </c>
      <c r="K659" s="99" t="n">
        <v>2</v>
      </c>
      <c r="L659" s="100"/>
      <c r="M659" s="101"/>
      <c r="N659" s="101"/>
      <c r="O659" s="101"/>
      <c r="P659" s="101"/>
      <c r="Q659" s="102"/>
    </row>
    <row r="660" customFormat="false" ht="13.8" hidden="true" customHeight="false" outlineLevel="0" collapsed="false">
      <c r="A660" s="127" t="s">
        <v>2019</v>
      </c>
      <c r="B660" s="128" t="s">
        <v>2020</v>
      </c>
      <c r="C660" s="95" t="s">
        <v>123</v>
      </c>
      <c r="D660" s="96"/>
      <c r="E660" s="96" t="n">
        <v>0</v>
      </c>
      <c r="F660" s="97" t="s">
        <v>48</v>
      </c>
      <c r="G660" s="97" t="s">
        <v>48</v>
      </c>
      <c r="H660" s="97" t="n">
        <v>1537</v>
      </c>
      <c r="I660" s="103" t="s">
        <v>1334</v>
      </c>
      <c r="J660" s="60" t="n">
        <v>8</v>
      </c>
      <c r="K660" s="99" t="n">
        <v>2</v>
      </c>
      <c r="L660" s="100" t="s">
        <v>2021</v>
      </c>
      <c r="M660" s="101" t="s">
        <v>2022</v>
      </c>
      <c r="N660" s="101"/>
      <c r="O660" s="101"/>
      <c r="P660" s="101"/>
      <c r="Q660" s="102"/>
    </row>
    <row r="661" customFormat="false" ht="13.8" hidden="true" customHeight="false" outlineLevel="0" collapsed="false">
      <c r="A661" s="127" t="s">
        <v>2023</v>
      </c>
      <c r="B661" s="128" t="s">
        <v>2024</v>
      </c>
      <c r="C661" s="123" t="s">
        <v>2025</v>
      </c>
      <c r="D661" s="96"/>
      <c r="E661" s="96" t="n">
        <v>0</v>
      </c>
      <c r="F661" s="97" t="s">
        <v>48</v>
      </c>
      <c r="G661" s="97" t="s">
        <v>48</v>
      </c>
      <c r="H661" s="124" t="n">
        <v>31582</v>
      </c>
      <c r="I661" s="103" t="s">
        <v>1334</v>
      </c>
      <c r="J661" s="60" t="n">
        <v>8</v>
      </c>
      <c r="K661" s="99" t="n">
        <v>2</v>
      </c>
      <c r="L661" s="100" t="s">
        <v>2026</v>
      </c>
      <c r="M661" s="101" t="s">
        <v>2027</v>
      </c>
      <c r="N661" s="101"/>
      <c r="O661" s="101"/>
      <c r="P661" s="101"/>
      <c r="Q661" s="102"/>
    </row>
    <row r="662" customFormat="false" ht="13.8" hidden="true" customHeight="false" outlineLevel="0" collapsed="false">
      <c r="A662" s="127" t="s">
        <v>2028</v>
      </c>
      <c r="B662" s="128" t="s">
        <v>2029</v>
      </c>
      <c r="C662" s="123" t="s">
        <v>123</v>
      </c>
      <c r="D662" s="96"/>
      <c r="E662" s="96" t="n">
        <v>0</v>
      </c>
      <c r="F662" s="97" t="s">
        <v>48</v>
      </c>
      <c r="G662" s="97" t="s">
        <v>48</v>
      </c>
      <c r="H662" s="124" t="n">
        <v>1534</v>
      </c>
      <c r="I662" s="103" t="s">
        <v>1334</v>
      </c>
      <c r="J662" s="60" t="n">
        <v>8</v>
      </c>
      <c r="K662" s="99" t="n">
        <v>2</v>
      </c>
      <c r="L662" s="100"/>
      <c r="M662" s="101"/>
      <c r="N662" s="101"/>
      <c r="O662" s="101"/>
      <c r="P662" s="101"/>
      <c r="Q662" s="102"/>
    </row>
    <row r="663" customFormat="false" ht="13.8" hidden="true" customHeight="false" outlineLevel="0" collapsed="false">
      <c r="A663" s="127" t="s">
        <v>2030</v>
      </c>
      <c r="B663" s="128" t="s">
        <v>2031</v>
      </c>
      <c r="C663" s="123" t="s">
        <v>2032</v>
      </c>
      <c r="D663" s="96"/>
      <c r="E663" s="96" t="n">
        <v>0</v>
      </c>
      <c r="F663" s="97" t="s">
        <v>48</v>
      </c>
      <c r="G663" s="97" t="s">
        <v>48</v>
      </c>
      <c r="H663" s="124" t="n">
        <v>19634</v>
      </c>
      <c r="I663" s="98" t="s">
        <v>1334</v>
      </c>
      <c r="J663" s="60" t="n">
        <v>8</v>
      </c>
      <c r="K663" s="99" t="n">
        <v>2</v>
      </c>
      <c r="L663" s="100"/>
      <c r="M663" s="101"/>
      <c r="N663" s="101"/>
      <c r="O663" s="101"/>
      <c r="P663" s="101"/>
      <c r="Q663" s="102"/>
    </row>
    <row r="664" customFormat="false" ht="13.8" hidden="true" customHeight="false" outlineLevel="0" collapsed="false">
      <c r="A664" s="127" t="s">
        <v>2033</v>
      </c>
      <c r="B664" s="128" t="s">
        <v>2034</v>
      </c>
      <c r="C664" s="95" t="s">
        <v>2035</v>
      </c>
      <c r="D664" s="96"/>
      <c r="E664" s="96" t="n">
        <v>0</v>
      </c>
      <c r="F664" s="97" t="s">
        <v>48</v>
      </c>
      <c r="G664" s="97" t="s">
        <v>48</v>
      </c>
      <c r="H664" s="97" t="n">
        <v>1504</v>
      </c>
      <c r="I664" s="98" t="s">
        <v>1334</v>
      </c>
      <c r="J664" s="60" t="n">
        <v>8</v>
      </c>
      <c r="K664" s="99" t="n">
        <v>4</v>
      </c>
      <c r="L664" s="100"/>
      <c r="M664" s="101"/>
      <c r="N664" s="101"/>
      <c r="O664" s="101"/>
      <c r="P664" s="101"/>
      <c r="Q664" s="102"/>
    </row>
    <row r="665" customFormat="false" ht="13.8" hidden="true" customHeight="false" outlineLevel="0" collapsed="false">
      <c r="A665" s="127" t="s">
        <v>2036</v>
      </c>
      <c r="B665" s="128" t="s">
        <v>2037</v>
      </c>
      <c r="C665" s="123" t="s">
        <v>2038</v>
      </c>
      <c r="D665" s="96"/>
      <c r="E665" s="96" t="n">
        <v>0</v>
      </c>
      <c r="F665" s="97" t="s">
        <v>48</v>
      </c>
      <c r="G665" s="97" t="s">
        <v>48</v>
      </c>
      <c r="H665" s="124" t="n">
        <v>19636</v>
      </c>
      <c r="I665" s="103" t="s">
        <v>1334</v>
      </c>
      <c r="J665" s="60" t="n">
        <v>8</v>
      </c>
      <c r="K665" s="99" t="n">
        <v>4</v>
      </c>
      <c r="L665" s="100"/>
      <c r="M665" s="101"/>
      <c r="N665" s="101"/>
      <c r="O665" s="101"/>
      <c r="P665" s="101"/>
      <c r="Q665" s="102"/>
    </row>
    <row r="666" customFormat="false" ht="15" hidden="true" customHeight="true" outlineLevel="0" collapsed="false">
      <c r="A666" s="127" t="s">
        <v>2039</v>
      </c>
      <c r="B666" s="128" t="s">
        <v>2040</v>
      </c>
      <c r="C666" s="123" t="s">
        <v>2041</v>
      </c>
      <c r="D666" s="96"/>
      <c r="E666" s="96" t="n">
        <v>0</v>
      </c>
      <c r="F666" s="97" t="s">
        <v>48</v>
      </c>
      <c r="G666" s="97" t="s">
        <v>48</v>
      </c>
      <c r="H666" s="124" t="n">
        <v>31598</v>
      </c>
      <c r="I666" s="103" t="s">
        <v>1334</v>
      </c>
      <c r="J666" s="60" t="n">
        <v>8</v>
      </c>
      <c r="K666" s="99" t="n">
        <v>4</v>
      </c>
      <c r="L666" s="100" t="s">
        <v>2042</v>
      </c>
      <c r="M666" s="101" t="s">
        <v>2043</v>
      </c>
      <c r="N666" s="101"/>
      <c r="O666" s="101"/>
      <c r="P666" s="101"/>
      <c r="Q666" s="102"/>
    </row>
    <row r="667" customFormat="false" ht="15" hidden="true" customHeight="true" outlineLevel="0" collapsed="false">
      <c r="A667" s="127" t="s">
        <v>2044</v>
      </c>
      <c r="B667" s="128" t="s">
        <v>2045</v>
      </c>
      <c r="C667" s="123" t="s">
        <v>2046</v>
      </c>
      <c r="D667" s="96"/>
      <c r="E667" s="96" t="n">
        <v>0</v>
      </c>
      <c r="F667" s="97" t="s">
        <v>48</v>
      </c>
      <c r="G667" s="97" t="s">
        <v>48</v>
      </c>
      <c r="H667" s="124" t="n">
        <v>1505</v>
      </c>
      <c r="I667" s="103" t="s">
        <v>1334</v>
      </c>
      <c r="J667" s="60" t="n">
        <v>8</v>
      </c>
      <c r="K667" s="99" t="n">
        <v>4</v>
      </c>
      <c r="L667" s="100"/>
      <c r="M667" s="101"/>
      <c r="N667" s="101"/>
      <c r="O667" s="101"/>
      <c r="P667" s="101"/>
      <c r="Q667" s="102"/>
    </row>
    <row r="668" customFormat="false" ht="13.8" hidden="true" customHeight="false" outlineLevel="0" collapsed="false">
      <c r="A668" s="127" t="s">
        <v>2047</v>
      </c>
      <c r="B668" s="128" t="s">
        <v>2048</v>
      </c>
      <c r="C668" s="123" t="s">
        <v>2049</v>
      </c>
      <c r="D668" s="96"/>
      <c r="E668" s="96" t="n">
        <v>0</v>
      </c>
      <c r="F668" s="97" t="s">
        <v>48</v>
      </c>
      <c r="G668" s="97" t="s">
        <v>48</v>
      </c>
      <c r="H668" s="124" t="n">
        <v>19637</v>
      </c>
      <c r="I668" s="103" t="s">
        <v>1334</v>
      </c>
      <c r="J668" s="60" t="n">
        <v>8</v>
      </c>
      <c r="K668" s="99" t="n">
        <v>4</v>
      </c>
      <c r="L668" s="100"/>
      <c r="M668" s="101"/>
      <c r="N668" s="101"/>
      <c r="O668" s="101"/>
      <c r="P668" s="101"/>
      <c r="Q668" s="102"/>
    </row>
    <row r="669" customFormat="false" ht="13.8" hidden="false" customHeight="false" outlineLevel="0" collapsed="false">
      <c r="A669" s="93" t="s">
        <v>2050</v>
      </c>
      <c r="B669" s="94" t="s">
        <v>2051</v>
      </c>
      <c r="C669" s="123" t="s">
        <v>2052</v>
      </c>
      <c r="D669" s="96" t="s">
        <v>12</v>
      </c>
      <c r="E669" s="96" t="n">
        <v>0</v>
      </c>
      <c r="F669" s="97" t="n">
        <v>12</v>
      </c>
      <c r="G669" s="97" t="n">
        <v>2</v>
      </c>
      <c r="H669" s="124" t="n">
        <v>1506</v>
      </c>
      <c r="I669" s="98" t="s">
        <v>1334</v>
      </c>
      <c r="J669" s="60" t="n">
        <v>8</v>
      </c>
      <c r="K669" s="99" t="n">
        <v>4</v>
      </c>
      <c r="L669" s="100"/>
      <c r="M669" s="101"/>
      <c r="N669" s="101"/>
      <c r="O669" s="101"/>
      <c r="P669" s="101"/>
      <c r="Q669" s="102"/>
    </row>
    <row r="670" customFormat="false" ht="13.8" hidden="true" customHeight="false" outlineLevel="0" collapsed="false">
      <c r="A670" s="127" t="s">
        <v>2053</v>
      </c>
      <c r="B670" s="128" t="s">
        <v>2054</v>
      </c>
      <c r="C670" s="123" t="s">
        <v>2055</v>
      </c>
      <c r="D670" s="96"/>
      <c r="E670" s="96" t="n">
        <v>0</v>
      </c>
      <c r="F670" s="97" t="s">
        <v>48</v>
      </c>
      <c r="G670" s="97" t="s">
        <v>48</v>
      </c>
      <c r="H670" s="124" t="n">
        <v>19640</v>
      </c>
      <c r="I670" s="98" t="s">
        <v>1334</v>
      </c>
      <c r="J670" s="60" t="n">
        <v>8</v>
      </c>
      <c r="K670" s="99" t="n">
        <v>4</v>
      </c>
      <c r="L670" s="100"/>
      <c r="M670" s="101"/>
      <c r="N670" s="101"/>
      <c r="O670" s="101"/>
      <c r="P670" s="101"/>
      <c r="Q670" s="102"/>
    </row>
    <row r="671" customFormat="false" ht="13.8" hidden="true" customHeight="false" outlineLevel="0" collapsed="false">
      <c r="A671" s="127" t="s">
        <v>2056</v>
      </c>
      <c r="B671" s="128" t="s">
        <v>2057</v>
      </c>
      <c r="C671" s="123" t="s">
        <v>2058</v>
      </c>
      <c r="D671" s="96"/>
      <c r="E671" s="96" t="n">
        <v>0</v>
      </c>
      <c r="F671" s="97" t="s">
        <v>48</v>
      </c>
      <c r="G671" s="97" t="s">
        <v>48</v>
      </c>
      <c r="H671" s="124" t="n">
        <v>1507</v>
      </c>
      <c r="I671" s="98" t="s">
        <v>1334</v>
      </c>
      <c r="J671" s="60" t="n">
        <v>8</v>
      </c>
      <c r="K671" s="99" t="n">
        <v>4</v>
      </c>
      <c r="L671" s="100"/>
      <c r="M671" s="101"/>
      <c r="N671" s="101"/>
      <c r="O671" s="101"/>
      <c r="P671" s="101"/>
      <c r="Q671" s="102"/>
    </row>
    <row r="672" customFormat="false" ht="13.8" hidden="true" customHeight="false" outlineLevel="0" collapsed="false">
      <c r="A672" s="127" t="s">
        <v>2059</v>
      </c>
      <c r="B672" s="128" t="s">
        <v>2060</v>
      </c>
      <c r="C672" s="95" t="s">
        <v>1469</v>
      </c>
      <c r="D672" s="96"/>
      <c r="E672" s="96" t="n">
        <v>0</v>
      </c>
      <c r="F672" s="97" t="s">
        <v>48</v>
      </c>
      <c r="G672" s="97" t="s">
        <v>48</v>
      </c>
      <c r="H672" s="97" t="n">
        <v>1503</v>
      </c>
      <c r="I672" s="103" t="s">
        <v>1334</v>
      </c>
      <c r="J672" s="60" t="n">
        <v>8</v>
      </c>
      <c r="K672" s="99" t="n">
        <v>4</v>
      </c>
      <c r="L672" s="100"/>
      <c r="M672" s="101"/>
      <c r="N672" s="101"/>
      <c r="O672" s="101"/>
      <c r="P672" s="101"/>
      <c r="Q672" s="102"/>
    </row>
    <row r="673" customFormat="false" ht="13.8" hidden="true" customHeight="false" outlineLevel="0" collapsed="false">
      <c r="A673" s="127" t="s">
        <v>2061</v>
      </c>
      <c r="B673" s="128" t="s">
        <v>2062</v>
      </c>
      <c r="C673" s="123" t="s">
        <v>2063</v>
      </c>
      <c r="D673" s="96"/>
      <c r="E673" s="96" t="n">
        <v>0</v>
      </c>
      <c r="F673" s="97" t="s">
        <v>48</v>
      </c>
      <c r="G673" s="97" t="s">
        <v>48</v>
      </c>
      <c r="H673" s="124" t="n">
        <v>1508</v>
      </c>
      <c r="I673" s="103" t="s">
        <v>1334</v>
      </c>
      <c r="J673" s="60" t="n">
        <v>8</v>
      </c>
      <c r="K673" s="99" t="n">
        <v>4</v>
      </c>
      <c r="L673" s="100"/>
      <c r="M673" s="101"/>
      <c r="N673" s="101"/>
      <c r="O673" s="101"/>
      <c r="P673" s="101"/>
      <c r="Q673" s="102"/>
    </row>
    <row r="674" customFormat="false" ht="13.8" hidden="true" customHeight="false" outlineLevel="0" collapsed="false">
      <c r="A674" s="127" t="s">
        <v>2064</v>
      </c>
      <c r="B674" s="128" t="s">
        <v>2065</v>
      </c>
      <c r="C674" s="95" t="s">
        <v>1235</v>
      </c>
      <c r="D674" s="96"/>
      <c r="E674" s="96" t="n">
        <v>0</v>
      </c>
      <c r="F674" s="97" t="s">
        <v>48</v>
      </c>
      <c r="G674" s="97" t="s">
        <v>48</v>
      </c>
      <c r="H674" s="97" t="n">
        <v>19651</v>
      </c>
      <c r="I674" s="103" t="s">
        <v>1334</v>
      </c>
      <c r="J674" s="60" t="n">
        <v>8</v>
      </c>
      <c r="K674" s="99" t="n">
        <v>2</v>
      </c>
      <c r="L674" s="100"/>
      <c r="M674" s="101"/>
      <c r="N674" s="101"/>
      <c r="O674" s="101"/>
      <c r="P674" s="101"/>
      <c r="Q674" s="102"/>
    </row>
    <row r="675" customFormat="false" ht="13.8" hidden="true" customHeight="false" outlineLevel="0" collapsed="false">
      <c r="A675" s="127" t="s">
        <v>2066</v>
      </c>
      <c r="B675" s="128" t="s">
        <v>2067</v>
      </c>
      <c r="C675" s="123" t="s">
        <v>1235</v>
      </c>
      <c r="D675" s="96"/>
      <c r="E675" s="96" t="n">
        <v>0</v>
      </c>
      <c r="F675" s="97" t="s">
        <v>48</v>
      </c>
      <c r="G675" s="97" t="s">
        <v>48</v>
      </c>
      <c r="H675" s="124" t="n">
        <v>19652</v>
      </c>
      <c r="I675" s="103" t="s">
        <v>1334</v>
      </c>
      <c r="J675" s="60" t="n">
        <v>8</v>
      </c>
      <c r="K675" s="99" t="n">
        <v>2</v>
      </c>
      <c r="L675" s="100"/>
      <c r="M675" s="101"/>
      <c r="N675" s="101"/>
      <c r="O675" s="101"/>
      <c r="P675" s="101"/>
      <c r="Q675" s="102"/>
    </row>
    <row r="676" customFormat="false" ht="13.8" hidden="true" customHeight="false" outlineLevel="0" collapsed="false">
      <c r="A676" s="127" t="s">
        <v>2068</v>
      </c>
      <c r="B676" s="128" t="s">
        <v>2069</v>
      </c>
      <c r="C676" s="123" t="s">
        <v>2070</v>
      </c>
      <c r="D676" s="96"/>
      <c r="E676" s="96" t="n">
        <v>0</v>
      </c>
      <c r="F676" s="97" t="s">
        <v>48</v>
      </c>
      <c r="G676" s="97" t="s">
        <v>48</v>
      </c>
      <c r="H676" s="124" t="n">
        <v>19653</v>
      </c>
      <c r="I676" s="103" t="s">
        <v>1334</v>
      </c>
      <c r="J676" s="60" t="n">
        <v>8</v>
      </c>
      <c r="K676" s="99" t="n">
        <v>2</v>
      </c>
      <c r="L676" s="100"/>
      <c r="M676" s="101"/>
      <c r="N676" s="101"/>
      <c r="O676" s="101"/>
      <c r="P676" s="101"/>
      <c r="Q676" s="102"/>
    </row>
    <row r="677" customFormat="false" ht="15" hidden="true" customHeight="true" outlineLevel="0" collapsed="false">
      <c r="A677" s="127" t="s">
        <v>2071</v>
      </c>
      <c r="B677" s="128" t="s">
        <v>2072</v>
      </c>
      <c r="C677" s="123" t="s">
        <v>2073</v>
      </c>
      <c r="D677" s="96"/>
      <c r="E677" s="96" t="n">
        <v>0</v>
      </c>
      <c r="F677" s="97" t="s">
        <v>48</v>
      </c>
      <c r="G677" s="97" t="s">
        <v>48</v>
      </c>
      <c r="H677" s="124" t="n">
        <v>19660</v>
      </c>
      <c r="I677" s="103" t="s">
        <v>1334</v>
      </c>
      <c r="J677" s="60" t="n">
        <v>8</v>
      </c>
      <c r="K677" s="99" t="n">
        <v>4</v>
      </c>
      <c r="L677" s="100"/>
      <c r="M677" s="101"/>
      <c r="N677" s="101"/>
      <c r="O677" s="101"/>
      <c r="P677" s="101"/>
      <c r="Q677" s="102"/>
    </row>
    <row r="678" customFormat="false" ht="13.8" hidden="true" customHeight="false" outlineLevel="0" collapsed="false">
      <c r="A678" s="127" t="s">
        <v>2074</v>
      </c>
      <c r="B678" s="128" t="s">
        <v>2075</v>
      </c>
      <c r="C678" s="123" t="s">
        <v>2076</v>
      </c>
      <c r="D678" s="96"/>
      <c r="E678" s="96" t="n">
        <v>0</v>
      </c>
      <c r="F678" s="97" t="s">
        <v>48</v>
      </c>
      <c r="G678" s="97" t="s">
        <v>48</v>
      </c>
      <c r="H678" s="124" t="n">
        <v>19763</v>
      </c>
      <c r="I678" s="103" t="s">
        <v>1334</v>
      </c>
      <c r="J678" s="60" t="n">
        <v>8</v>
      </c>
      <c r="K678" s="99" t="n">
        <v>4</v>
      </c>
      <c r="L678" s="100"/>
      <c r="M678" s="101"/>
      <c r="N678" s="101"/>
      <c r="O678" s="101"/>
      <c r="P678" s="101"/>
      <c r="Q678" s="102"/>
    </row>
    <row r="679" customFormat="false" ht="13.8" hidden="true" customHeight="false" outlineLevel="0" collapsed="false">
      <c r="A679" s="127" t="s">
        <v>2077</v>
      </c>
      <c r="B679" s="128" t="s">
        <v>2078</v>
      </c>
      <c r="C679" s="123" t="s">
        <v>2079</v>
      </c>
      <c r="D679" s="96"/>
      <c r="E679" s="96" t="n">
        <v>0</v>
      </c>
      <c r="F679" s="97" t="s">
        <v>48</v>
      </c>
      <c r="G679" s="97" t="s">
        <v>48</v>
      </c>
      <c r="H679" s="124" t="n">
        <v>19768</v>
      </c>
      <c r="I679" s="103" t="s">
        <v>1334</v>
      </c>
      <c r="J679" s="60" t="n">
        <v>8</v>
      </c>
      <c r="K679" s="99" t="n">
        <v>4</v>
      </c>
      <c r="L679" s="100"/>
      <c r="M679" s="101"/>
      <c r="N679" s="101"/>
      <c r="O679" s="101"/>
      <c r="P679" s="101"/>
      <c r="Q679" s="102"/>
    </row>
    <row r="680" customFormat="false" ht="13.8" hidden="true" customHeight="false" outlineLevel="0" collapsed="false">
      <c r="A680" s="127" t="s">
        <v>2080</v>
      </c>
      <c r="B680" s="128" t="s">
        <v>2081</v>
      </c>
      <c r="C680" s="95" t="s">
        <v>2082</v>
      </c>
      <c r="D680" s="96"/>
      <c r="E680" s="96" t="n">
        <v>0</v>
      </c>
      <c r="F680" s="97" t="s">
        <v>48</v>
      </c>
      <c r="G680" s="97" t="s">
        <v>48</v>
      </c>
      <c r="H680" s="97" t="n">
        <v>1563</v>
      </c>
      <c r="I680" s="103" t="s">
        <v>1334</v>
      </c>
      <c r="J680" s="60" t="n">
        <v>8</v>
      </c>
      <c r="K680" s="99" t="n">
        <v>4</v>
      </c>
      <c r="L680" s="100"/>
      <c r="M680" s="101"/>
      <c r="N680" s="101"/>
      <c r="O680" s="101"/>
      <c r="P680" s="101"/>
      <c r="Q680" s="102"/>
    </row>
    <row r="681" customFormat="false" ht="15" hidden="false" customHeight="true" outlineLevel="0" collapsed="false">
      <c r="A681" s="93" t="s">
        <v>2083</v>
      </c>
      <c r="B681" s="94" t="s">
        <v>2084</v>
      </c>
      <c r="C681" s="123" t="s">
        <v>1508</v>
      </c>
      <c r="D681" s="96" t="s">
        <v>12</v>
      </c>
      <c r="E681" s="96" t="n">
        <v>0</v>
      </c>
      <c r="F681" s="97" t="n">
        <v>14</v>
      </c>
      <c r="G681" s="97" t="n">
        <v>2</v>
      </c>
      <c r="H681" s="124" t="n">
        <v>1564</v>
      </c>
      <c r="I681" s="103" t="s">
        <v>1334</v>
      </c>
      <c r="J681" s="60" t="n">
        <v>8</v>
      </c>
      <c r="K681" s="99" t="n">
        <v>4</v>
      </c>
      <c r="L681" s="100"/>
      <c r="M681" s="101"/>
      <c r="N681" s="101"/>
      <c r="O681" s="101"/>
      <c r="P681" s="101"/>
      <c r="Q681" s="102"/>
    </row>
    <row r="682" customFormat="false" ht="13.8" hidden="true" customHeight="false" outlineLevel="0" collapsed="false">
      <c r="A682" s="127" t="s">
        <v>2085</v>
      </c>
      <c r="B682" s="128" t="s">
        <v>2086</v>
      </c>
      <c r="C682" s="123" t="s">
        <v>2087</v>
      </c>
      <c r="D682" s="96"/>
      <c r="E682" s="96" t="n">
        <v>0</v>
      </c>
      <c r="F682" s="124" t="s">
        <v>48</v>
      </c>
      <c r="G682" s="124" t="s">
        <v>48</v>
      </c>
      <c r="H682" s="124" t="n">
        <v>1565</v>
      </c>
      <c r="I682" s="103" t="s">
        <v>1334</v>
      </c>
      <c r="J682" s="60" t="n">
        <v>8</v>
      </c>
      <c r="K682" s="99" t="n">
        <v>4</v>
      </c>
      <c r="L682" s="100"/>
      <c r="M682" s="101"/>
      <c r="N682" s="101"/>
      <c r="O682" s="101"/>
      <c r="P682" s="101"/>
      <c r="Q682" s="102"/>
    </row>
    <row r="683" customFormat="false" ht="15" hidden="true" customHeight="true" outlineLevel="0" collapsed="false">
      <c r="A683" s="127" t="s">
        <v>2088</v>
      </c>
      <c r="B683" s="128" t="s">
        <v>2089</v>
      </c>
      <c r="C683" s="123" t="s">
        <v>2090</v>
      </c>
      <c r="D683" s="96"/>
      <c r="E683" s="96" t="n">
        <v>0</v>
      </c>
      <c r="F683" s="97" t="s">
        <v>48</v>
      </c>
      <c r="G683" s="97" t="s">
        <v>48</v>
      </c>
      <c r="H683" s="124" t="n">
        <v>1566</v>
      </c>
      <c r="I683" s="103" t="s">
        <v>1334</v>
      </c>
      <c r="J683" s="60" t="n">
        <v>8</v>
      </c>
      <c r="K683" s="99" t="n">
        <v>4</v>
      </c>
      <c r="L683" s="100"/>
      <c r="M683" s="101"/>
      <c r="N683" s="101"/>
      <c r="O683" s="101"/>
      <c r="P683" s="101"/>
      <c r="Q683" s="102"/>
    </row>
    <row r="684" customFormat="false" ht="13.8" hidden="true" customHeight="false" outlineLevel="0" collapsed="false">
      <c r="A684" s="127" t="s">
        <v>2091</v>
      </c>
      <c r="B684" s="128" t="s">
        <v>2092</v>
      </c>
      <c r="C684" s="123" t="s">
        <v>1469</v>
      </c>
      <c r="D684" s="96"/>
      <c r="E684" s="96" t="n">
        <v>0</v>
      </c>
      <c r="F684" s="97" t="s">
        <v>48</v>
      </c>
      <c r="G684" s="97" t="s">
        <v>48</v>
      </c>
      <c r="H684" s="124" t="n">
        <v>1562</v>
      </c>
      <c r="I684" s="98" t="s">
        <v>1334</v>
      </c>
      <c r="J684" s="60" t="n">
        <v>8</v>
      </c>
      <c r="K684" s="99" t="n">
        <v>4</v>
      </c>
      <c r="L684" s="100"/>
      <c r="M684" s="101"/>
      <c r="N684" s="101"/>
      <c r="O684" s="101"/>
      <c r="P684" s="101"/>
      <c r="Q684" s="102"/>
    </row>
    <row r="685" customFormat="false" ht="13.8" hidden="true" customHeight="false" outlineLevel="0" collapsed="false">
      <c r="A685" s="127" t="s">
        <v>2093</v>
      </c>
      <c r="B685" s="128" t="s">
        <v>2094</v>
      </c>
      <c r="C685" s="123" t="s">
        <v>2095</v>
      </c>
      <c r="D685" s="96"/>
      <c r="E685" s="96" t="n">
        <v>0</v>
      </c>
      <c r="F685" s="97" t="s">
        <v>48</v>
      </c>
      <c r="G685" s="97" t="s">
        <v>48</v>
      </c>
      <c r="H685" s="124" t="n">
        <v>30911</v>
      </c>
      <c r="I685" s="103" t="s">
        <v>1334</v>
      </c>
      <c r="J685" s="60" t="n">
        <v>8</v>
      </c>
      <c r="K685" s="99" t="n">
        <v>4</v>
      </c>
      <c r="L685" s="100" t="s">
        <v>2096</v>
      </c>
      <c r="M685" s="101" t="s">
        <v>2097</v>
      </c>
      <c r="N685" s="101"/>
      <c r="O685" s="101"/>
      <c r="P685" s="101"/>
      <c r="Q685" s="102"/>
    </row>
    <row r="686" customFormat="false" ht="13.8" hidden="false" customHeight="false" outlineLevel="0" collapsed="false">
      <c r="A686" s="93" t="s">
        <v>2098</v>
      </c>
      <c r="B686" s="94" t="s">
        <v>2099</v>
      </c>
      <c r="C686" s="123" t="s">
        <v>123</v>
      </c>
      <c r="D686" s="96" t="s">
        <v>12</v>
      </c>
      <c r="E686" s="96" t="n">
        <v>0</v>
      </c>
      <c r="F686" s="97" t="n">
        <v>17</v>
      </c>
      <c r="G686" s="97" t="n">
        <v>3</v>
      </c>
      <c r="H686" s="124" t="n">
        <v>1785</v>
      </c>
      <c r="I686" s="103" t="s">
        <v>1334</v>
      </c>
      <c r="J686" s="60" t="n">
        <v>8</v>
      </c>
      <c r="K686" s="99" t="n">
        <v>4</v>
      </c>
      <c r="L686" s="100" t="s">
        <v>2100</v>
      </c>
      <c r="M686" s="101" t="s">
        <v>2101</v>
      </c>
      <c r="N686" s="126" t="s">
        <v>2102</v>
      </c>
      <c r="O686" s="125" t="s">
        <v>2103</v>
      </c>
      <c r="P686" s="101"/>
      <c r="Q686" s="102"/>
    </row>
    <row r="687" customFormat="false" ht="13.8" hidden="false" customHeight="false" outlineLevel="0" collapsed="false">
      <c r="A687" s="93" t="s">
        <v>2104</v>
      </c>
      <c r="B687" s="94" t="s">
        <v>2105</v>
      </c>
      <c r="C687" s="95" t="s">
        <v>123</v>
      </c>
      <c r="D687" s="96" t="s">
        <v>12</v>
      </c>
      <c r="E687" s="96" t="n">
        <v>0</v>
      </c>
      <c r="F687" s="97" t="n">
        <v>10</v>
      </c>
      <c r="G687" s="97" t="n">
        <v>1</v>
      </c>
      <c r="H687" s="97" t="n">
        <v>1601</v>
      </c>
      <c r="I687" s="103" t="s">
        <v>1334</v>
      </c>
      <c r="J687" s="60" t="n">
        <v>8</v>
      </c>
      <c r="K687" s="99" t="n">
        <v>4</v>
      </c>
      <c r="L687" s="100"/>
      <c r="M687" s="125"/>
      <c r="N687" s="129"/>
      <c r="O687" s="101"/>
      <c r="P687" s="129"/>
      <c r="Q687" s="102"/>
    </row>
    <row r="688" customFormat="false" ht="13.8" hidden="false" customHeight="false" outlineLevel="0" collapsed="false">
      <c r="A688" s="93" t="s">
        <v>2106</v>
      </c>
      <c r="B688" s="94" t="s">
        <v>2107</v>
      </c>
      <c r="C688" s="95" t="s">
        <v>123</v>
      </c>
      <c r="D688" s="96" t="s">
        <v>12</v>
      </c>
      <c r="E688" s="96" t="n">
        <v>0</v>
      </c>
      <c r="F688" s="97" t="n">
        <v>16</v>
      </c>
      <c r="G688" s="97" t="n">
        <v>3</v>
      </c>
      <c r="H688" s="97" t="n">
        <v>1611</v>
      </c>
      <c r="I688" s="103" t="s">
        <v>1334</v>
      </c>
      <c r="J688" s="60" t="n">
        <v>8</v>
      </c>
      <c r="K688" s="99" t="n">
        <v>2</v>
      </c>
      <c r="L688" s="100"/>
      <c r="M688" s="101"/>
      <c r="N688" s="129"/>
      <c r="O688" s="101"/>
      <c r="P688" s="129"/>
      <c r="Q688" s="102"/>
    </row>
    <row r="689" customFormat="false" ht="13.8" hidden="true" customHeight="false" outlineLevel="0" collapsed="false">
      <c r="A689" s="127" t="s">
        <v>2108</v>
      </c>
      <c r="B689" s="128" t="s">
        <v>2109</v>
      </c>
      <c r="C689" s="123" t="s">
        <v>123</v>
      </c>
      <c r="D689" s="96"/>
      <c r="E689" s="96" t="n">
        <v>0</v>
      </c>
      <c r="F689" s="124" t="s">
        <v>48</v>
      </c>
      <c r="G689" s="124" t="s">
        <v>48</v>
      </c>
      <c r="H689" s="124" t="n">
        <v>1612</v>
      </c>
      <c r="I689" s="103" t="s">
        <v>1334</v>
      </c>
      <c r="J689" s="60" t="n">
        <v>8</v>
      </c>
      <c r="K689" s="99" t="n">
        <v>5</v>
      </c>
      <c r="L689" s="100"/>
      <c r="M689" s="101"/>
      <c r="N689" s="101"/>
      <c r="O689" s="101"/>
      <c r="P689" s="101"/>
      <c r="Q689" s="102"/>
    </row>
    <row r="690" customFormat="false" ht="13.8" hidden="true" customHeight="false" outlineLevel="0" collapsed="false">
      <c r="A690" s="127" t="s">
        <v>2110</v>
      </c>
      <c r="B690" s="128" t="s">
        <v>2111</v>
      </c>
      <c r="C690" s="95" t="s">
        <v>123</v>
      </c>
      <c r="D690" s="96"/>
      <c r="E690" s="96" t="n">
        <v>0</v>
      </c>
      <c r="F690" s="97" t="s">
        <v>48</v>
      </c>
      <c r="G690" s="97" t="s">
        <v>48</v>
      </c>
      <c r="H690" s="97" t="n">
        <v>19819</v>
      </c>
      <c r="I690" s="103" t="s">
        <v>1334</v>
      </c>
      <c r="J690" s="60" t="n">
        <v>8</v>
      </c>
      <c r="K690" s="99" t="n">
        <v>4</v>
      </c>
      <c r="L690" s="100"/>
      <c r="M690" s="101"/>
      <c r="N690" s="101"/>
      <c r="O690" s="101"/>
      <c r="P690" s="101"/>
      <c r="Q690" s="102"/>
    </row>
    <row r="691" customFormat="false" ht="13.8" hidden="true" customHeight="false" outlineLevel="0" collapsed="false">
      <c r="A691" s="127" t="s">
        <v>2112</v>
      </c>
      <c r="B691" s="128" t="s">
        <v>2113</v>
      </c>
      <c r="C691" s="95" t="s">
        <v>2114</v>
      </c>
      <c r="D691" s="96"/>
      <c r="E691" s="96" t="n">
        <v>0</v>
      </c>
      <c r="F691" s="97" t="s">
        <v>48</v>
      </c>
      <c r="G691" s="97" t="s">
        <v>48</v>
      </c>
      <c r="H691" s="97" t="n">
        <v>1615</v>
      </c>
      <c r="I691" s="103" t="s">
        <v>1334</v>
      </c>
      <c r="J691" s="60" t="n">
        <v>8</v>
      </c>
      <c r="K691" s="99" t="n">
        <v>4</v>
      </c>
      <c r="L691" s="100"/>
      <c r="M691" s="101"/>
      <c r="N691" s="101"/>
      <c r="O691" s="101"/>
      <c r="P691" s="101"/>
      <c r="Q691" s="102"/>
    </row>
    <row r="692" customFormat="false" ht="13.8" hidden="true" customHeight="false" outlineLevel="0" collapsed="false">
      <c r="A692" s="127" t="s">
        <v>2115</v>
      </c>
      <c r="B692" s="128" t="s">
        <v>2116</v>
      </c>
      <c r="C692" s="95" t="s">
        <v>2117</v>
      </c>
      <c r="D692" s="96"/>
      <c r="E692" s="96" t="n">
        <v>0</v>
      </c>
      <c r="F692" s="97" t="s">
        <v>48</v>
      </c>
      <c r="G692" s="97" t="s">
        <v>48</v>
      </c>
      <c r="H692" s="97" t="n">
        <v>19837</v>
      </c>
      <c r="I692" s="103" t="s">
        <v>1334</v>
      </c>
      <c r="J692" s="60" t="n">
        <v>8</v>
      </c>
      <c r="K692" s="99" t="n">
        <v>4</v>
      </c>
      <c r="L692" s="100"/>
      <c r="M692" s="101"/>
      <c r="N692" s="101"/>
      <c r="O692" s="101"/>
      <c r="P692" s="101"/>
      <c r="Q692" s="102"/>
    </row>
    <row r="693" customFormat="false" ht="13.8" hidden="true" customHeight="false" outlineLevel="0" collapsed="false">
      <c r="A693" s="127" t="s">
        <v>2118</v>
      </c>
      <c r="B693" s="128" t="s">
        <v>2119</v>
      </c>
      <c r="C693" s="95" t="s">
        <v>2120</v>
      </c>
      <c r="D693" s="96"/>
      <c r="E693" s="96" t="n">
        <v>0</v>
      </c>
      <c r="F693" s="97" t="s">
        <v>48</v>
      </c>
      <c r="G693" s="97" t="s">
        <v>48</v>
      </c>
      <c r="H693" s="97" t="n">
        <v>19845</v>
      </c>
      <c r="I693" s="98" t="s">
        <v>1334</v>
      </c>
      <c r="J693" s="60" t="n">
        <v>8</v>
      </c>
      <c r="K693" s="99" t="n">
        <v>2</v>
      </c>
      <c r="L693" s="100"/>
      <c r="M693" s="101"/>
      <c r="N693" s="101"/>
      <c r="O693" s="101"/>
      <c r="P693" s="101"/>
      <c r="Q693" s="102"/>
    </row>
    <row r="694" customFormat="false" ht="13.8" hidden="true" customHeight="false" outlineLevel="0" collapsed="false">
      <c r="A694" s="127" t="s">
        <v>2121</v>
      </c>
      <c r="B694" s="128" t="s">
        <v>2122</v>
      </c>
      <c r="C694" s="123" t="s">
        <v>2123</v>
      </c>
      <c r="D694" s="96"/>
      <c r="E694" s="96" t="n">
        <v>0</v>
      </c>
      <c r="F694" s="97" t="s">
        <v>48</v>
      </c>
      <c r="G694" s="97" t="s">
        <v>48</v>
      </c>
      <c r="H694" s="124" t="n">
        <v>1855</v>
      </c>
      <c r="I694" s="103" t="s">
        <v>1334</v>
      </c>
      <c r="J694" s="60" t="n">
        <v>8</v>
      </c>
      <c r="K694" s="99" t="n">
        <v>2</v>
      </c>
      <c r="L694" s="100" t="s">
        <v>2124</v>
      </c>
      <c r="M694" s="101" t="s">
        <v>2125</v>
      </c>
      <c r="N694" s="101"/>
      <c r="O694" s="101"/>
      <c r="P694" s="101"/>
      <c r="Q694" s="102"/>
    </row>
    <row r="695" customFormat="false" ht="13.8" hidden="true" customHeight="false" outlineLevel="0" collapsed="false">
      <c r="A695" s="127" t="s">
        <v>2126</v>
      </c>
      <c r="B695" s="128" t="s">
        <v>2127</v>
      </c>
      <c r="C695" s="123" t="s">
        <v>2128</v>
      </c>
      <c r="D695" s="96"/>
      <c r="E695" s="96" t="n">
        <v>0</v>
      </c>
      <c r="F695" s="97" t="s">
        <v>48</v>
      </c>
      <c r="G695" s="97" t="s">
        <v>48</v>
      </c>
      <c r="H695" s="124" t="n">
        <v>1856</v>
      </c>
      <c r="I695" s="103" t="s">
        <v>1334</v>
      </c>
      <c r="J695" s="60" t="n">
        <v>8</v>
      </c>
      <c r="K695" s="99" t="n">
        <v>2</v>
      </c>
      <c r="L695" s="100"/>
      <c r="M695" s="101"/>
      <c r="N695" s="101"/>
      <c r="O695" s="101"/>
      <c r="P695" s="101"/>
      <c r="Q695" s="102"/>
    </row>
    <row r="696" customFormat="false" ht="13.8" hidden="true" customHeight="false" outlineLevel="0" collapsed="false">
      <c r="A696" s="127" t="s">
        <v>2129</v>
      </c>
      <c r="B696" s="128" t="s">
        <v>2130</v>
      </c>
      <c r="C696" s="123" t="s">
        <v>123</v>
      </c>
      <c r="D696" s="96"/>
      <c r="E696" s="96" t="n">
        <v>0</v>
      </c>
      <c r="F696" s="97" t="s">
        <v>48</v>
      </c>
      <c r="G696" s="97" t="s">
        <v>48</v>
      </c>
      <c r="H696" s="124" t="n">
        <v>1854</v>
      </c>
      <c r="I696" s="103" t="s">
        <v>1334</v>
      </c>
      <c r="J696" s="60" t="n">
        <v>8</v>
      </c>
      <c r="K696" s="99" t="n">
        <v>4</v>
      </c>
      <c r="L696" s="100"/>
      <c r="M696" s="101"/>
      <c r="N696" s="101"/>
      <c r="O696" s="101"/>
      <c r="P696" s="101"/>
      <c r="Q696" s="102"/>
    </row>
    <row r="697" customFormat="false" ht="13.8" hidden="false" customHeight="false" outlineLevel="0" collapsed="false">
      <c r="A697" s="93" t="s">
        <v>2131</v>
      </c>
      <c r="B697" s="140" t="s">
        <v>2132</v>
      </c>
      <c r="C697" s="123" t="s">
        <v>123</v>
      </c>
      <c r="D697" s="96" t="s">
        <v>12</v>
      </c>
      <c r="E697" s="96" t="n">
        <v>0</v>
      </c>
      <c r="F697" s="97" t="n">
        <v>11</v>
      </c>
      <c r="G697" s="97" t="n">
        <v>1</v>
      </c>
      <c r="H697" s="124" t="n">
        <v>1789</v>
      </c>
      <c r="I697" s="98" t="s">
        <v>1334</v>
      </c>
      <c r="J697" s="60" t="n">
        <v>8</v>
      </c>
      <c r="K697" s="99" t="n">
        <v>4</v>
      </c>
      <c r="L697" s="100"/>
      <c r="M697" s="101"/>
      <c r="N697" s="126"/>
      <c r="O697" s="101"/>
      <c r="P697" s="101"/>
      <c r="Q697" s="102"/>
    </row>
    <row r="698" customFormat="false" ht="13.8" hidden="true" customHeight="false" outlineLevel="0" collapsed="false">
      <c r="A698" s="127" t="s">
        <v>2133</v>
      </c>
      <c r="B698" s="128" t="s">
        <v>2134</v>
      </c>
      <c r="C698" s="123" t="s">
        <v>123</v>
      </c>
      <c r="D698" s="96"/>
      <c r="E698" s="96" t="n">
        <v>0</v>
      </c>
      <c r="F698" s="124" t="s">
        <v>48</v>
      </c>
      <c r="G698" s="124" t="s">
        <v>48</v>
      </c>
      <c r="H698" s="124" t="n">
        <v>1886</v>
      </c>
      <c r="I698" s="98" t="s">
        <v>1334</v>
      </c>
      <c r="J698" s="60" t="n">
        <v>8</v>
      </c>
      <c r="K698" s="99" t="n">
        <v>4</v>
      </c>
      <c r="L698" s="100"/>
      <c r="M698" s="101"/>
      <c r="N698" s="101"/>
      <c r="O698" s="101"/>
      <c r="P698" s="101"/>
      <c r="Q698" s="102"/>
    </row>
    <row r="699" customFormat="false" ht="13.8" hidden="false" customHeight="false" outlineLevel="0" collapsed="false">
      <c r="A699" s="93" t="s">
        <v>2135</v>
      </c>
      <c r="B699" s="94" t="s">
        <v>2136</v>
      </c>
      <c r="C699" s="123" t="s">
        <v>123</v>
      </c>
      <c r="D699" s="96" t="s">
        <v>12</v>
      </c>
      <c r="E699" s="96" t="n">
        <v>0</v>
      </c>
      <c r="F699" s="97" t="n">
        <v>12</v>
      </c>
      <c r="G699" s="97" t="n">
        <v>1</v>
      </c>
      <c r="H699" s="124" t="n">
        <v>1791</v>
      </c>
      <c r="I699" s="98" t="s">
        <v>1334</v>
      </c>
      <c r="J699" s="60" t="n">
        <v>8</v>
      </c>
      <c r="K699" s="99" t="n">
        <v>4</v>
      </c>
      <c r="L699" s="100"/>
      <c r="M699" s="101"/>
      <c r="N699" s="101"/>
      <c r="O699" s="101"/>
      <c r="P699" s="101"/>
      <c r="Q699" s="102"/>
    </row>
    <row r="700" customFormat="false" ht="13.8" hidden="true" customHeight="false" outlineLevel="0" collapsed="false">
      <c r="A700" s="127" t="s">
        <v>2137</v>
      </c>
      <c r="B700" s="128" t="s">
        <v>2138</v>
      </c>
      <c r="C700" s="123" t="s">
        <v>2139</v>
      </c>
      <c r="D700" s="96"/>
      <c r="E700" s="96" t="n">
        <v>0</v>
      </c>
      <c r="F700" s="124" t="s">
        <v>48</v>
      </c>
      <c r="G700" s="124" t="s">
        <v>48</v>
      </c>
      <c r="H700" s="124" t="n">
        <v>19856</v>
      </c>
      <c r="I700" s="98" t="s">
        <v>1334</v>
      </c>
      <c r="J700" s="60" t="n">
        <v>8</v>
      </c>
      <c r="K700" s="99" t="n">
        <v>4</v>
      </c>
      <c r="L700" s="100"/>
      <c r="M700" s="101"/>
      <c r="N700" s="101"/>
      <c r="O700" s="101"/>
      <c r="P700" s="101"/>
      <c r="Q700" s="102"/>
    </row>
    <row r="701" customFormat="false" ht="13.8" hidden="false" customHeight="false" outlineLevel="0" collapsed="false">
      <c r="A701" s="93" t="s">
        <v>2140</v>
      </c>
      <c r="B701" s="94" t="s">
        <v>2141</v>
      </c>
      <c r="C701" s="95" t="s">
        <v>123</v>
      </c>
      <c r="D701" s="96" t="s">
        <v>12</v>
      </c>
      <c r="E701" s="96" t="n">
        <v>0</v>
      </c>
      <c r="F701" s="97" t="n">
        <v>16</v>
      </c>
      <c r="G701" s="97" t="n">
        <v>3</v>
      </c>
      <c r="H701" s="97" t="n">
        <v>1829</v>
      </c>
      <c r="I701" s="103" t="s">
        <v>1334</v>
      </c>
      <c r="J701" s="60" t="n">
        <v>8</v>
      </c>
      <c r="K701" s="99" t="n">
        <v>2</v>
      </c>
      <c r="L701" s="100"/>
      <c r="M701" s="101"/>
      <c r="N701" s="101"/>
      <c r="O701" s="101"/>
      <c r="P701" s="101"/>
      <c r="Q701" s="102"/>
    </row>
    <row r="702" customFormat="false" ht="13.8" hidden="true" customHeight="false" outlineLevel="0" collapsed="false">
      <c r="A702" s="127" t="s">
        <v>2142</v>
      </c>
      <c r="B702" s="128" t="s">
        <v>2143</v>
      </c>
      <c r="C702" s="123" t="s">
        <v>2144</v>
      </c>
      <c r="D702" s="96"/>
      <c r="E702" s="96" t="n">
        <v>0</v>
      </c>
      <c r="F702" s="124" t="s">
        <v>48</v>
      </c>
      <c r="G702" s="124" t="s">
        <v>48</v>
      </c>
      <c r="H702" s="124" t="n">
        <v>19863</v>
      </c>
      <c r="I702" s="103" t="s">
        <v>1334</v>
      </c>
      <c r="J702" s="60" t="n">
        <v>8</v>
      </c>
      <c r="K702" s="99" t="n">
        <v>2</v>
      </c>
      <c r="L702" s="100"/>
      <c r="M702" s="101"/>
      <c r="N702" s="101"/>
      <c r="O702" s="101"/>
      <c r="P702" s="101"/>
      <c r="Q702" s="102"/>
    </row>
    <row r="703" customFormat="false" ht="13.8" hidden="false" customHeight="false" outlineLevel="0" collapsed="false">
      <c r="A703" s="93" t="s">
        <v>2145</v>
      </c>
      <c r="B703" s="140" t="s">
        <v>2146</v>
      </c>
      <c r="C703" s="95" t="s">
        <v>123</v>
      </c>
      <c r="D703" s="96" t="s">
        <v>12</v>
      </c>
      <c r="E703" s="96" t="n">
        <v>0</v>
      </c>
      <c r="F703" s="97" t="n">
        <v>15</v>
      </c>
      <c r="G703" s="97" t="n">
        <v>2</v>
      </c>
      <c r="H703" s="97" t="n">
        <v>1879</v>
      </c>
      <c r="I703" s="103" t="s">
        <v>1334</v>
      </c>
      <c r="J703" s="60" t="n">
        <v>8</v>
      </c>
      <c r="K703" s="99" t="n">
        <v>2</v>
      </c>
      <c r="L703" s="100"/>
      <c r="M703" s="101"/>
      <c r="N703" s="101"/>
      <c r="O703" s="101"/>
      <c r="P703" s="101"/>
      <c r="Q703" s="102"/>
    </row>
    <row r="704" customFormat="false" ht="13.8" hidden="true" customHeight="false" outlineLevel="0" collapsed="false">
      <c r="A704" s="127" t="s">
        <v>2147</v>
      </c>
      <c r="B704" s="128" t="s">
        <v>2148</v>
      </c>
      <c r="C704" s="123" t="s">
        <v>2149</v>
      </c>
      <c r="D704" s="96"/>
      <c r="E704" s="96" t="n">
        <v>0</v>
      </c>
      <c r="F704" s="97" t="s">
        <v>48</v>
      </c>
      <c r="G704" s="97" t="s">
        <v>48</v>
      </c>
      <c r="H704" s="124" t="n">
        <v>19868</v>
      </c>
      <c r="I704" s="103" t="s">
        <v>1334</v>
      </c>
      <c r="J704" s="60" t="n">
        <v>8</v>
      </c>
      <c r="K704" s="99" t="n">
        <v>4</v>
      </c>
      <c r="L704" s="100"/>
      <c r="M704" s="101"/>
      <c r="N704" s="101"/>
      <c r="O704" s="101"/>
      <c r="P704" s="101"/>
      <c r="Q704" s="102"/>
    </row>
    <row r="705" customFormat="false" ht="13.8" hidden="true" customHeight="false" outlineLevel="0" collapsed="false">
      <c r="A705" s="127" t="s">
        <v>2150</v>
      </c>
      <c r="B705" s="128" t="s">
        <v>2151</v>
      </c>
      <c r="C705" s="95" t="s">
        <v>2152</v>
      </c>
      <c r="D705" s="96"/>
      <c r="E705" s="96" t="n">
        <v>0</v>
      </c>
      <c r="F705" s="97" t="s">
        <v>48</v>
      </c>
      <c r="G705" s="97" t="s">
        <v>48</v>
      </c>
      <c r="H705" s="97" t="n">
        <v>1690</v>
      </c>
      <c r="I705" s="103" t="s">
        <v>1334</v>
      </c>
      <c r="J705" s="60" t="n">
        <v>8</v>
      </c>
      <c r="K705" s="99" t="n">
        <v>4</v>
      </c>
      <c r="L705" s="100"/>
      <c r="M705" s="101"/>
      <c r="N705" s="101"/>
      <c r="O705" s="101"/>
      <c r="P705" s="101"/>
      <c r="Q705" s="102"/>
    </row>
    <row r="706" customFormat="false" ht="13.8" hidden="false" customHeight="false" outlineLevel="0" collapsed="false">
      <c r="A706" s="93" t="s">
        <v>2153</v>
      </c>
      <c r="B706" s="94" t="s">
        <v>2154</v>
      </c>
      <c r="C706" s="95" t="s">
        <v>123</v>
      </c>
      <c r="D706" s="96" t="s">
        <v>12</v>
      </c>
      <c r="E706" s="96" t="n">
        <v>0</v>
      </c>
      <c r="F706" s="97" t="n">
        <v>12</v>
      </c>
      <c r="G706" s="97" t="n">
        <v>1</v>
      </c>
      <c r="H706" s="97" t="n">
        <v>1692</v>
      </c>
      <c r="I706" s="103" t="s">
        <v>1334</v>
      </c>
      <c r="J706" s="60" t="n">
        <v>8</v>
      </c>
      <c r="K706" s="99" t="n">
        <v>4</v>
      </c>
      <c r="L706" s="100" t="s">
        <v>2155</v>
      </c>
      <c r="M706" s="125" t="s">
        <v>2156</v>
      </c>
      <c r="N706" s="101"/>
      <c r="O706" s="101"/>
      <c r="P706" s="101"/>
      <c r="Q706" s="102"/>
    </row>
    <row r="707" customFormat="false" ht="13.8" hidden="true" customHeight="false" outlineLevel="0" collapsed="false">
      <c r="A707" s="127" t="s">
        <v>2157</v>
      </c>
      <c r="B707" s="128" t="s">
        <v>2158</v>
      </c>
      <c r="C707" s="95" t="s">
        <v>2159</v>
      </c>
      <c r="D707" s="96"/>
      <c r="E707" s="96" t="n">
        <v>0</v>
      </c>
      <c r="F707" s="97" t="s">
        <v>48</v>
      </c>
      <c r="G707" s="97" t="s">
        <v>48</v>
      </c>
      <c r="H707" s="97" t="n">
        <v>19869</v>
      </c>
      <c r="I707" s="103" t="s">
        <v>1334</v>
      </c>
      <c r="J707" s="60" t="n">
        <v>8</v>
      </c>
      <c r="K707" s="99" t="n">
        <v>4</v>
      </c>
      <c r="L707" s="100"/>
      <c r="M707" s="125"/>
      <c r="N707" s="101"/>
      <c r="O707" s="101"/>
      <c r="P707" s="101"/>
      <c r="Q707" s="102"/>
    </row>
    <row r="708" customFormat="false" ht="13.8" hidden="true" customHeight="false" outlineLevel="0" collapsed="false">
      <c r="A708" s="127" t="s">
        <v>2160</v>
      </c>
      <c r="B708" s="128" t="s">
        <v>2161</v>
      </c>
      <c r="C708" s="95" t="s">
        <v>2162</v>
      </c>
      <c r="D708" s="96"/>
      <c r="E708" s="96" t="n">
        <v>0</v>
      </c>
      <c r="F708" s="97" t="s">
        <v>48</v>
      </c>
      <c r="G708" s="97" t="s">
        <v>48</v>
      </c>
      <c r="H708" s="97" t="n">
        <v>19870</v>
      </c>
      <c r="I708" s="103" t="s">
        <v>1334</v>
      </c>
      <c r="J708" s="60" t="n">
        <v>8</v>
      </c>
      <c r="K708" s="99" t="n">
        <v>4</v>
      </c>
      <c r="L708" s="100"/>
      <c r="M708" s="101"/>
      <c r="N708" s="101"/>
      <c r="O708" s="101"/>
      <c r="P708" s="101"/>
      <c r="Q708" s="102"/>
    </row>
    <row r="709" customFormat="false" ht="13.8" hidden="false" customHeight="false" outlineLevel="0" collapsed="false">
      <c r="A709" s="93" t="s">
        <v>2163</v>
      </c>
      <c r="B709" s="94" t="s">
        <v>2164</v>
      </c>
      <c r="C709" s="123" t="s">
        <v>1469</v>
      </c>
      <c r="D709" s="96" t="s">
        <v>12</v>
      </c>
      <c r="E709" s="96" t="n">
        <v>0</v>
      </c>
      <c r="F709" s="97" t="n">
        <v>11</v>
      </c>
      <c r="G709" s="97" t="n">
        <v>1</v>
      </c>
      <c r="H709" s="124" t="n">
        <v>1763</v>
      </c>
      <c r="I709" s="103" t="s">
        <v>1334</v>
      </c>
      <c r="J709" s="60" t="n">
        <v>8</v>
      </c>
      <c r="K709" s="99" t="n">
        <v>4</v>
      </c>
      <c r="L709" s="100"/>
      <c r="M709" s="101"/>
      <c r="N709" s="101"/>
      <c r="O709" s="101"/>
      <c r="P709" s="101"/>
      <c r="Q709" s="102"/>
    </row>
    <row r="710" customFormat="false" ht="13.8" hidden="false" customHeight="false" outlineLevel="0" collapsed="false">
      <c r="A710" s="93" t="s">
        <v>2165</v>
      </c>
      <c r="B710" s="140" t="s">
        <v>2166</v>
      </c>
      <c r="C710" s="123" t="s">
        <v>123</v>
      </c>
      <c r="D710" s="96" t="s">
        <v>12</v>
      </c>
      <c r="E710" s="96" t="n">
        <v>0</v>
      </c>
      <c r="F710" s="124" t="n">
        <v>12</v>
      </c>
      <c r="G710" s="124" t="n">
        <v>2</v>
      </c>
      <c r="H710" s="124" t="n">
        <v>1986</v>
      </c>
      <c r="I710" s="103" t="s">
        <v>1334</v>
      </c>
      <c r="J710" s="60" t="n">
        <v>8</v>
      </c>
      <c r="K710" s="99" t="n">
        <v>4</v>
      </c>
      <c r="L710" s="100"/>
      <c r="M710" s="101"/>
      <c r="N710" s="101"/>
      <c r="O710" s="101"/>
      <c r="P710" s="101"/>
      <c r="Q710" s="102"/>
    </row>
    <row r="711" customFormat="false" ht="13.8" hidden="true" customHeight="false" outlineLevel="0" collapsed="false">
      <c r="A711" s="127" t="s">
        <v>2167</v>
      </c>
      <c r="B711" s="128" t="s">
        <v>2168</v>
      </c>
      <c r="C711" s="123" t="s">
        <v>123</v>
      </c>
      <c r="D711" s="96"/>
      <c r="E711" s="96" t="n">
        <v>0</v>
      </c>
      <c r="F711" s="124" t="s">
        <v>48</v>
      </c>
      <c r="G711" s="124" t="s">
        <v>48</v>
      </c>
      <c r="H711" s="124" t="n">
        <v>19900</v>
      </c>
      <c r="I711" s="103" t="s">
        <v>1334</v>
      </c>
      <c r="J711" s="60" t="n">
        <v>8</v>
      </c>
      <c r="K711" s="99" t="n">
        <v>4</v>
      </c>
      <c r="L711" s="100"/>
      <c r="M711" s="101"/>
      <c r="N711" s="101"/>
      <c r="O711" s="101"/>
      <c r="P711" s="101"/>
      <c r="Q711" s="102"/>
    </row>
    <row r="712" customFormat="false" ht="13.8" hidden="false" customHeight="false" outlineLevel="0" collapsed="false">
      <c r="A712" s="93" t="s">
        <v>2169</v>
      </c>
      <c r="B712" s="94" t="s">
        <v>2170</v>
      </c>
      <c r="C712" s="95" t="s">
        <v>123</v>
      </c>
      <c r="D712" s="96" t="s">
        <v>12</v>
      </c>
      <c r="E712" s="96" t="n">
        <v>0</v>
      </c>
      <c r="F712" s="97" t="n">
        <v>10</v>
      </c>
      <c r="G712" s="97" t="n">
        <v>1</v>
      </c>
      <c r="H712" s="97" t="n">
        <v>1577</v>
      </c>
      <c r="I712" s="103" t="s">
        <v>1334</v>
      </c>
      <c r="J712" s="60" t="n">
        <v>8</v>
      </c>
      <c r="K712" s="99" t="n">
        <v>4</v>
      </c>
      <c r="L712" s="100"/>
      <c r="M712" s="101"/>
      <c r="N712" s="101"/>
      <c r="O712" s="101"/>
      <c r="P712" s="101"/>
      <c r="Q712" s="102"/>
    </row>
    <row r="713" customFormat="false" ht="13.8" hidden="true" customHeight="false" outlineLevel="0" collapsed="false">
      <c r="A713" s="127" t="s">
        <v>2171</v>
      </c>
      <c r="B713" s="128" t="s">
        <v>2172</v>
      </c>
      <c r="C713" s="123" t="s">
        <v>123</v>
      </c>
      <c r="D713" s="96"/>
      <c r="E713" s="96" t="n">
        <v>0</v>
      </c>
      <c r="F713" s="124" t="s">
        <v>48</v>
      </c>
      <c r="G713" s="124" t="s">
        <v>48</v>
      </c>
      <c r="H713" s="124" t="n">
        <v>1576</v>
      </c>
      <c r="I713" s="103" t="s">
        <v>1334</v>
      </c>
      <c r="J713" s="60" t="n">
        <v>8</v>
      </c>
      <c r="K713" s="99" t="n">
        <v>4</v>
      </c>
      <c r="L713" s="100"/>
      <c r="M713" s="101"/>
      <c r="N713" s="101"/>
      <c r="O713" s="101"/>
      <c r="P713" s="101"/>
      <c r="Q713" s="102"/>
    </row>
    <row r="714" customFormat="false" ht="13.8" hidden="false" customHeight="false" outlineLevel="0" collapsed="false">
      <c r="A714" s="93" t="s">
        <v>2173</v>
      </c>
      <c r="B714" s="94" t="s">
        <v>2174</v>
      </c>
      <c r="C714" s="123" t="s">
        <v>2175</v>
      </c>
      <c r="D714" s="96" t="s">
        <v>12</v>
      </c>
      <c r="E714" s="96" t="n">
        <v>0</v>
      </c>
      <c r="F714" s="97" t="n">
        <v>9</v>
      </c>
      <c r="G714" s="97" t="n">
        <v>2</v>
      </c>
      <c r="H714" s="124" t="n">
        <v>1579</v>
      </c>
      <c r="I714" s="103" t="s">
        <v>1334</v>
      </c>
      <c r="J714" s="60" t="n">
        <v>8</v>
      </c>
      <c r="K714" s="99" t="n">
        <v>4</v>
      </c>
      <c r="L714" s="100"/>
      <c r="M714" s="101"/>
      <c r="N714" s="101"/>
      <c r="O714" s="101"/>
      <c r="P714" s="101"/>
      <c r="Q714" s="102"/>
    </row>
    <row r="715" customFormat="false" ht="13.8" hidden="false" customHeight="false" outlineLevel="0" collapsed="false">
      <c r="A715" s="93" t="s">
        <v>2176</v>
      </c>
      <c r="B715" s="94" t="s">
        <v>2177</v>
      </c>
      <c r="C715" s="123" t="s">
        <v>2178</v>
      </c>
      <c r="D715" s="96" t="s">
        <v>12</v>
      </c>
      <c r="E715" s="96" t="n">
        <v>0</v>
      </c>
      <c r="F715" s="124" t="n">
        <v>16</v>
      </c>
      <c r="G715" s="124" t="n">
        <v>3</v>
      </c>
      <c r="H715" s="124" t="n">
        <v>1923</v>
      </c>
      <c r="I715" s="103" t="s">
        <v>1334</v>
      </c>
      <c r="J715" s="60" t="n">
        <v>8</v>
      </c>
      <c r="K715" s="99" t="n">
        <v>4</v>
      </c>
      <c r="L715" s="100"/>
      <c r="M715" s="101"/>
      <c r="N715" s="101"/>
      <c r="O715" s="101"/>
      <c r="P715" s="101"/>
      <c r="Q715" s="102"/>
    </row>
    <row r="716" customFormat="false" ht="13.8" hidden="false" customHeight="false" outlineLevel="0" collapsed="false">
      <c r="A716" s="93" t="s">
        <v>2179</v>
      </c>
      <c r="B716" s="94" t="s">
        <v>2180</v>
      </c>
      <c r="C716" s="123" t="s">
        <v>123</v>
      </c>
      <c r="D716" s="96" t="s">
        <v>12</v>
      </c>
      <c r="E716" s="96" t="n">
        <v>0</v>
      </c>
      <c r="F716" s="124" t="n">
        <v>16</v>
      </c>
      <c r="G716" s="124" t="n">
        <v>3</v>
      </c>
      <c r="H716" s="124" t="n">
        <v>1902</v>
      </c>
      <c r="I716" s="103" t="s">
        <v>1334</v>
      </c>
      <c r="J716" s="60" t="n">
        <v>8</v>
      </c>
      <c r="K716" s="99" t="n">
        <v>4</v>
      </c>
      <c r="L716" s="100"/>
      <c r="M716" s="101"/>
      <c r="N716" s="101"/>
      <c r="O716" s="101"/>
      <c r="P716" s="101"/>
      <c r="Q716" s="102"/>
    </row>
    <row r="717" customFormat="false" ht="13.8" hidden="true" customHeight="false" outlineLevel="0" collapsed="false">
      <c r="A717" s="127" t="s">
        <v>2181</v>
      </c>
      <c r="B717" s="128" t="s">
        <v>2182</v>
      </c>
      <c r="C717" s="123" t="s">
        <v>123</v>
      </c>
      <c r="D717" s="96"/>
      <c r="E717" s="96" t="n">
        <v>0</v>
      </c>
      <c r="F717" s="97" t="s">
        <v>48</v>
      </c>
      <c r="G717" s="97" t="s">
        <v>48</v>
      </c>
      <c r="H717" s="124" t="n">
        <v>19971</v>
      </c>
      <c r="I717" s="98" t="s">
        <v>1334</v>
      </c>
      <c r="J717" s="60" t="n">
        <v>8</v>
      </c>
      <c r="K717" s="99" t="n">
        <v>4</v>
      </c>
      <c r="L717" s="100"/>
      <c r="M717" s="101"/>
      <c r="N717" s="101"/>
      <c r="O717" s="101"/>
      <c r="P717" s="101"/>
      <c r="Q717" s="102"/>
    </row>
    <row r="718" customFormat="false" ht="13.8" hidden="true" customHeight="false" outlineLevel="0" collapsed="false">
      <c r="A718" s="127" t="s">
        <v>2183</v>
      </c>
      <c r="B718" s="128" t="s">
        <v>2184</v>
      </c>
      <c r="C718" s="95" t="s">
        <v>2185</v>
      </c>
      <c r="D718" s="96"/>
      <c r="E718" s="96" t="n">
        <v>0</v>
      </c>
      <c r="F718" s="97" t="s">
        <v>48</v>
      </c>
      <c r="G718" s="97" t="s">
        <v>48</v>
      </c>
      <c r="H718" s="97" t="n">
        <v>1907</v>
      </c>
      <c r="I718" s="98" t="s">
        <v>1334</v>
      </c>
      <c r="J718" s="60" t="n">
        <v>8</v>
      </c>
      <c r="K718" s="99" t="n">
        <v>4</v>
      </c>
      <c r="L718" s="100"/>
      <c r="M718" s="101"/>
      <c r="N718" s="126"/>
      <c r="O718" s="101"/>
      <c r="P718" s="101"/>
      <c r="Q718" s="102"/>
    </row>
    <row r="719" customFormat="false" ht="13.8" hidden="true" customHeight="false" outlineLevel="0" collapsed="false">
      <c r="A719" s="127" t="s">
        <v>2186</v>
      </c>
      <c r="B719" s="128" t="s">
        <v>2187</v>
      </c>
      <c r="C719" s="123" t="s">
        <v>2188</v>
      </c>
      <c r="D719" s="96"/>
      <c r="E719" s="96" t="n">
        <v>0</v>
      </c>
      <c r="F719" s="97" t="s">
        <v>48</v>
      </c>
      <c r="G719" s="97" t="s">
        <v>48</v>
      </c>
      <c r="H719" s="124" t="n">
        <v>19977</v>
      </c>
      <c r="I719" s="98" t="s">
        <v>1334</v>
      </c>
      <c r="J719" s="60" t="n">
        <v>8</v>
      </c>
      <c r="K719" s="99" t="n">
        <v>4</v>
      </c>
      <c r="L719" s="100"/>
      <c r="M719" s="101"/>
      <c r="N719" s="101"/>
      <c r="O719" s="101"/>
      <c r="P719" s="101"/>
      <c r="Q719" s="102"/>
    </row>
    <row r="720" customFormat="false" ht="15" hidden="true" customHeight="true" outlineLevel="0" collapsed="false">
      <c r="A720" s="127" t="s">
        <v>2189</v>
      </c>
      <c r="B720" s="128" t="s">
        <v>2190</v>
      </c>
      <c r="C720" s="95" t="s">
        <v>2191</v>
      </c>
      <c r="D720" s="96"/>
      <c r="E720" s="96" t="n">
        <v>0</v>
      </c>
      <c r="F720" s="97" t="s">
        <v>48</v>
      </c>
      <c r="G720" s="97" t="s">
        <v>48</v>
      </c>
      <c r="H720" s="97" t="n">
        <v>19995</v>
      </c>
      <c r="I720" s="103" t="s">
        <v>1334</v>
      </c>
      <c r="J720" s="60" t="n">
        <v>8</v>
      </c>
      <c r="K720" s="99" t="n">
        <v>4</v>
      </c>
      <c r="L720" s="100"/>
      <c r="M720" s="101"/>
      <c r="N720" s="101"/>
      <c r="O720" s="101"/>
      <c r="P720" s="101"/>
      <c r="Q720" s="102"/>
    </row>
    <row r="721" customFormat="false" ht="13.8" hidden="false" customHeight="false" outlineLevel="0" collapsed="false">
      <c r="A721" s="93" t="s">
        <v>2192</v>
      </c>
      <c r="B721" s="94" t="s">
        <v>2193</v>
      </c>
      <c r="C721" s="95" t="s">
        <v>2194</v>
      </c>
      <c r="D721" s="96" t="s">
        <v>12</v>
      </c>
      <c r="E721" s="96" t="n">
        <v>0</v>
      </c>
      <c r="F721" s="97" t="n">
        <v>9</v>
      </c>
      <c r="G721" s="97" t="n">
        <v>1</v>
      </c>
      <c r="H721" s="97" t="n">
        <v>1765</v>
      </c>
      <c r="I721" s="98" t="s">
        <v>1334</v>
      </c>
      <c r="J721" s="60" t="n">
        <v>8</v>
      </c>
      <c r="K721" s="99" t="n">
        <v>4</v>
      </c>
      <c r="L721" s="100"/>
      <c r="M721" s="101"/>
      <c r="N721" s="101"/>
      <c r="O721" s="101"/>
      <c r="P721" s="101"/>
      <c r="Q721" s="102"/>
    </row>
    <row r="722" customFormat="false" ht="13.8" hidden="true" customHeight="false" outlineLevel="0" collapsed="false">
      <c r="A722" s="127" t="s">
        <v>2195</v>
      </c>
      <c r="B722" s="128" t="s">
        <v>2196</v>
      </c>
      <c r="C722" s="123" t="s">
        <v>2197</v>
      </c>
      <c r="D722" s="96"/>
      <c r="E722" s="96" t="n">
        <v>0</v>
      </c>
      <c r="F722" s="124" t="s">
        <v>48</v>
      </c>
      <c r="G722" s="124" t="s">
        <v>48</v>
      </c>
      <c r="H722" s="124" t="n">
        <v>31583</v>
      </c>
      <c r="I722" s="103" t="s">
        <v>1334</v>
      </c>
      <c r="J722" s="60" t="n">
        <v>8</v>
      </c>
      <c r="K722" s="99" t="n">
        <v>4</v>
      </c>
      <c r="L722" s="100"/>
      <c r="M722" s="101"/>
      <c r="N722" s="101"/>
      <c r="O722" s="101"/>
      <c r="P722" s="101"/>
      <c r="Q722" s="102"/>
    </row>
    <row r="723" customFormat="false" ht="13.8" hidden="true" customHeight="false" outlineLevel="0" collapsed="false">
      <c r="A723" s="127" t="s">
        <v>2198</v>
      </c>
      <c r="B723" s="128" t="s">
        <v>2199</v>
      </c>
      <c r="C723" s="95" t="s">
        <v>2200</v>
      </c>
      <c r="D723" s="96"/>
      <c r="E723" s="96" t="n">
        <v>0</v>
      </c>
      <c r="F723" s="97" t="s">
        <v>48</v>
      </c>
      <c r="G723" s="97" t="s">
        <v>48</v>
      </c>
      <c r="H723" s="97" t="n">
        <v>20003</v>
      </c>
      <c r="I723" s="103" t="s">
        <v>1334</v>
      </c>
      <c r="J723" s="60" t="n">
        <v>8</v>
      </c>
      <c r="K723" s="99" t="n">
        <v>4</v>
      </c>
      <c r="L723" s="100" t="s">
        <v>2201</v>
      </c>
      <c r="M723" s="101" t="s">
        <v>2202</v>
      </c>
      <c r="N723" s="101"/>
      <c r="O723" s="101"/>
      <c r="P723" s="101"/>
      <c r="Q723" s="102"/>
    </row>
    <row r="724" customFormat="false" ht="13.8" hidden="true" customHeight="false" outlineLevel="0" collapsed="false">
      <c r="A724" s="127" t="s">
        <v>2203</v>
      </c>
      <c r="B724" s="128" t="s">
        <v>2204</v>
      </c>
      <c r="C724" s="123" t="s">
        <v>2001</v>
      </c>
      <c r="D724" s="96"/>
      <c r="E724" s="96" t="n">
        <v>0</v>
      </c>
      <c r="F724" s="97" t="s">
        <v>48</v>
      </c>
      <c r="G724" s="97" t="s">
        <v>48</v>
      </c>
      <c r="H724" s="124" t="n">
        <v>1873</v>
      </c>
      <c r="I724" s="103" t="s">
        <v>1334</v>
      </c>
      <c r="J724" s="60" t="n">
        <v>8</v>
      </c>
      <c r="K724" s="99" t="n">
        <v>4</v>
      </c>
      <c r="L724" s="100"/>
      <c r="M724" s="101"/>
      <c r="N724" s="101"/>
      <c r="O724" s="101"/>
      <c r="P724" s="101"/>
      <c r="Q724" s="102"/>
    </row>
    <row r="725" customFormat="false" ht="13.8" hidden="true" customHeight="false" outlineLevel="0" collapsed="false">
      <c r="A725" s="127" t="s">
        <v>2205</v>
      </c>
      <c r="B725" s="128" t="s">
        <v>2206</v>
      </c>
      <c r="C725" s="123" t="s">
        <v>475</v>
      </c>
      <c r="D725" s="96"/>
      <c r="E725" s="96" t="n">
        <v>0</v>
      </c>
      <c r="F725" s="97" t="s">
        <v>48</v>
      </c>
      <c r="G725" s="97" t="s">
        <v>48</v>
      </c>
      <c r="H725" s="124" t="n">
        <v>20010</v>
      </c>
      <c r="I725" s="103" t="s">
        <v>1334</v>
      </c>
      <c r="J725" s="60" t="n">
        <v>8</v>
      </c>
      <c r="K725" s="99" t="n">
        <v>4</v>
      </c>
      <c r="L725" s="100"/>
      <c r="M725" s="101"/>
      <c r="N725" s="101"/>
      <c r="O725" s="101"/>
      <c r="P725" s="101"/>
      <c r="Q725" s="102"/>
    </row>
    <row r="726" customFormat="false" ht="13.8" hidden="true" customHeight="false" outlineLevel="0" collapsed="false">
      <c r="A726" s="127" t="s">
        <v>2207</v>
      </c>
      <c r="B726" s="128" t="s">
        <v>2208</v>
      </c>
      <c r="C726" s="123" t="s">
        <v>123</v>
      </c>
      <c r="D726" s="96"/>
      <c r="E726" s="96" t="n">
        <v>0</v>
      </c>
      <c r="F726" s="97" t="s">
        <v>48</v>
      </c>
      <c r="G726" s="97" t="s">
        <v>48</v>
      </c>
      <c r="H726" s="124" t="n">
        <v>19677</v>
      </c>
      <c r="I726" s="103" t="s">
        <v>1334</v>
      </c>
      <c r="J726" s="60" t="n">
        <v>8</v>
      </c>
      <c r="K726" s="99" t="n">
        <v>4</v>
      </c>
      <c r="L726" s="100"/>
      <c r="M726" s="101"/>
      <c r="N726" s="101"/>
      <c r="O726" s="101"/>
      <c r="P726" s="101"/>
      <c r="Q726" s="102"/>
    </row>
    <row r="727" customFormat="false" ht="13.8" hidden="false" customHeight="false" outlineLevel="0" collapsed="false">
      <c r="A727" s="93" t="s">
        <v>2209</v>
      </c>
      <c r="B727" s="94" t="s">
        <v>2210</v>
      </c>
      <c r="C727" s="123" t="s">
        <v>1944</v>
      </c>
      <c r="D727" s="96" t="s">
        <v>12</v>
      </c>
      <c r="E727" s="96" t="n">
        <v>0</v>
      </c>
      <c r="F727" s="97" t="n">
        <v>8</v>
      </c>
      <c r="G727" s="97" t="n">
        <v>2</v>
      </c>
      <c r="H727" s="124" t="n">
        <v>31026</v>
      </c>
      <c r="I727" s="103" t="s">
        <v>1334</v>
      </c>
      <c r="J727" s="60" t="n">
        <v>8</v>
      </c>
      <c r="K727" s="99" t="n">
        <v>4</v>
      </c>
      <c r="L727" s="100" t="s">
        <v>2211</v>
      </c>
      <c r="M727" s="125" t="s">
        <v>2212</v>
      </c>
      <c r="N727" s="101"/>
      <c r="O727" s="101"/>
      <c r="P727" s="101"/>
      <c r="Q727" s="102"/>
    </row>
    <row r="728" customFormat="false" ht="13.8" hidden="true" customHeight="false" outlineLevel="0" collapsed="false">
      <c r="A728" s="127" t="s">
        <v>2213</v>
      </c>
      <c r="B728" s="128" t="s">
        <v>2214</v>
      </c>
      <c r="C728" s="123" t="s">
        <v>2215</v>
      </c>
      <c r="D728" s="96"/>
      <c r="E728" s="96" t="n">
        <v>0</v>
      </c>
      <c r="F728" s="97" t="s">
        <v>48</v>
      </c>
      <c r="G728" s="97" t="s">
        <v>48</v>
      </c>
      <c r="H728" s="124" t="n">
        <v>19680</v>
      </c>
      <c r="I728" s="103" t="s">
        <v>1334</v>
      </c>
      <c r="J728" s="60" t="n">
        <v>8</v>
      </c>
      <c r="K728" s="99" t="n">
        <v>4</v>
      </c>
      <c r="L728" s="100"/>
      <c r="M728" s="125"/>
      <c r="N728" s="101"/>
      <c r="O728" s="101"/>
      <c r="P728" s="101"/>
      <c r="Q728" s="102"/>
    </row>
    <row r="729" customFormat="false" ht="13.8" hidden="true" customHeight="false" outlineLevel="0" collapsed="false">
      <c r="A729" s="127" t="s">
        <v>2216</v>
      </c>
      <c r="B729" s="128" t="s">
        <v>2217</v>
      </c>
      <c r="C729" s="123" t="s">
        <v>2218</v>
      </c>
      <c r="D729" s="96"/>
      <c r="E729" s="96" t="n">
        <v>0</v>
      </c>
      <c r="F729" s="97" t="s">
        <v>48</v>
      </c>
      <c r="G729" s="97" t="s">
        <v>48</v>
      </c>
      <c r="H729" s="124" t="n">
        <v>19681</v>
      </c>
      <c r="I729" s="98" t="s">
        <v>1334</v>
      </c>
      <c r="J729" s="60" t="n">
        <v>8</v>
      </c>
      <c r="K729" s="99" t="n">
        <v>4</v>
      </c>
      <c r="L729" s="100"/>
      <c r="M729" s="101"/>
      <c r="N729" s="101"/>
      <c r="O729" s="101"/>
      <c r="P729" s="101"/>
      <c r="Q729" s="102"/>
    </row>
    <row r="730" customFormat="false" ht="13.8" hidden="true" customHeight="false" outlineLevel="0" collapsed="false">
      <c r="A730" s="127" t="s">
        <v>2219</v>
      </c>
      <c r="B730" s="128" t="s">
        <v>2220</v>
      </c>
      <c r="C730" s="123" t="s">
        <v>1944</v>
      </c>
      <c r="D730" s="96"/>
      <c r="E730" s="96" t="n">
        <v>0</v>
      </c>
      <c r="F730" s="97" t="s">
        <v>48</v>
      </c>
      <c r="G730" s="97" t="s">
        <v>48</v>
      </c>
      <c r="H730" s="124" t="n">
        <v>19682</v>
      </c>
      <c r="I730" s="98" t="s">
        <v>1334</v>
      </c>
      <c r="J730" s="60" t="n">
        <v>8</v>
      </c>
      <c r="K730" s="99" t="n">
        <v>4</v>
      </c>
      <c r="L730" s="100"/>
      <c r="M730" s="101"/>
      <c r="N730" s="101"/>
      <c r="O730" s="101"/>
      <c r="P730" s="101"/>
      <c r="Q730" s="102"/>
    </row>
    <row r="731" customFormat="false" ht="13.8" hidden="true" customHeight="false" outlineLevel="0" collapsed="false">
      <c r="A731" s="127" t="s">
        <v>2221</v>
      </c>
      <c r="B731" s="128" t="s">
        <v>2222</v>
      </c>
      <c r="C731" s="123" t="s">
        <v>2223</v>
      </c>
      <c r="D731" s="96"/>
      <c r="E731" s="96" t="n">
        <v>0</v>
      </c>
      <c r="F731" s="97" t="s">
        <v>48</v>
      </c>
      <c r="G731" s="97" t="s">
        <v>48</v>
      </c>
      <c r="H731" s="124" t="n">
        <v>29933</v>
      </c>
      <c r="I731" s="98" t="s">
        <v>1334</v>
      </c>
      <c r="J731" s="60" t="n">
        <v>8</v>
      </c>
      <c r="K731" s="99" t="n">
        <v>4</v>
      </c>
      <c r="L731" s="100" t="s">
        <v>2224</v>
      </c>
      <c r="M731" s="101" t="s">
        <v>2225</v>
      </c>
      <c r="N731" s="101"/>
      <c r="O731" s="101"/>
      <c r="P731" s="101"/>
      <c r="Q731" s="102"/>
    </row>
    <row r="732" customFormat="false" ht="13.8" hidden="true" customHeight="false" outlineLevel="0" collapsed="false">
      <c r="A732" s="127" t="s">
        <v>2226</v>
      </c>
      <c r="B732" s="128" t="s">
        <v>2227</v>
      </c>
      <c r="C732" s="95" t="s">
        <v>1944</v>
      </c>
      <c r="D732" s="96"/>
      <c r="E732" s="96" t="n">
        <v>0</v>
      </c>
      <c r="F732" s="97" t="s">
        <v>48</v>
      </c>
      <c r="G732" s="97" t="s">
        <v>48</v>
      </c>
      <c r="H732" s="97" t="n">
        <v>31560</v>
      </c>
      <c r="I732" s="98" t="s">
        <v>1334</v>
      </c>
      <c r="J732" s="60" t="n">
        <v>8</v>
      </c>
      <c r="K732" s="99" t="n">
        <v>4</v>
      </c>
      <c r="L732" s="100" t="s">
        <v>2228</v>
      </c>
      <c r="M732" s="101" t="s">
        <v>2229</v>
      </c>
      <c r="N732" s="101"/>
      <c r="O732" s="101"/>
      <c r="P732" s="101"/>
      <c r="Q732" s="102"/>
    </row>
    <row r="733" customFormat="false" ht="13.8" hidden="true" customHeight="false" outlineLevel="0" collapsed="false">
      <c r="A733" s="127" t="s">
        <v>2230</v>
      </c>
      <c r="B733" s="128" t="s">
        <v>2231</v>
      </c>
      <c r="C733" s="123" t="s">
        <v>2232</v>
      </c>
      <c r="D733" s="96"/>
      <c r="E733" s="96" t="n">
        <v>0</v>
      </c>
      <c r="F733" s="97" t="s">
        <v>48</v>
      </c>
      <c r="G733" s="97" t="s">
        <v>48</v>
      </c>
      <c r="H733" s="124" t="n">
        <v>19683</v>
      </c>
      <c r="I733" s="98" t="s">
        <v>1334</v>
      </c>
      <c r="J733" s="60" t="n">
        <v>8</v>
      </c>
      <c r="K733" s="99" t="n">
        <v>4</v>
      </c>
      <c r="L733" s="100"/>
      <c r="M733" s="101"/>
      <c r="N733" s="101"/>
      <c r="O733" s="101"/>
      <c r="P733" s="101"/>
      <c r="Q733" s="102"/>
    </row>
    <row r="734" customFormat="false" ht="13.8" hidden="true" customHeight="false" outlineLevel="0" collapsed="false">
      <c r="A734" s="127" t="s">
        <v>2233</v>
      </c>
      <c r="B734" s="128" t="s">
        <v>2234</v>
      </c>
      <c r="C734" s="95" t="s">
        <v>123</v>
      </c>
      <c r="D734" s="96"/>
      <c r="E734" s="96" t="n">
        <v>0</v>
      </c>
      <c r="F734" s="97" t="s">
        <v>48</v>
      </c>
      <c r="G734" s="97" t="s">
        <v>48</v>
      </c>
      <c r="H734" s="97" t="n">
        <v>1515</v>
      </c>
      <c r="I734" s="103" t="s">
        <v>1334</v>
      </c>
      <c r="J734" s="60" t="n">
        <v>8</v>
      </c>
      <c r="K734" s="99" t="n">
        <v>4</v>
      </c>
      <c r="L734" s="100"/>
      <c r="M734" s="101"/>
      <c r="N734" s="101"/>
      <c r="O734" s="101"/>
      <c r="P734" s="101"/>
      <c r="Q734" s="102"/>
    </row>
    <row r="735" customFormat="false" ht="13.8" hidden="false" customHeight="false" outlineLevel="0" collapsed="false">
      <c r="A735" s="93" t="s">
        <v>2235</v>
      </c>
      <c r="B735" s="94" t="s">
        <v>2236</v>
      </c>
      <c r="C735" s="123" t="s">
        <v>123</v>
      </c>
      <c r="D735" s="96" t="s">
        <v>12</v>
      </c>
      <c r="E735" s="96" t="n">
        <v>0</v>
      </c>
      <c r="F735" s="97" t="n">
        <v>10</v>
      </c>
      <c r="G735" s="97" t="n">
        <v>2</v>
      </c>
      <c r="H735" s="124" t="n">
        <v>1525</v>
      </c>
      <c r="I735" s="103" t="s">
        <v>1334</v>
      </c>
      <c r="J735" s="60" t="n">
        <v>8</v>
      </c>
      <c r="K735" s="99" t="n">
        <v>4</v>
      </c>
      <c r="L735" s="100"/>
      <c r="M735" s="101"/>
      <c r="N735" s="101"/>
      <c r="O735" s="101"/>
      <c r="P735" s="101"/>
      <c r="Q735" s="102"/>
    </row>
    <row r="736" customFormat="false" ht="13.8" hidden="true" customHeight="false" outlineLevel="0" collapsed="false">
      <c r="A736" s="127" t="s">
        <v>2237</v>
      </c>
      <c r="B736" s="128" t="s">
        <v>2238</v>
      </c>
      <c r="C736" s="95" t="s">
        <v>1304</v>
      </c>
      <c r="D736" s="96"/>
      <c r="E736" s="96" t="n">
        <v>0</v>
      </c>
      <c r="F736" s="97" t="s">
        <v>48</v>
      </c>
      <c r="G736" s="97" t="s">
        <v>48</v>
      </c>
      <c r="H736" s="97" t="n">
        <v>19686</v>
      </c>
      <c r="I736" s="103" t="s">
        <v>1334</v>
      </c>
      <c r="J736" s="60" t="n">
        <v>8</v>
      </c>
      <c r="K736" s="99" t="n">
        <v>4</v>
      </c>
      <c r="L736" s="100"/>
      <c r="M736" s="101"/>
      <c r="N736" s="101"/>
      <c r="O736" s="101"/>
      <c r="P736" s="101"/>
      <c r="Q736" s="102"/>
    </row>
    <row r="737" customFormat="false" ht="13.8" hidden="false" customHeight="false" outlineLevel="0" collapsed="false">
      <c r="A737" s="93" t="s">
        <v>2239</v>
      </c>
      <c r="B737" s="94" t="s">
        <v>2240</v>
      </c>
      <c r="C737" s="95" t="s">
        <v>123</v>
      </c>
      <c r="D737" s="96" t="s">
        <v>12</v>
      </c>
      <c r="E737" s="96" t="n">
        <v>0</v>
      </c>
      <c r="F737" s="97" t="n">
        <v>10</v>
      </c>
      <c r="G737" s="97" t="n">
        <v>1</v>
      </c>
      <c r="H737" s="97" t="n">
        <v>1671</v>
      </c>
      <c r="I737" s="103" t="s">
        <v>1334</v>
      </c>
      <c r="J737" s="60" t="n">
        <v>8</v>
      </c>
      <c r="K737" s="99" t="n">
        <v>4</v>
      </c>
      <c r="L737" s="100"/>
      <c r="M737" s="101"/>
      <c r="N737" s="101"/>
      <c r="O737" s="101"/>
      <c r="P737" s="101"/>
      <c r="Q737" s="102"/>
    </row>
    <row r="738" customFormat="false" ht="13.8" hidden="false" customHeight="false" outlineLevel="0" collapsed="false">
      <c r="A738" s="93" t="s">
        <v>2241</v>
      </c>
      <c r="B738" s="94" t="s">
        <v>2242</v>
      </c>
      <c r="C738" s="123" t="s">
        <v>123</v>
      </c>
      <c r="D738" s="96" t="s">
        <v>12</v>
      </c>
      <c r="E738" s="96" t="n">
        <v>0</v>
      </c>
      <c r="F738" s="97" t="n">
        <v>6</v>
      </c>
      <c r="G738" s="97" t="n">
        <v>2</v>
      </c>
      <c r="H738" s="124" t="n">
        <v>1675</v>
      </c>
      <c r="I738" s="103" t="s">
        <v>1334</v>
      </c>
      <c r="J738" s="60" t="n">
        <v>8</v>
      </c>
      <c r="K738" s="99" t="n">
        <v>4</v>
      </c>
      <c r="L738" s="100"/>
      <c r="M738" s="101"/>
      <c r="N738" s="101"/>
      <c r="O738" s="101"/>
      <c r="P738" s="101"/>
      <c r="Q738" s="102"/>
    </row>
    <row r="739" customFormat="false" ht="13.8" hidden="true" customHeight="false" outlineLevel="0" collapsed="false">
      <c r="A739" s="127" t="s">
        <v>2243</v>
      </c>
      <c r="B739" s="128" t="s">
        <v>2244</v>
      </c>
      <c r="C739" s="123" t="s">
        <v>2245</v>
      </c>
      <c r="D739" s="96"/>
      <c r="E739" s="96" t="n">
        <v>0</v>
      </c>
      <c r="F739" s="124" t="s">
        <v>48</v>
      </c>
      <c r="G739" s="124" t="s">
        <v>48</v>
      </c>
      <c r="H739" s="124" t="n">
        <v>19723</v>
      </c>
      <c r="I739" s="103" t="s">
        <v>1334</v>
      </c>
      <c r="J739" s="60" t="n">
        <v>8</v>
      </c>
      <c r="K739" s="99" t="n">
        <v>4</v>
      </c>
      <c r="L739" s="100"/>
      <c r="M739" s="101"/>
      <c r="N739" s="101"/>
      <c r="O739" s="101"/>
      <c r="P739" s="101"/>
      <c r="Q739" s="102"/>
    </row>
    <row r="740" customFormat="false" ht="13.8" hidden="false" customHeight="false" outlineLevel="0" collapsed="false">
      <c r="A740" s="93" t="s">
        <v>2246</v>
      </c>
      <c r="B740" s="94" t="s">
        <v>2247</v>
      </c>
      <c r="C740" s="95" t="s">
        <v>123</v>
      </c>
      <c r="D740" s="96" t="s">
        <v>12</v>
      </c>
      <c r="E740" s="96" t="n">
        <v>0</v>
      </c>
      <c r="F740" s="97" t="n">
        <v>8</v>
      </c>
      <c r="G740" s="97" t="n">
        <v>1</v>
      </c>
      <c r="H740" s="97" t="n">
        <v>1676</v>
      </c>
      <c r="I740" s="103" t="s">
        <v>1334</v>
      </c>
      <c r="J740" s="60" t="n">
        <v>8</v>
      </c>
      <c r="K740" s="99" t="n">
        <v>4</v>
      </c>
      <c r="L740" s="100"/>
      <c r="M740" s="101"/>
      <c r="N740" s="101"/>
      <c r="O740" s="101"/>
      <c r="P740" s="101"/>
      <c r="Q740" s="102"/>
    </row>
    <row r="741" customFormat="false" ht="13.8" hidden="true" customHeight="false" outlineLevel="0" collapsed="false">
      <c r="A741" s="127" t="s">
        <v>2248</v>
      </c>
      <c r="B741" s="128" t="s">
        <v>2249</v>
      </c>
      <c r="C741" s="95" t="s">
        <v>2250</v>
      </c>
      <c r="D741" s="96"/>
      <c r="E741" s="96" t="n">
        <v>0</v>
      </c>
      <c r="F741" s="97" t="s">
        <v>48</v>
      </c>
      <c r="G741" s="97" t="s">
        <v>48</v>
      </c>
      <c r="H741" s="97" t="n">
        <v>1677</v>
      </c>
      <c r="I741" s="98" t="s">
        <v>1334</v>
      </c>
      <c r="J741" s="60" t="n">
        <v>8</v>
      </c>
      <c r="K741" s="99" t="n">
        <v>4</v>
      </c>
      <c r="L741" s="100"/>
      <c r="M741" s="101"/>
      <c r="N741" s="101"/>
      <c r="O741" s="101"/>
      <c r="P741" s="101"/>
      <c r="Q741" s="102"/>
    </row>
    <row r="742" customFormat="false" ht="13.8" hidden="true" customHeight="false" outlineLevel="0" collapsed="false">
      <c r="A742" s="127" t="s">
        <v>2251</v>
      </c>
      <c r="B742" s="128" t="s">
        <v>2252</v>
      </c>
      <c r="C742" s="123" t="s">
        <v>2253</v>
      </c>
      <c r="D742" s="96"/>
      <c r="E742" s="96" t="n">
        <v>0</v>
      </c>
      <c r="F742" s="97" t="s">
        <v>48</v>
      </c>
      <c r="G742" s="97" t="s">
        <v>48</v>
      </c>
      <c r="H742" s="124" t="n">
        <v>1678</v>
      </c>
      <c r="I742" s="103" t="s">
        <v>1334</v>
      </c>
      <c r="J742" s="60" t="n">
        <v>8</v>
      </c>
      <c r="K742" s="99" t="n">
        <v>4</v>
      </c>
      <c r="L742" s="100"/>
      <c r="M742" s="101"/>
      <c r="N742" s="101"/>
      <c r="O742" s="101"/>
      <c r="P742" s="101"/>
      <c r="Q742" s="102"/>
    </row>
    <row r="743" customFormat="false" ht="13.8" hidden="true" customHeight="false" outlineLevel="0" collapsed="false">
      <c r="A743" s="127" t="s">
        <v>2254</v>
      </c>
      <c r="B743" s="128" t="s">
        <v>2255</v>
      </c>
      <c r="C743" s="123" t="s">
        <v>2256</v>
      </c>
      <c r="D743" s="96"/>
      <c r="E743" s="96" t="n">
        <v>0</v>
      </c>
      <c r="F743" s="97" t="s">
        <v>48</v>
      </c>
      <c r="G743" s="97" t="s">
        <v>48</v>
      </c>
      <c r="H743" s="124" t="n">
        <v>19724</v>
      </c>
      <c r="I743" s="103" t="s">
        <v>1334</v>
      </c>
      <c r="J743" s="60" t="n">
        <v>8</v>
      </c>
      <c r="K743" s="99" t="n">
        <v>4</v>
      </c>
      <c r="L743" s="100"/>
      <c r="M743" s="101"/>
      <c r="N743" s="101"/>
      <c r="O743" s="101"/>
      <c r="P743" s="101"/>
      <c r="Q743" s="102"/>
    </row>
    <row r="744" customFormat="false" ht="13.8" hidden="true" customHeight="false" outlineLevel="0" collapsed="false">
      <c r="A744" s="127" t="s">
        <v>2257</v>
      </c>
      <c r="B744" s="128" t="s">
        <v>2258</v>
      </c>
      <c r="C744" s="95" t="s">
        <v>123</v>
      </c>
      <c r="D744" s="96"/>
      <c r="E744" s="96" t="n">
        <v>0</v>
      </c>
      <c r="F744" s="97" t="s">
        <v>48</v>
      </c>
      <c r="G744" s="97" t="s">
        <v>48</v>
      </c>
      <c r="H744" s="97" t="n">
        <v>1674</v>
      </c>
      <c r="I744" s="103" t="s">
        <v>1334</v>
      </c>
      <c r="J744" s="60" t="n">
        <v>8</v>
      </c>
      <c r="K744" s="99" t="n">
        <v>4</v>
      </c>
      <c r="L744" s="100"/>
      <c r="M744" s="101"/>
      <c r="N744" s="101"/>
      <c r="O744" s="101"/>
      <c r="P744" s="101"/>
      <c r="Q744" s="102"/>
    </row>
    <row r="745" customFormat="false" ht="13.8" hidden="false" customHeight="false" outlineLevel="0" collapsed="false">
      <c r="A745" s="93" t="s">
        <v>2259</v>
      </c>
      <c r="B745" s="94" t="s">
        <v>2260</v>
      </c>
      <c r="C745" s="95" t="s">
        <v>123</v>
      </c>
      <c r="D745" s="96" t="s">
        <v>12</v>
      </c>
      <c r="E745" s="96" t="n">
        <v>0</v>
      </c>
      <c r="F745" s="97" t="n">
        <v>11</v>
      </c>
      <c r="G745" s="97" t="n">
        <v>2</v>
      </c>
      <c r="H745" s="97" t="n">
        <v>1955</v>
      </c>
      <c r="I745" s="103" t="s">
        <v>1334</v>
      </c>
      <c r="J745" s="60" t="n">
        <v>8</v>
      </c>
      <c r="K745" s="99" t="n">
        <v>4</v>
      </c>
      <c r="L745" s="100"/>
      <c r="M745" s="101"/>
      <c r="N745" s="101"/>
      <c r="O745" s="101"/>
      <c r="P745" s="101"/>
      <c r="Q745" s="102"/>
    </row>
    <row r="746" customFormat="false" ht="13.8" hidden="false" customHeight="false" outlineLevel="0" collapsed="false">
      <c r="A746" s="93" t="s">
        <v>2261</v>
      </c>
      <c r="B746" s="94" t="s">
        <v>2262</v>
      </c>
      <c r="C746" s="95" t="s">
        <v>123</v>
      </c>
      <c r="D746" s="96" t="s">
        <v>12</v>
      </c>
      <c r="E746" s="96" t="n">
        <v>0</v>
      </c>
      <c r="F746" s="97" t="n">
        <v>10</v>
      </c>
      <c r="G746" s="97" t="n">
        <v>1</v>
      </c>
      <c r="H746" s="97" t="n">
        <v>1957</v>
      </c>
      <c r="I746" s="103" t="s">
        <v>1334</v>
      </c>
      <c r="J746" s="60" t="n">
        <v>8</v>
      </c>
      <c r="K746" s="99" t="n">
        <v>4</v>
      </c>
      <c r="L746" s="100"/>
      <c r="M746" s="165"/>
      <c r="N746" s="101"/>
      <c r="O746" s="101"/>
      <c r="P746" s="101"/>
      <c r="Q746" s="102"/>
    </row>
    <row r="747" customFormat="false" ht="13.8" hidden="false" customHeight="false" outlineLevel="0" collapsed="false">
      <c r="A747" s="93" t="s">
        <v>2263</v>
      </c>
      <c r="B747" s="94" t="s">
        <v>2264</v>
      </c>
      <c r="C747" s="95" t="s">
        <v>2265</v>
      </c>
      <c r="D747" s="96" t="s">
        <v>12</v>
      </c>
      <c r="E747" s="96" t="n">
        <v>0</v>
      </c>
      <c r="F747" s="97" t="n">
        <v>11</v>
      </c>
      <c r="G747" s="97" t="n">
        <v>2</v>
      </c>
      <c r="H747" s="97" t="n">
        <v>1958</v>
      </c>
      <c r="I747" s="103" t="s">
        <v>1334</v>
      </c>
      <c r="J747" s="60" t="n">
        <v>8</v>
      </c>
      <c r="K747" s="99" t="n">
        <v>4</v>
      </c>
      <c r="L747" s="100" t="s">
        <v>2266</v>
      </c>
      <c r="M747" s="101" t="s">
        <v>2267</v>
      </c>
      <c r="N747" s="101"/>
      <c r="O747" s="101"/>
      <c r="P747" s="101"/>
      <c r="Q747" s="102"/>
    </row>
    <row r="748" customFormat="false" ht="13.8" hidden="true" customHeight="false" outlineLevel="0" collapsed="false">
      <c r="A748" s="127" t="s">
        <v>2268</v>
      </c>
      <c r="B748" s="128" t="s">
        <v>2269</v>
      </c>
      <c r="C748" s="95" t="s">
        <v>123</v>
      </c>
      <c r="D748" s="96"/>
      <c r="E748" s="96" t="n">
        <v>0</v>
      </c>
      <c r="F748" s="97" t="s">
        <v>48</v>
      </c>
      <c r="G748" s="97" t="s">
        <v>48</v>
      </c>
      <c r="H748" s="97" t="n">
        <v>19746</v>
      </c>
      <c r="I748" s="103" t="s">
        <v>1334</v>
      </c>
      <c r="J748" s="60" t="n">
        <v>8</v>
      </c>
      <c r="K748" s="99" t="n">
        <v>4</v>
      </c>
      <c r="L748" s="100"/>
      <c r="M748" s="101"/>
      <c r="N748" s="101"/>
      <c r="O748" s="101"/>
      <c r="P748" s="101"/>
      <c r="Q748" s="102"/>
    </row>
    <row r="749" customFormat="false" ht="13.8" hidden="true" customHeight="false" outlineLevel="0" collapsed="false">
      <c r="A749" s="127" t="s">
        <v>2270</v>
      </c>
      <c r="B749" s="128" t="s">
        <v>2271</v>
      </c>
      <c r="C749" s="95" t="s">
        <v>2272</v>
      </c>
      <c r="D749" s="96"/>
      <c r="E749" s="96" t="n">
        <v>0</v>
      </c>
      <c r="F749" s="97" t="s">
        <v>48</v>
      </c>
      <c r="G749" s="97" t="s">
        <v>48</v>
      </c>
      <c r="H749" s="97" t="n">
        <v>19747</v>
      </c>
      <c r="I749" s="103" t="s">
        <v>1334</v>
      </c>
      <c r="J749" s="60" t="n">
        <v>8</v>
      </c>
      <c r="K749" s="99" t="n">
        <v>4</v>
      </c>
      <c r="L749" s="100"/>
      <c r="M749" s="101"/>
      <c r="N749" s="101"/>
      <c r="O749" s="101"/>
      <c r="P749" s="101"/>
      <c r="Q749" s="102"/>
    </row>
    <row r="750" customFormat="false" ht="13.8" hidden="true" customHeight="false" outlineLevel="0" collapsed="false">
      <c r="A750" s="127" t="s">
        <v>2273</v>
      </c>
      <c r="B750" s="128" t="s">
        <v>2274</v>
      </c>
      <c r="C750" s="123" t="s">
        <v>2275</v>
      </c>
      <c r="D750" s="96"/>
      <c r="E750" s="96" t="n">
        <v>0</v>
      </c>
      <c r="F750" s="124" t="s">
        <v>48</v>
      </c>
      <c r="G750" s="124" t="s">
        <v>48</v>
      </c>
      <c r="H750" s="124" t="n">
        <v>19522</v>
      </c>
      <c r="I750" s="103" t="s">
        <v>1354</v>
      </c>
      <c r="J750" s="60" t="n">
        <v>8</v>
      </c>
      <c r="K750" s="99" t="n">
        <v>2</v>
      </c>
      <c r="L750" s="100"/>
      <c r="M750" s="101"/>
      <c r="N750" s="101"/>
      <c r="O750" s="101"/>
      <c r="P750" s="101"/>
      <c r="Q750" s="102"/>
    </row>
    <row r="751" customFormat="false" ht="13.8" hidden="false" customHeight="false" outlineLevel="0" collapsed="false">
      <c r="A751" s="93" t="s">
        <v>2276</v>
      </c>
      <c r="B751" s="94" t="s">
        <v>2277</v>
      </c>
      <c r="C751" s="123" t="s">
        <v>2278</v>
      </c>
      <c r="D751" s="96" t="s">
        <v>12</v>
      </c>
      <c r="E751" s="96" t="n">
        <v>0</v>
      </c>
      <c r="F751" s="97" t="n">
        <v>11</v>
      </c>
      <c r="G751" s="97" t="n">
        <v>2</v>
      </c>
      <c r="H751" s="124" t="n">
        <v>1555</v>
      </c>
      <c r="I751" s="98" t="s">
        <v>1354</v>
      </c>
      <c r="J751" s="60" t="n">
        <v>8</v>
      </c>
      <c r="K751" s="99" t="n">
        <v>2</v>
      </c>
      <c r="L751" s="100"/>
      <c r="M751" s="101"/>
      <c r="N751" s="101"/>
      <c r="O751" s="101"/>
      <c r="P751" s="101"/>
      <c r="Q751" s="102"/>
    </row>
    <row r="752" customFormat="false" ht="13.8" hidden="true" customHeight="false" outlineLevel="0" collapsed="false">
      <c r="A752" s="127" t="s">
        <v>2279</v>
      </c>
      <c r="B752" s="128" t="s">
        <v>2280</v>
      </c>
      <c r="C752" s="123" t="s">
        <v>2281</v>
      </c>
      <c r="D752" s="96"/>
      <c r="E752" s="96" t="n">
        <v>0</v>
      </c>
      <c r="F752" s="97" t="s">
        <v>48</v>
      </c>
      <c r="G752" s="97" t="s">
        <v>48</v>
      </c>
      <c r="H752" s="124" t="n">
        <v>19599</v>
      </c>
      <c r="I752" s="103" t="s">
        <v>1354</v>
      </c>
      <c r="J752" s="60" t="n">
        <v>8</v>
      </c>
      <c r="K752" s="99" t="n">
        <v>2</v>
      </c>
      <c r="L752" s="100"/>
      <c r="M752" s="101"/>
      <c r="N752" s="129"/>
      <c r="O752" s="101"/>
      <c r="P752" s="129"/>
      <c r="Q752" s="102"/>
    </row>
    <row r="753" customFormat="false" ht="13.8" hidden="true" customHeight="false" outlineLevel="0" collapsed="false">
      <c r="A753" s="127" t="s">
        <v>2282</v>
      </c>
      <c r="B753" s="128" t="s">
        <v>2283</v>
      </c>
      <c r="C753" s="123" t="s">
        <v>2284</v>
      </c>
      <c r="D753" s="96"/>
      <c r="E753" s="96" t="n">
        <v>0</v>
      </c>
      <c r="F753" s="97" t="s">
        <v>48</v>
      </c>
      <c r="G753" s="97" t="s">
        <v>48</v>
      </c>
      <c r="H753" s="124" t="n">
        <v>19603</v>
      </c>
      <c r="I753" s="103" t="s">
        <v>1354</v>
      </c>
      <c r="J753" s="60" t="n">
        <v>8</v>
      </c>
      <c r="K753" s="99" t="n">
        <v>2</v>
      </c>
      <c r="L753" s="100"/>
      <c r="M753" s="101"/>
      <c r="N753" s="129"/>
      <c r="O753" s="101"/>
      <c r="P753" s="129"/>
      <c r="Q753" s="102"/>
    </row>
    <row r="754" customFormat="false" ht="13.8" hidden="true" customHeight="false" outlineLevel="0" collapsed="false">
      <c r="A754" s="127" t="s">
        <v>2285</v>
      </c>
      <c r="B754" s="128" t="s">
        <v>2286</v>
      </c>
      <c r="C754" s="123" t="s">
        <v>2287</v>
      </c>
      <c r="D754" s="96"/>
      <c r="E754" s="96" t="n">
        <v>0</v>
      </c>
      <c r="F754" s="97" t="s">
        <v>48</v>
      </c>
      <c r="G754" s="97" t="s">
        <v>48</v>
      </c>
      <c r="H754" s="124" t="n">
        <v>19604</v>
      </c>
      <c r="I754" s="98" t="s">
        <v>1354</v>
      </c>
      <c r="J754" s="60" t="n">
        <v>8</v>
      </c>
      <c r="K754" s="99" t="n">
        <v>2</v>
      </c>
      <c r="L754" s="100"/>
      <c r="M754" s="101"/>
      <c r="N754" s="101"/>
      <c r="O754" s="101"/>
      <c r="P754" s="101"/>
      <c r="Q754" s="102"/>
    </row>
    <row r="755" customFormat="false" ht="13.8" hidden="true" customHeight="false" outlineLevel="0" collapsed="false">
      <c r="A755" s="127" t="s">
        <v>2288</v>
      </c>
      <c r="B755" s="128" t="s">
        <v>2289</v>
      </c>
      <c r="C755" s="123" t="s">
        <v>2290</v>
      </c>
      <c r="D755" s="96"/>
      <c r="E755" s="96" t="n">
        <v>0</v>
      </c>
      <c r="F755" s="97" t="s">
        <v>48</v>
      </c>
      <c r="G755" s="97" t="s">
        <v>48</v>
      </c>
      <c r="H755" s="124" t="n">
        <v>1895</v>
      </c>
      <c r="I755" s="103" t="s">
        <v>1354</v>
      </c>
      <c r="J755" s="60" t="n">
        <v>8</v>
      </c>
      <c r="K755" s="99" t="n">
        <v>2</v>
      </c>
      <c r="L755" s="100"/>
      <c r="M755" s="101"/>
      <c r="N755" s="101"/>
      <c r="O755" s="101"/>
      <c r="P755" s="101"/>
      <c r="Q755" s="102"/>
    </row>
    <row r="756" customFormat="false" ht="13.8" hidden="true" customHeight="false" outlineLevel="0" collapsed="false">
      <c r="A756" s="127" t="s">
        <v>2291</v>
      </c>
      <c r="B756" s="128" t="s">
        <v>2292</v>
      </c>
      <c r="C756" s="95" t="s">
        <v>2293</v>
      </c>
      <c r="D756" s="96"/>
      <c r="E756" s="96" t="n">
        <v>0</v>
      </c>
      <c r="F756" s="97" t="s">
        <v>48</v>
      </c>
      <c r="G756" s="97" t="s">
        <v>48</v>
      </c>
      <c r="H756" s="97" t="n">
        <v>30060</v>
      </c>
      <c r="I756" s="103" t="s">
        <v>1354</v>
      </c>
      <c r="J756" s="60" t="n">
        <v>8</v>
      </c>
      <c r="K756" s="99" t="n">
        <v>2</v>
      </c>
      <c r="L756" s="100" t="s">
        <v>2294</v>
      </c>
      <c r="M756" s="101" t="s">
        <v>2295</v>
      </c>
      <c r="N756" s="101"/>
      <c r="O756" s="101"/>
      <c r="P756" s="101"/>
      <c r="Q756" s="102"/>
    </row>
    <row r="757" customFormat="false" ht="13.8" hidden="true" customHeight="false" outlineLevel="0" collapsed="false">
      <c r="A757" s="127" t="s">
        <v>2296</v>
      </c>
      <c r="B757" s="128" t="s">
        <v>2297</v>
      </c>
      <c r="C757" s="123" t="s">
        <v>2293</v>
      </c>
      <c r="D757" s="96"/>
      <c r="E757" s="96" t="n">
        <v>0</v>
      </c>
      <c r="F757" s="97" t="s">
        <v>48</v>
      </c>
      <c r="G757" s="97" t="s">
        <v>48</v>
      </c>
      <c r="H757" s="124" t="n">
        <v>30061</v>
      </c>
      <c r="I757" s="103" t="s">
        <v>1354</v>
      </c>
      <c r="J757" s="60" t="n">
        <v>8</v>
      </c>
      <c r="K757" s="99" t="n">
        <v>2</v>
      </c>
      <c r="L757" s="100" t="s">
        <v>2298</v>
      </c>
      <c r="M757" s="101" t="s">
        <v>2299</v>
      </c>
      <c r="N757" s="101"/>
      <c r="O757" s="101"/>
      <c r="P757" s="101"/>
      <c r="Q757" s="102"/>
    </row>
    <row r="758" customFormat="false" ht="13.8" hidden="true" customHeight="false" outlineLevel="0" collapsed="false">
      <c r="A758" s="127" t="s">
        <v>2300</v>
      </c>
      <c r="B758" s="128" t="s">
        <v>2301</v>
      </c>
      <c r="C758" s="95" t="s">
        <v>2302</v>
      </c>
      <c r="D758" s="96"/>
      <c r="E758" s="96" t="n">
        <v>0</v>
      </c>
      <c r="F758" s="97" t="s">
        <v>48</v>
      </c>
      <c r="G758" s="97" t="s">
        <v>48</v>
      </c>
      <c r="H758" s="97" t="n">
        <v>20007</v>
      </c>
      <c r="I758" s="103" t="s">
        <v>1354</v>
      </c>
      <c r="J758" s="60" t="n">
        <v>8</v>
      </c>
      <c r="K758" s="99" t="n">
        <v>1</v>
      </c>
      <c r="L758" s="100"/>
      <c r="M758" s="101"/>
      <c r="N758" s="101"/>
      <c r="O758" s="101"/>
      <c r="P758" s="101"/>
      <c r="Q758" s="102"/>
    </row>
    <row r="759" customFormat="false" ht="13.8" hidden="true" customHeight="false" outlineLevel="0" collapsed="false">
      <c r="A759" s="127" t="s">
        <v>2303</v>
      </c>
      <c r="B759" s="128" t="s">
        <v>2304</v>
      </c>
      <c r="C759" s="123" t="s">
        <v>2305</v>
      </c>
      <c r="D759" s="96"/>
      <c r="E759" s="96" t="n">
        <v>0</v>
      </c>
      <c r="F759" s="97" t="s">
        <v>48</v>
      </c>
      <c r="G759" s="97" t="s">
        <v>48</v>
      </c>
      <c r="H759" s="124" t="n">
        <v>20008</v>
      </c>
      <c r="I759" s="103" t="s">
        <v>1354</v>
      </c>
      <c r="J759" s="60" t="n">
        <v>8</v>
      </c>
      <c r="K759" s="99" t="n">
        <v>1</v>
      </c>
      <c r="L759" s="100"/>
      <c r="M759" s="101"/>
      <c r="N759" s="101"/>
      <c r="O759" s="101"/>
      <c r="P759" s="101"/>
      <c r="Q759" s="102"/>
    </row>
    <row r="760" customFormat="false" ht="15" hidden="false" customHeight="true" outlineLevel="0" collapsed="false">
      <c r="A760" s="156"/>
      <c r="B760" s="157" t="s">
        <v>2306</v>
      </c>
      <c r="C760" s="158"/>
      <c r="D760" s="107" t="s">
        <v>12</v>
      </c>
      <c r="E760" s="107" t="n">
        <v>1</v>
      </c>
      <c r="F760" s="159"/>
      <c r="G760" s="159"/>
      <c r="H760" s="159"/>
      <c r="I760" s="160" t="s">
        <v>1325</v>
      </c>
      <c r="J760" s="161" t="n">
        <v>9</v>
      </c>
      <c r="K760" s="161"/>
      <c r="L760" s="162"/>
      <c r="M760" s="163"/>
      <c r="N760" s="163"/>
      <c r="O760" s="163"/>
      <c r="P760" s="163"/>
      <c r="Q760" s="164"/>
    </row>
    <row r="761" customFormat="false" ht="13.8" hidden="false" customHeight="false" outlineLevel="0" collapsed="false">
      <c r="A761" s="93" t="s">
        <v>2307</v>
      </c>
      <c r="B761" s="94" t="s">
        <v>2308</v>
      </c>
      <c r="C761" s="123" t="s">
        <v>2309</v>
      </c>
      <c r="D761" s="96" t="s">
        <v>12</v>
      </c>
      <c r="E761" s="96" t="n">
        <v>0</v>
      </c>
      <c r="F761" s="97" t="n">
        <v>8</v>
      </c>
      <c r="G761" s="97" t="n">
        <v>2</v>
      </c>
      <c r="H761" s="124" t="n">
        <v>31021</v>
      </c>
      <c r="I761" s="103" t="s">
        <v>1334</v>
      </c>
      <c r="J761" s="60" t="n">
        <v>9</v>
      </c>
      <c r="K761" s="99" t="n">
        <v>4</v>
      </c>
      <c r="L761" s="100" t="s">
        <v>2310</v>
      </c>
      <c r="M761" s="125" t="s">
        <v>2311</v>
      </c>
      <c r="N761" s="101"/>
      <c r="O761" s="101"/>
      <c r="P761" s="101"/>
      <c r="Q761" s="102"/>
    </row>
    <row r="762" customFormat="false" ht="13.8" hidden="true" customHeight="false" outlineLevel="0" collapsed="false">
      <c r="A762" s="127" t="s">
        <v>2312</v>
      </c>
      <c r="B762" s="128" t="s">
        <v>2313</v>
      </c>
      <c r="C762" s="95" t="s">
        <v>123</v>
      </c>
      <c r="D762" s="96"/>
      <c r="E762" s="96" t="n">
        <v>0</v>
      </c>
      <c r="F762" s="97" t="s">
        <v>48</v>
      </c>
      <c r="G762" s="97" t="s">
        <v>48</v>
      </c>
      <c r="H762" s="97" t="n">
        <v>1723</v>
      </c>
      <c r="I762" s="98" t="s">
        <v>1351</v>
      </c>
      <c r="J762" s="60" t="n">
        <v>9</v>
      </c>
      <c r="K762" s="99" t="n">
        <v>5</v>
      </c>
      <c r="L762" s="100"/>
      <c r="M762" s="101"/>
      <c r="N762" s="101"/>
      <c r="O762" s="101"/>
      <c r="P762" s="101"/>
      <c r="Q762" s="102"/>
    </row>
    <row r="763" customFormat="false" ht="13.8" hidden="true" customHeight="false" outlineLevel="0" collapsed="false">
      <c r="A763" s="127" t="s">
        <v>2314</v>
      </c>
      <c r="B763" s="128" t="s">
        <v>2315</v>
      </c>
      <c r="C763" s="95" t="s">
        <v>123</v>
      </c>
      <c r="D763" s="96"/>
      <c r="E763" s="96" t="n">
        <v>0</v>
      </c>
      <c r="F763" s="97" t="s">
        <v>48</v>
      </c>
      <c r="G763" s="97" t="s">
        <v>48</v>
      </c>
      <c r="H763" s="97" t="n">
        <v>19749</v>
      </c>
      <c r="I763" s="98" t="s">
        <v>1351</v>
      </c>
      <c r="J763" s="60" t="n">
        <v>9</v>
      </c>
      <c r="K763" s="99" t="n">
        <v>5</v>
      </c>
      <c r="L763" s="100"/>
      <c r="M763" s="101"/>
      <c r="N763" s="101"/>
      <c r="O763" s="101"/>
      <c r="P763" s="101"/>
      <c r="Q763" s="102"/>
    </row>
    <row r="764" customFormat="false" ht="12.75" hidden="true" customHeight="true" outlineLevel="0" collapsed="false">
      <c r="A764" s="127" t="s">
        <v>2316</v>
      </c>
      <c r="B764" s="128" t="s">
        <v>2317</v>
      </c>
      <c r="C764" s="123" t="s">
        <v>66</v>
      </c>
      <c r="D764" s="96"/>
      <c r="E764" s="96" t="n">
        <v>0</v>
      </c>
      <c r="F764" s="97" t="s">
        <v>48</v>
      </c>
      <c r="G764" s="97" t="s">
        <v>48</v>
      </c>
      <c r="H764" s="124" t="n">
        <v>19750</v>
      </c>
      <c r="I764" s="103" t="s">
        <v>1351</v>
      </c>
      <c r="J764" s="60" t="n">
        <v>9</v>
      </c>
      <c r="K764" s="99" t="n">
        <v>5</v>
      </c>
      <c r="L764" s="100"/>
      <c r="M764" s="101"/>
      <c r="N764" s="101"/>
      <c r="O764" s="101"/>
      <c r="P764" s="101"/>
      <c r="Q764" s="102"/>
    </row>
    <row r="765" customFormat="false" ht="13.8" hidden="true" customHeight="false" outlineLevel="0" collapsed="false">
      <c r="A765" s="127" t="s">
        <v>2318</v>
      </c>
      <c r="B765" s="128" t="s">
        <v>2319</v>
      </c>
      <c r="C765" s="95" t="s">
        <v>2320</v>
      </c>
      <c r="D765" s="96"/>
      <c r="E765" s="96" t="n">
        <v>0</v>
      </c>
      <c r="F765" s="97" t="s">
        <v>48</v>
      </c>
      <c r="G765" s="97" t="s">
        <v>48</v>
      </c>
      <c r="H765" s="97" t="n">
        <v>19754</v>
      </c>
      <c r="I765" s="103" t="s">
        <v>1351</v>
      </c>
      <c r="J765" s="60" t="n">
        <v>9</v>
      </c>
      <c r="K765" s="99" t="n">
        <v>5</v>
      </c>
      <c r="L765" s="100"/>
      <c r="M765" s="101"/>
      <c r="N765" s="101"/>
      <c r="O765" s="101"/>
      <c r="P765" s="101"/>
      <c r="Q765" s="102"/>
    </row>
    <row r="766" customFormat="false" ht="13.8" hidden="true" customHeight="false" outlineLevel="0" collapsed="false">
      <c r="A766" s="127" t="s">
        <v>2321</v>
      </c>
      <c r="B766" s="128" t="s">
        <v>2322</v>
      </c>
      <c r="C766" s="123" t="s">
        <v>123</v>
      </c>
      <c r="D766" s="96"/>
      <c r="E766" s="96" t="n">
        <v>0</v>
      </c>
      <c r="F766" s="97" t="s">
        <v>48</v>
      </c>
      <c r="G766" s="97" t="s">
        <v>48</v>
      </c>
      <c r="H766" s="124" t="n">
        <v>1547</v>
      </c>
      <c r="I766" s="103" t="s">
        <v>1351</v>
      </c>
      <c r="J766" s="60" t="n">
        <v>9</v>
      </c>
      <c r="K766" s="99" t="n">
        <v>5</v>
      </c>
      <c r="L766" s="100"/>
      <c r="M766" s="101"/>
      <c r="N766" s="101"/>
      <c r="O766" s="101"/>
      <c r="P766" s="101"/>
      <c r="Q766" s="102"/>
    </row>
    <row r="767" customFormat="false" ht="13.8" hidden="true" customHeight="false" outlineLevel="0" collapsed="false">
      <c r="A767" s="127" t="s">
        <v>2323</v>
      </c>
      <c r="B767" s="128" t="s">
        <v>2324</v>
      </c>
      <c r="C767" s="123" t="s">
        <v>123</v>
      </c>
      <c r="D767" s="96"/>
      <c r="E767" s="96" t="n">
        <v>0</v>
      </c>
      <c r="F767" s="97" t="s">
        <v>48</v>
      </c>
      <c r="G767" s="97" t="s">
        <v>48</v>
      </c>
      <c r="H767" s="124" t="n">
        <v>19755</v>
      </c>
      <c r="I767" s="103" t="s">
        <v>1351</v>
      </c>
      <c r="J767" s="60" t="n">
        <v>9</v>
      </c>
      <c r="K767" s="99" t="n">
        <v>5</v>
      </c>
      <c r="L767" s="100"/>
      <c r="M767" s="101"/>
      <c r="N767" s="101"/>
      <c r="O767" s="101"/>
      <c r="P767" s="101"/>
      <c r="Q767" s="102"/>
    </row>
    <row r="768" customFormat="false" ht="13.8" hidden="true" customHeight="false" outlineLevel="0" collapsed="false">
      <c r="A768" s="127" t="s">
        <v>2325</v>
      </c>
      <c r="B768" s="128" t="s">
        <v>2326</v>
      </c>
      <c r="C768" s="123" t="s">
        <v>123</v>
      </c>
      <c r="D768" s="96"/>
      <c r="E768" s="96" t="n">
        <v>0</v>
      </c>
      <c r="F768" s="97" t="s">
        <v>48</v>
      </c>
      <c r="G768" s="97" t="s">
        <v>48</v>
      </c>
      <c r="H768" s="124" t="n">
        <v>19514</v>
      </c>
      <c r="I768" s="103" t="s">
        <v>1351</v>
      </c>
      <c r="J768" s="60" t="n">
        <v>9</v>
      </c>
      <c r="K768" s="99" t="n">
        <v>5</v>
      </c>
      <c r="L768" s="100"/>
      <c r="M768" s="101"/>
      <c r="N768" s="101"/>
      <c r="O768" s="101"/>
      <c r="P768" s="101"/>
      <c r="Q768" s="102"/>
    </row>
    <row r="769" customFormat="false" ht="13.8" hidden="true" customHeight="false" outlineLevel="0" collapsed="false">
      <c r="A769" s="127" t="s">
        <v>2327</v>
      </c>
      <c r="B769" s="128" t="s">
        <v>2328</v>
      </c>
      <c r="C769" s="95" t="s">
        <v>123</v>
      </c>
      <c r="D769" s="96"/>
      <c r="E769" s="96" t="n">
        <v>0</v>
      </c>
      <c r="F769" s="97" t="s">
        <v>48</v>
      </c>
      <c r="G769" s="97" t="s">
        <v>48</v>
      </c>
      <c r="H769" s="97" t="n">
        <v>1971</v>
      </c>
      <c r="I769" s="103" t="s">
        <v>1351</v>
      </c>
      <c r="J769" s="60" t="n">
        <v>9</v>
      </c>
      <c r="K769" s="99" t="n">
        <v>5</v>
      </c>
      <c r="L769" s="100"/>
      <c r="M769" s="101"/>
      <c r="N769" s="101"/>
      <c r="O769" s="101"/>
      <c r="P769" s="101"/>
      <c r="Q769" s="102"/>
    </row>
    <row r="770" customFormat="false" ht="13.8" hidden="true" customHeight="false" outlineLevel="0" collapsed="false">
      <c r="A770" s="127" t="s">
        <v>2329</v>
      </c>
      <c r="B770" s="128" t="s">
        <v>2330</v>
      </c>
      <c r="C770" s="95" t="s">
        <v>2331</v>
      </c>
      <c r="D770" s="96"/>
      <c r="E770" s="96" t="n">
        <v>0</v>
      </c>
      <c r="F770" s="97" t="s">
        <v>48</v>
      </c>
      <c r="G770" s="97" t="s">
        <v>48</v>
      </c>
      <c r="H770" s="97" t="n">
        <v>19516</v>
      </c>
      <c r="I770" s="103" t="s">
        <v>1351</v>
      </c>
      <c r="J770" s="60" t="n">
        <v>9</v>
      </c>
      <c r="K770" s="99" t="n">
        <v>5</v>
      </c>
      <c r="L770" s="100"/>
      <c r="M770" s="101"/>
      <c r="N770" s="101"/>
      <c r="O770" s="101"/>
      <c r="P770" s="101"/>
      <c r="Q770" s="102"/>
    </row>
    <row r="771" customFormat="false" ht="13.8" hidden="true" customHeight="false" outlineLevel="0" collapsed="false">
      <c r="A771" s="127" t="s">
        <v>2332</v>
      </c>
      <c r="B771" s="128" t="s">
        <v>2333</v>
      </c>
      <c r="C771" s="123" t="s">
        <v>123</v>
      </c>
      <c r="D771" s="96"/>
      <c r="E771" s="96" t="n">
        <v>0</v>
      </c>
      <c r="F771" s="97" t="s">
        <v>48</v>
      </c>
      <c r="G771" s="97" t="s">
        <v>48</v>
      </c>
      <c r="H771" s="124" t="n">
        <v>19517</v>
      </c>
      <c r="I771" s="103" t="s">
        <v>1351</v>
      </c>
      <c r="J771" s="60" t="n">
        <v>9</v>
      </c>
      <c r="K771" s="99" t="n">
        <v>5</v>
      </c>
      <c r="L771" s="100"/>
      <c r="M771" s="101"/>
      <c r="N771" s="101"/>
      <c r="O771" s="101"/>
      <c r="P771" s="101"/>
      <c r="Q771" s="102"/>
    </row>
    <row r="772" customFormat="false" ht="13.8" hidden="true" customHeight="false" outlineLevel="0" collapsed="false">
      <c r="A772" s="127" t="s">
        <v>2334</v>
      </c>
      <c r="B772" s="128" t="s">
        <v>2335</v>
      </c>
      <c r="C772" s="123" t="s">
        <v>123</v>
      </c>
      <c r="D772" s="96"/>
      <c r="E772" s="96" t="n">
        <v>0</v>
      </c>
      <c r="F772" s="97" t="s">
        <v>48</v>
      </c>
      <c r="G772" s="97" t="s">
        <v>48</v>
      </c>
      <c r="H772" s="124" t="n">
        <v>1551</v>
      </c>
      <c r="I772" s="103" t="s">
        <v>1351</v>
      </c>
      <c r="J772" s="60" t="n">
        <v>9</v>
      </c>
      <c r="K772" s="99" t="n">
        <v>5</v>
      </c>
      <c r="L772" s="100"/>
      <c r="M772" s="101"/>
      <c r="N772" s="101"/>
      <c r="O772" s="101"/>
      <c r="P772" s="101"/>
      <c r="Q772" s="102"/>
    </row>
    <row r="773" customFormat="false" ht="13.8" hidden="true" customHeight="false" outlineLevel="0" collapsed="false">
      <c r="A773" s="127" t="s">
        <v>2336</v>
      </c>
      <c r="B773" s="128" t="s">
        <v>2337</v>
      </c>
      <c r="C773" s="123" t="s">
        <v>2338</v>
      </c>
      <c r="D773" s="96"/>
      <c r="E773" s="96" t="n">
        <v>0</v>
      </c>
      <c r="F773" s="97" t="s">
        <v>48</v>
      </c>
      <c r="G773" s="97" t="s">
        <v>48</v>
      </c>
      <c r="H773" s="124" t="n">
        <v>19526</v>
      </c>
      <c r="I773" s="103" t="s">
        <v>1351</v>
      </c>
      <c r="J773" s="60" t="n">
        <v>9</v>
      </c>
      <c r="K773" s="99" t="n">
        <v>5</v>
      </c>
      <c r="L773" s="100"/>
      <c r="M773" s="101"/>
      <c r="N773" s="101"/>
      <c r="O773" s="101"/>
      <c r="P773" s="101"/>
      <c r="Q773" s="102"/>
    </row>
    <row r="774" customFormat="false" ht="13.8" hidden="true" customHeight="false" outlineLevel="0" collapsed="false">
      <c r="A774" s="127" t="s">
        <v>2339</v>
      </c>
      <c r="B774" s="128" t="s">
        <v>2340</v>
      </c>
      <c r="C774" s="123" t="s">
        <v>123</v>
      </c>
      <c r="D774" s="96"/>
      <c r="E774" s="96" t="n">
        <v>0</v>
      </c>
      <c r="F774" s="97" t="s">
        <v>48</v>
      </c>
      <c r="G774" s="97" t="s">
        <v>48</v>
      </c>
      <c r="H774" s="124" t="n">
        <v>1725</v>
      </c>
      <c r="I774" s="103" t="s">
        <v>1351</v>
      </c>
      <c r="J774" s="60" t="n">
        <v>9</v>
      </c>
      <c r="K774" s="99" t="n">
        <v>5</v>
      </c>
      <c r="L774" s="100"/>
      <c r="M774" s="101"/>
      <c r="N774" s="101"/>
      <c r="O774" s="101"/>
      <c r="P774" s="101"/>
      <c r="Q774" s="102"/>
    </row>
    <row r="775" customFormat="false" ht="13.8" hidden="true" customHeight="false" outlineLevel="0" collapsed="false">
      <c r="A775" s="127" t="s">
        <v>2341</v>
      </c>
      <c r="B775" s="128" t="s">
        <v>2342</v>
      </c>
      <c r="C775" s="95" t="s">
        <v>2343</v>
      </c>
      <c r="D775" s="96"/>
      <c r="E775" s="96" t="n">
        <v>0</v>
      </c>
      <c r="F775" s="97" t="s">
        <v>48</v>
      </c>
      <c r="G775" s="97" t="s">
        <v>48</v>
      </c>
      <c r="H775" s="97" t="n">
        <v>1726</v>
      </c>
      <c r="I775" s="103" t="s">
        <v>1351</v>
      </c>
      <c r="J775" s="60" t="n">
        <v>9</v>
      </c>
      <c r="K775" s="99" t="n">
        <v>5</v>
      </c>
      <c r="L775" s="100"/>
      <c r="M775" s="101"/>
      <c r="N775" s="101"/>
      <c r="O775" s="101"/>
      <c r="P775" s="101"/>
      <c r="Q775" s="102"/>
    </row>
    <row r="776" customFormat="false" ht="13.8" hidden="true" customHeight="false" outlineLevel="0" collapsed="false">
      <c r="A776" s="127" t="s">
        <v>2344</v>
      </c>
      <c r="B776" s="128" t="s">
        <v>2345</v>
      </c>
      <c r="C776" s="123" t="s">
        <v>123</v>
      </c>
      <c r="D776" s="96"/>
      <c r="E776" s="96" t="n">
        <v>0</v>
      </c>
      <c r="F776" s="97" t="s">
        <v>48</v>
      </c>
      <c r="G776" s="97" t="s">
        <v>48</v>
      </c>
      <c r="H776" s="124" t="n">
        <v>1727</v>
      </c>
      <c r="I776" s="103" t="s">
        <v>1351</v>
      </c>
      <c r="J776" s="60" t="n">
        <v>9</v>
      </c>
      <c r="K776" s="99" t="n">
        <v>5</v>
      </c>
      <c r="L776" s="100"/>
      <c r="M776" s="101"/>
      <c r="N776" s="101"/>
      <c r="O776" s="101"/>
      <c r="P776" s="101"/>
      <c r="Q776" s="102"/>
    </row>
    <row r="777" customFormat="false" ht="13.8" hidden="true" customHeight="false" outlineLevel="0" collapsed="false">
      <c r="A777" s="127" t="s">
        <v>2346</v>
      </c>
      <c r="B777" s="128" t="s">
        <v>2347</v>
      </c>
      <c r="C777" s="123" t="s">
        <v>123</v>
      </c>
      <c r="D777" s="96"/>
      <c r="E777" s="96" t="n">
        <v>0</v>
      </c>
      <c r="F777" s="97" t="s">
        <v>48</v>
      </c>
      <c r="G777" s="97" t="s">
        <v>48</v>
      </c>
      <c r="H777" s="124" t="n">
        <v>1729</v>
      </c>
      <c r="I777" s="103" t="s">
        <v>1351</v>
      </c>
      <c r="J777" s="60" t="n">
        <v>9</v>
      </c>
      <c r="K777" s="99" t="n">
        <v>5</v>
      </c>
      <c r="L777" s="100"/>
      <c r="M777" s="101"/>
      <c r="N777" s="101"/>
      <c r="O777" s="101"/>
      <c r="P777" s="101"/>
      <c r="Q777" s="102"/>
    </row>
    <row r="778" customFormat="false" ht="13.8" hidden="true" customHeight="false" outlineLevel="0" collapsed="false">
      <c r="A778" s="127" t="s">
        <v>2348</v>
      </c>
      <c r="B778" s="128" t="s">
        <v>2349</v>
      </c>
      <c r="C778" s="123" t="s">
        <v>2350</v>
      </c>
      <c r="D778" s="96"/>
      <c r="E778" s="96" t="n">
        <v>0</v>
      </c>
      <c r="F778" s="97" t="s">
        <v>48</v>
      </c>
      <c r="G778" s="97" t="s">
        <v>48</v>
      </c>
      <c r="H778" s="124" t="n">
        <v>19532</v>
      </c>
      <c r="I778" s="103" t="s">
        <v>1351</v>
      </c>
      <c r="J778" s="60" t="n">
        <v>9</v>
      </c>
      <c r="K778" s="99" t="n">
        <v>5</v>
      </c>
      <c r="L778" s="100"/>
      <c r="M778" s="101"/>
      <c r="N778" s="101"/>
      <c r="O778" s="101"/>
      <c r="P778" s="101"/>
      <c r="Q778" s="102"/>
    </row>
    <row r="779" customFormat="false" ht="13.8" hidden="true" customHeight="false" outlineLevel="0" collapsed="false">
      <c r="A779" s="127" t="s">
        <v>2351</v>
      </c>
      <c r="B779" s="128" t="s">
        <v>2352</v>
      </c>
      <c r="C779" s="123" t="s">
        <v>2353</v>
      </c>
      <c r="D779" s="96"/>
      <c r="E779" s="96" t="n">
        <v>0</v>
      </c>
      <c r="F779" s="97" t="s">
        <v>48</v>
      </c>
      <c r="G779" s="97" t="s">
        <v>48</v>
      </c>
      <c r="H779" s="124" t="n">
        <v>19534</v>
      </c>
      <c r="I779" s="103" t="s">
        <v>1351</v>
      </c>
      <c r="J779" s="60" t="n">
        <v>9</v>
      </c>
      <c r="K779" s="99" t="n">
        <v>5</v>
      </c>
      <c r="L779" s="100"/>
      <c r="M779" s="101"/>
      <c r="N779" s="101"/>
      <c r="O779" s="101"/>
      <c r="P779" s="101"/>
      <c r="Q779" s="102"/>
    </row>
    <row r="780" customFormat="false" ht="13.8" hidden="true" customHeight="false" outlineLevel="0" collapsed="false">
      <c r="A780" s="127" t="s">
        <v>2354</v>
      </c>
      <c r="B780" s="128" t="s">
        <v>2355</v>
      </c>
      <c r="C780" s="123" t="s">
        <v>2356</v>
      </c>
      <c r="D780" s="96"/>
      <c r="E780" s="96" t="n">
        <v>0</v>
      </c>
      <c r="F780" s="97" t="s">
        <v>48</v>
      </c>
      <c r="G780" s="97" t="s">
        <v>48</v>
      </c>
      <c r="H780" s="124" t="n">
        <v>29916</v>
      </c>
      <c r="I780" s="98" t="s">
        <v>1351</v>
      </c>
      <c r="J780" s="60" t="n">
        <v>9</v>
      </c>
      <c r="K780" s="99" t="n">
        <v>5</v>
      </c>
      <c r="L780" s="100" t="s">
        <v>2357</v>
      </c>
      <c r="M780" s="101" t="s">
        <v>2358</v>
      </c>
      <c r="N780" s="101"/>
      <c r="O780" s="101"/>
      <c r="P780" s="101"/>
      <c r="Q780" s="102"/>
    </row>
    <row r="781" customFormat="false" ht="13.8" hidden="true" customHeight="false" outlineLevel="0" collapsed="false">
      <c r="A781" s="127" t="s">
        <v>2359</v>
      </c>
      <c r="B781" s="128" t="s">
        <v>2360</v>
      </c>
      <c r="C781" s="95" t="s">
        <v>1232</v>
      </c>
      <c r="D781" s="96"/>
      <c r="E781" s="96" t="n">
        <v>0</v>
      </c>
      <c r="F781" s="97" t="s">
        <v>48</v>
      </c>
      <c r="G781" s="97" t="s">
        <v>48</v>
      </c>
      <c r="H781" s="97" t="n">
        <v>30237</v>
      </c>
      <c r="I781" s="103" t="s">
        <v>1351</v>
      </c>
      <c r="J781" s="60" t="n">
        <v>9</v>
      </c>
      <c r="K781" s="99" t="n">
        <v>5</v>
      </c>
      <c r="L781" s="100"/>
      <c r="M781" s="101"/>
      <c r="N781" s="101"/>
      <c r="O781" s="101"/>
      <c r="P781" s="101"/>
      <c r="Q781" s="102"/>
    </row>
    <row r="782" customFormat="false" ht="13.8" hidden="true" customHeight="false" outlineLevel="0" collapsed="false">
      <c r="A782" s="127" t="s">
        <v>2361</v>
      </c>
      <c r="B782" s="128" t="s">
        <v>2362</v>
      </c>
      <c r="C782" s="123" t="s">
        <v>2363</v>
      </c>
      <c r="D782" s="96"/>
      <c r="E782" s="96" t="n">
        <v>0</v>
      </c>
      <c r="F782" s="97" t="s">
        <v>48</v>
      </c>
      <c r="G782" s="97" t="s">
        <v>48</v>
      </c>
      <c r="H782" s="124" t="n">
        <v>19545</v>
      </c>
      <c r="I782" s="103" t="s">
        <v>1351</v>
      </c>
      <c r="J782" s="60" t="n">
        <v>9</v>
      </c>
      <c r="K782" s="99" t="n">
        <v>5</v>
      </c>
      <c r="L782" s="100"/>
      <c r="M782" s="101"/>
      <c r="N782" s="101"/>
      <c r="O782" s="101"/>
      <c r="P782" s="101"/>
      <c r="Q782" s="102"/>
    </row>
    <row r="783" customFormat="false" ht="13.8" hidden="true" customHeight="false" outlineLevel="0" collapsed="false">
      <c r="A783" s="127" t="s">
        <v>2364</v>
      </c>
      <c r="B783" s="128" t="s">
        <v>2365</v>
      </c>
      <c r="C783" s="95" t="s">
        <v>1232</v>
      </c>
      <c r="D783" s="96"/>
      <c r="E783" s="96" t="n">
        <v>0</v>
      </c>
      <c r="F783" s="97" t="s">
        <v>48</v>
      </c>
      <c r="G783" s="97" t="s">
        <v>48</v>
      </c>
      <c r="H783" s="97" t="n">
        <v>1553</v>
      </c>
      <c r="I783" s="103" t="s">
        <v>1351</v>
      </c>
      <c r="J783" s="60" t="n">
        <v>9</v>
      </c>
      <c r="K783" s="99" t="n">
        <v>5</v>
      </c>
      <c r="L783" s="100"/>
      <c r="M783" s="101"/>
      <c r="N783" s="101"/>
      <c r="O783" s="101"/>
      <c r="P783" s="101"/>
      <c r="Q783" s="102"/>
    </row>
    <row r="784" customFormat="false" ht="13.8" hidden="true" customHeight="false" outlineLevel="0" collapsed="false">
      <c r="A784" s="127" t="s">
        <v>2366</v>
      </c>
      <c r="B784" s="128" t="s">
        <v>2367</v>
      </c>
      <c r="C784" s="95" t="s">
        <v>123</v>
      </c>
      <c r="D784" s="96"/>
      <c r="E784" s="96" t="n">
        <v>0</v>
      </c>
      <c r="F784" s="97" t="s">
        <v>48</v>
      </c>
      <c r="G784" s="97" t="s">
        <v>48</v>
      </c>
      <c r="H784" s="97" t="n">
        <v>1758</v>
      </c>
      <c r="I784" s="103" t="s">
        <v>1351</v>
      </c>
      <c r="J784" s="60" t="n">
        <v>9</v>
      </c>
      <c r="K784" s="99" t="n">
        <v>5</v>
      </c>
      <c r="L784" s="100"/>
      <c r="M784" s="101"/>
      <c r="N784" s="101"/>
      <c r="O784" s="101"/>
      <c r="P784" s="101"/>
      <c r="Q784" s="102"/>
    </row>
    <row r="785" customFormat="false" ht="15" hidden="true" customHeight="true" outlineLevel="0" collapsed="false">
      <c r="A785" s="127" t="s">
        <v>2368</v>
      </c>
      <c r="B785" s="128" t="s">
        <v>2369</v>
      </c>
      <c r="C785" s="123" t="s">
        <v>486</v>
      </c>
      <c r="D785" s="96"/>
      <c r="E785" s="96" t="n">
        <v>0</v>
      </c>
      <c r="F785" s="97" t="s">
        <v>48</v>
      </c>
      <c r="G785" s="97" t="s">
        <v>48</v>
      </c>
      <c r="H785" s="124" t="n">
        <v>19565</v>
      </c>
      <c r="I785" s="103" t="s">
        <v>1351</v>
      </c>
      <c r="J785" s="60" t="n">
        <v>9</v>
      </c>
      <c r="K785" s="99" t="n">
        <v>5</v>
      </c>
      <c r="L785" s="100"/>
      <c r="M785" s="101"/>
      <c r="N785" s="101"/>
      <c r="O785" s="101"/>
      <c r="P785" s="101"/>
      <c r="Q785" s="102"/>
    </row>
    <row r="786" customFormat="false" ht="13.8" hidden="true" customHeight="false" outlineLevel="0" collapsed="false">
      <c r="A786" s="127" t="s">
        <v>2370</v>
      </c>
      <c r="B786" s="128" t="s">
        <v>2371</v>
      </c>
      <c r="C786" s="123" t="s">
        <v>123</v>
      </c>
      <c r="D786" s="96"/>
      <c r="E786" s="96" t="n">
        <v>0</v>
      </c>
      <c r="F786" s="97" t="s">
        <v>48</v>
      </c>
      <c r="G786" s="97" t="s">
        <v>48</v>
      </c>
      <c r="H786" s="124" t="n">
        <v>1760</v>
      </c>
      <c r="I786" s="103" t="s">
        <v>1351</v>
      </c>
      <c r="J786" s="60" t="n">
        <v>9</v>
      </c>
      <c r="K786" s="99" t="n">
        <v>5</v>
      </c>
      <c r="L786" s="100"/>
      <c r="M786" s="101"/>
      <c r="N786" s="101"/>
      <c r="O786" s="101"/>
      <c r="P786" s="101"/>
      <c r="Q786" s="102"/>
    </row>
    <row r="787" customFormat="false" ht="13.8" hidden="true" customHeight="false" outlineLevel="0" collapsed="false">
      <c r="A787" s="127" t="s">
        <v>2372</v>
      </c>
      <c r="B787" s="128" t="s">
        <v>2373</v>
      </c>
      <c r="C787" s="123" t="s">
        <v>1696</v>
      </c>
      <c r="D787" s="96"/>
      <c r="E787" s="96" t="n">
        <v>0</v>
      </c>
      <c r="F787" s="97" t="s">
        <v>48</v>
      </c>
      <c r="G787" s="97" t="s">
        <v>48</v>
      </c>
      <c r="H787" s="124" t="n">
        <v>31520</v>
      </c>
      <c r="I787" s="103" t="s">
        <v>1351</v>
      </c>
      <c r="J787" s="60" t="n">
        <v>9</v>
      </c>
      <c r="K787" s="99" t="n">
        <v>5</v>
      </c>
      <c r="L787" s="100"/>
      <c r="M787" s="101"/>
      <c r="N787" s="101"/>
      <c r="O787" s="101"/>
      <c r="P787" s="101"/>
      <c r="Q787" s="102"/>
    </row>
    <row r="788" customFormat="false" ht="13.8" hidden="true" customHeight="false" outlineLevel="0" collapsed="false">
      <c r="A788" s="127" t="s">
        <v>2374</v>
      </c>
      <c r="B788" s="128" t="s">
        <v>2375</v>
      </c>
      <c r="C788" s="123" t="s">
        <v>1696</v>
      </c>
      <c r="D788" s="96"/>
      <c r="E788" s="96" t="n">
        <v>0</v>
      </c>
      <c r="F788" s="97" t="s">
        <v>48</v>
      </c>
      <c r="G788" s="97" t="s">
        <v>48</v>
      </c>
      <c r="H788" s="124" t="n">
        <v>31541</v>
      </c>
      <c r="I788" s="103" t="s">
        <v>1351</v>
      </c>
      <c r="J788" s="60" t="n">
        <v>9</v>
      </c>
      <c r="K788" s="99" t="n">
        <v>5</v>
      </c>
      <c r="L788" s="100" t="s">
        <v>2376</v>
      </c>
      <c r="M788" s="101" t="s">
        <v>2377</v>
      </c>
      <c r="N788" s="101"/>
      <c r="O788" s="101"/>
      <c r="P788" s="101"/>
      <c r="Q788" s="102"/>
    </row>
    <row r="789" customFormat="false" ht="13.8" hidden="true" customHeight="false" outlineLevel="0" collapsed="false">
      <c r="A789" s="127" t="s">
        <v>2378</v>
      </c>
      <c r="B789" s="128" t="s">
        <v>2379</v>
      </c>
      <c r="C789" s="123" t="s">
        <v>123</v>
      </c>
      <c r="D789" s="96"/>
      <c r="E789" s="96" t="n">
        <v>0</v>
      </c>
      <c r="F789" s="97" t="s">
        <v>48</v>
      </c>
      <c r="G789" s="97" t="s">
        <v>48</v>
      </c>
      <c r="H789" s="124" t="n">
        <v>19567</v>
      </c>
      <c r="I789" s="103" t="s">
        <v>1351</v>
      </c>
      <c r="J789" s="60" t="n">
        <v>9</v>
      </c>
      <c r="K789" s="99" t="n">
        <v>5</v>
      </c>
      <c r="L789" s="100"/>
      <c r="M789" s="101"/>
      <c r="N789" s="101"/>
      <c r="O789" s="101"/>
      <c r="P789" s="101"/>
      <c r="Q789" s="102"/>
    </row>
    <row r="790" customFormat="false" ht="13.8" hidden="true" customHeight="false" outlineLevel="0" collapsed="false">
      <c r="A790" s="127" t="s">
        <v>2380</v>
      </c>
      <c r="B790" s="128" t="s">
        <v>2381</v>
      </c>
      <c r="C790" s="123" t="s">
        <v>1268</v>
      </c>
      <c r="D790" s="96"/>
      <c r="E790" s="96" t="n">
        <v>0</v>
      </c>
      <c r="F790" s="97" t="s">
        <v>48</v>
      </c>
      <c r="G790" s="97" t="s">
        <v>48</v>
      </c>
      <c r="H790" s="124" t="n">
        <v>1468</v>
      </c>
      <c r="I790" s="103" t="s">
        <v>1351</v>
      </c>
      <c r="J790" s="60" t="n">
        <v>9</v>
      </c>
      <c r="K790" s="99" t="n">
        <v>5</v>
      </c>
      <c r="L790" s="100"/>
      <c r="M790" s="101"/>
      <c r="N790" s="101"/>
      <c r="O790" s="101"/>
      <c r="P790" s="101"/>
      <c r="Q790" s="102"/>
    </row>
    <row r="791" customFormat="false" ht="13.8" hidden="true" customHeight="false" outlineLevel="0" collapsed="false">
      <c r="A791" s="127" t="s">
        <v>2382</v>
      </c>
      <c r="B791" s="128" t="s">
        <v>2383</v>
      </c>
      <c r="C791" s="123" t="s">
        <v>2384</v>
      </c>
      <c r="D791" s="96"/>
      <c r="E791" s="96" t="n">
        <v>0</v>
      </c>
      <c r="F791" s="97" t="s">
        <v>48</v>
      </c>
      <c r="G791" s="97" t="s">
        <v>48</v>
      </c>
      <c r="H791" s="124" t="n">
        <v>31525</v>
      </c>
      <c r="I791" s="103" t="s">
        <v>1351</v>
      </c>
      <c r="J791" s="60" t="n">
        <v>9</v>
      </c>
      <c r="K791" s="99" t="n">
        <v>5</v>
      </c>
      <c r="L791" s="100" t="s">
        <v>2385</v>
      </c>
      <c r="M791" s="101" t="s">
        <v>2386</v>
      </c>
      <c r="N791" s="101"/>
      <c r="O791" s="101"/>
      <c r="P791" s="101"/>
      <c r="Q791" s="102"/>
    </row>
    <row r="792" customFormat="false" ht="13.8" hidden="true" customHeight="false" outlineLevel="0" collapsed="false">
      <c r="A792" s="127" t="s">
        <v>2387</v>
      </c>
      <c r="B792" s="128" t="s">
        <v>2388</v>
      </c>
      <c r="C792" s="123" t="s">
        <v>79</v>
      </c>
      <c r="D792" s="96"/>
      <c r="E792" s="96" t="n">
        <v>0</v>
      </c>
      <c r="F792" s="97" t="s">
        <v>48</v>
      </c>
      <c r="G792" s="97" t="s">
        <v>48</v>
      </c>
      <c r="H792" s="124" t="n">
        <v>19570</v>
      </c>
      <c r="I792" s="103" t="s">
        <v>1351</v>
      </c>
      <c r="J792" s="60" t="n">
        <v>9</v>
      </c>
      <c r="K792" s="99" t="n">
        <v>5</v>
      </c>
      <c r="L792" s="100"/>
      <c r="M792" s="101"/>
      <c r="N792" s="101"/>
      <c r="O792" s="101"/>
      <c r="P792" s="101"/>
      <c r="Q792" s="102"/>
    </row>
    <row r="793" customFormat="false" ht="13.8" hidden="true" customHeight="false" outlineLevel="0" collapsed="false">
      <c r="A793" s="127" t="s">
        <v>2389</v>
      </c>
      <c r="B793" s="128" t="s">
        <v>2390</v>
      </c>
      <c r="C793" s="123" t="s">
        <v>2001</v>
      </c>
      <c r="D793" s="96"/>
      <c r="E793" s="96" t="n">
        <v>0</v>
      </c>
      <c r="F793" s="97" t="s">
        <v>48</v>
      </c>
      <c r="G793" s="97" t="s">
        <v>48</v>
      </c>
      <c r="H793" s="124" t="n">
        <v>1473</v>
      </c>
      <c r="I793" s="103" t="s">
        <v>1351</v>
      </c>
      <c r="J793" s="60" t="n">
        <v>9</v>
      </c>
      <c r="K793" s="99" t="n">
        <v>5</v>
      </c>
      <c r="L793" s="100"/>
      <c r="M793" s="101"/>
      <c r="N793" s="101"/>
      <c r="O793" s="101"/>
      <c r="P793" s="101"/>
      <c r="Q793" s="102"/>
    </row>
    <row r="794" customFormat="false" ht="13.8" hidden="true" customHeight="false" outlineLevel="0" collapsed="false">
      <c r="A794" s="127" t="s">
        <v>2391</v>
      </c>
      <c r="B794" s="128" t="s">
        <v>2392</v>
      </c>
      <c r="C794" s="95" t="s">
        <v>2159</v>
      </c>
      <c r="D794" s="96"/>
      <c r="E794" s="96" t="n">
        <v>0</v>
      </c>
      <c r="F794" s="97" t="s">
        <v>48</v>
      </c>
      <c r="G794" s="97" t="s">
        <v>48</v>
      </c>
      <c r="H794" s="97" t="n">
        <v>1474</v>
      </c>
      <c r="I794" s="103" t="s">
        <v>1351</v>
      </c>
      <c r="J794" s="60" t="n">
        <v>9</v>
      </c>
      <c r="K794" s="99" t="n">
        <v>5</v>
      </c>
      <c r="L794" s="100"/>
      <c r="M794" s="101"/>
      <c r="N794" s="101"/>
      <c r="O794" s="101"/>
      <c r="P794" s="101"/>
      <c r="Q794" s="102"/>
    </row>
    <row r="795" customFormat="false" ht="13.8" hidden="true" customHeight="false" outlineLevel="0" collapsed="false">
      <c r="A795" s="127" t="s">
        <v>2393</v>
      </c>
      <c r="B795" s="128" t="s">
        <v>2394</v>
      </c>
      <c r="C795" s="123" t="s">
        <v>2395</v>
      </c>
      <c r="D795" s="96"/>
      <c r="E795" s="96" t="n">
        <v>0</v>
      </c>
      <c r="F795" s="97" t="s">
        <v>48</v>
      </c>
      <c r="G795" s="97" t="s">
        <v>48</v>
      </c>
      <c r="H795" s="124" t="n">
        <v>1475</v>
      </c>
      <c r="I795" s="103" t="s">
        <v>1351</v>
      </c>
      <c r="J795" s="60" t="n">
        <v>9</v>
      </c>
      <c r="K795" s="99" t="n">
        <v>5</v>
      </c>
      <c r="L795" s="100"/>
      <c r="M795" s="101"/>
      <c r="N795" s="101"/>
      <c r="O795" s="101"/>
      <c r="P795" s="101"/>
      <c r="Q795" s="102"/>
    </row>
    <row r="796" customFormat="false" ht="13.8" hidden="true" customHeight="false" outlineLevel="0" collapsed="false">
      <c r="A796" s="127" t="s">
        <v>2396</v>
      </c>
      <c r="B796" s="128" t="s">
        <v>2397</v>
      </c>
      <c r="C796" s="95" t="s">
        <v>123</v>
      </c>
      <c r="D796" s="96"/>
      <c r="E796" s="96" t="n">
        <v>0</v>
      </c>
      <c r="F796" s="97" t="s">
        <v>48</v>
      </c>
      <c r="G796" s="97" t="s">
        <v>48</v>
      </c>
      <c r="H796" s="97" t="n">
        <v>19571</v>
      </c>
      <c r="I796" s="103" t="s">
        <v>1351</v>
      </c>
      <c r="J796" s="60" t="n">
        <v>9</v>
      </c>
      <c r="K796" s="99" t="n">
        <v>5</v>
      </c>
      <c r="L796" s="100"/>
      <c r="M796" s="101"/>
      <c r="N796" s="129"/>
      <c r="O796" s="101"/>
      <c r="P796" s="129"/>
      <c r="Q796" s="102"/>
    </row>
    <row r="797" customFormat="false" ht="13.8" hidden="true" customHeight="false" outlineLevel="0" collapsed="false">
      <c r="A797" s="127" t="s">
        <v>2398</v>
      </c>
      <c r="B797" s="128" t="s">
        <v>2399</v>
      </c>
      <c r="C797" s="123" t="s">
        <v>2400</v>
      </c>
      <c r="D797" s="96"/>
      <c r="E797" s="96" t="n">
        <v>0</v>
      </c>
      <c r="F797" s="97" t="s">
        <v>48</v>
      </c>
      <c r="G797" s="97" t="s">
        <v>48</v>
      </c>
      <c r="H797" s="124" t="n">
        <v>19572</v>
      </c>
      <c r="I797" s="103" t="s">
        <v>1351</v>
      </c>
      <c r="J797" s="60" t="n">
        <v>9</v>
      </c>
      <c r="K797" s="99" t="n">
        <v>5</v>
      </c>
      <c r="L797" s="100"/>
      <c r="M797" s="101"/>
      <c r="N797" s="101"/>
      <c r="O797" s="101"/>
      <c r="P797" s="101"/>
      <c r="Q797" s="102"/>
    </row>
    <row r="798" customFormat="false" ht="13.8" hidden="true" customHeight="false" outlineLevel="0" collapsed="false">
      <c r="A798" s="127" t="s">
        <v>2401</v>
      </c>
      <c r="B798" s="128" t="s">
        <v>2402</v>
      </c>
      <c r="C798" s="123" t="s">
        <v>123</v>
      </c>
      <c r="D798" s="96"/>
      <c r="E798" s="96" t="n">
        <v>0</v>
      </c>
      <c r="F798" s="97" t="s">
        <v>48</v>
      </c>
      <c r="G798" s="97" t="s">
        <v>48</v>
      </c>
      <c r="H798" s="124" t="n">
        <v>1477</v>
      </c>
      <c r="I798" s="103" t="s">
        <v>1351</v>
      </c>
      <c r="J798" s="60" t="n">
        <v>9</v>
      </c>
      <c r="K798" s="99" t="n">
        <v>5</v>
      </c>
      <c r="L798" s="100"/>
      <c r="M798" s="101"/>
      <c r="N798" s="101"/>
      <c r="O798" s="101"/>
      <c r="P798" s="101"/>
      <c r="Q798" s="102"/>
    </row>
    <row r="799" customFormat="false" ht="13.8" hidden="true" customHeight="false" outlineLevel="0" collapsed="false">
      <c r="A799" s="127" t="s">
        <v>2403</v>
      </c>
      <c r="B799" s="128" t="s">
        <v>2404</v>
      </c>
      <c r="C799" s="123" t="s">
        <v>2405</v>
      </c>
      <c r="D799" s="96"/>
      <c r="E799" s="96" t="n">
        <v>0</v>
      </c>
      <c r="F799" s="97" t="s">
        <v>48</v>
      </c>
      <c r="G799" s="97" t="s">
        <v>48</v>
      </c>
      <c r="H799" s="124" t="n">
        <v>19573</v>
      </c>
      <c r="I799" s="98" t="s">
        <v>1351</v>
      </c>
      <c r="J799" s="60" t="n">
        <v>9</v>
      </c>
      <c r="K799" s="99" t="n">
        <v>5</v>
      </c>
      <c r="L799" s="100"/>
      <c r="M799" s="101"/>
      <c r="N799" s="101"/>
      <c r="O799" s="101"/>
      <c r="P799" s="101"/>
      <c r="Q799" s="102"/>
    </row>
    <row r="800" customFormat="false" ht="13.8" hidden="true" customHeight="false" outlineLevel="0" collapsed="false">
      <c r="A800" s="127" t="s">
        <v>2406</v>
      </c>
      <c r="B800" s="128" t="s">
        <v>2407</v>
      </c>
      <c r="C800" s="95" t="s">
        <v>123</v>
      </c>
      <c r="D800" s="96"/>
      <c r="E800" s="96" t="n">
        <v>0</v>
      </c>
      <c r="F800" s="97" t="s">
        <v>48</v>
      </c>
      <c r="G800" s="97" t="s">
        <v>48</v>
      </c>
      <c r="H800" s="97" t="n">
        <v>1478</v>
      </c>
      <c r="I800" s="103" t="s">
        <v>1351</v>
      </c>
      <c r="J800" s="60" t="n">
        <v>9</v>
      </c>
      <c r="K800" s="99" t="n">
        <v>5</v>
      </c>
      <c r="L800" s="100"/>
      <c r="M800" s="101"/>
      <c r="N800" s="101"/>
      <c r="O800" s="101"/>
      <c r="P800" s="101"/>
      <c r="Q800" s="102"/>
    </row>
    <row r="801" customFormat="false" ht="13.8" hidden="true" customHeight="false" outlineLevel="0" collapsed="false">
      <c r="A801" s="127" t="s">
        <v>2408</v>
      </c>
      <c r="B801" s="128" t="s">
        <v>2409</v>
      </c>
      <c r="C801" s="123" t="s">
        <v>396</v>
      </c>
      <c r="D801" s="96"/>
      <c r="E801" s="96" t="n">
        <v>0</v>
      </c>
      <c r="F801" s="97" t="s">
        <v>48</v>
      </c>
      <c r="G801" s="97" t="s">
        <v>48</v>
      </c>
      <c r="H801" s="124" t="n">
        <v>19574</v>
      </c>
      <c r="I801" s="103" t="s">
        <v>1351</v>
      </c>
      <c r="J801" s="60" t="n">
        <v>9</v>
      </c>
      <c r="K801" s="99" t="n">
        <v>5</v>
      </c>
      <c r="L801" s="100"/>
      <c r="M801" s="101"/>
      <c r="N801" s="101"/>
      <c r="O801" s="101"/>
      <c r="P801" s="101"/>
      <c r="Q801" s="102"/>
    </row>
    <row r="802" customFormat="false" ht="13.8" hidden="true" customHeight="false" outlineLevel="0" collapsed="false">
      <c r="A802" s="127" t="s">
        <v>2410</v>
      </c>
      <c r="B802" s="128" t="s">
        <v>2411</v>
      </c>
      <c r="C802" s="123" t="s">
        <v>2412</v>
      </c>
      <c r="D802" s="96"/>
      <c r="E802" s="96" t="n">
        <v>0</v>
      </c>
      <c r="F802" s="97" t="s">
        <v>48</v>
      </c>
      <c r="G802" s="97" t="s">
        <v>48</v>
      </c>
      <c r="H802" s="124" t="n">
        <v>35488</v>
      </c>
      <c r="I802" s="103" t="s">
        <v>1351</v>
      </c>
      <c r="J802" s="60" t="n">
        <v>9</v>
      </c>
      <c r="K802" s="99" t="n">
        <v>5</v>
      </c>
      <c r="L802" s="100"/>
      <c r="M802" s="101"/>
      <c r="N802" s="129"/>
      <c r="O802" s="101"/>
      <c r="P802" s="129"/>
      <c r="Q802" s="102"/>
    </row>
    <row r="803" customFormat="false" ht="13.8" hidden="true" customHeight="false" outlineLevel="0" collapsed="false">
      <c r="A803" s="127" t="s">
        <v>2413</v>
      </c>
      <c r="B803" s="128" t="s">
        <v>2414</v>
      </c>
      <c r="C803" s="123" t="s">
        <v>2415</v>
      </c>
      <c r="D803" s="96"/>
      <c r="E803" s="96" t="n">
        <v>0</v>
      </c>
      <c r="F803" s="97" t="s">
        <v>48</v>
      </c>
      <c r="G803" s="97" t="s">
        <v>48</v>
      </c>
      <c r="H803" s="124" t="n">
        <v>1480</v>
      </c>
      <c r="I803" s="103" t="s">
        <v>1351</v>
      </c>
      <c r="J803" s="60" t="n">
        <v>9</v>
      </c>
      <c r="K803" s="99" t="n">
        <v>5</v>
      </c>
      <c r="L803" s="100"/>
      <c r="M803" s="101"/>
      <c r="N803" s="101"/>
      <c r="O803" s="101"/>
      <c r="P803" s="101"/>
      <c r="Q803" s="102"/>
    </row>
    <row r="804" customFormat="false" ht="13.8" hidden="true" customHeight="false" outlineLevel="0" collapsed="false">
      <c r="A804" s="127" t="s">
        <v>2416</v>
      </c>
      <c r="B804" s="128" t="s">
        <v>2417</v>
      </c>
      <c r="C804" s="123" t="s">
        <v>1963</v>
      </c>
      <c r="D804" s="96"/>
      <c r="E804" s="96" t="n">
        <v>0</v>
      </c>
      <c r="F804" s="97" t="s">
        <v>48</v>
      </c>
      <c r="G804" s="97" t="s">
        <v>48</v>
      </c>
      <c r="H804" s="124" t="n">
        <v>1482</v>
      </c>
      <c r="I804" s="103" t="s">
        <v>1351</v>
      </c>
      <c r="J804" s="60" t="n">
        <v>9</v>
      </c>
      <c r="K804" s="99" t="n">
        <v>5</v>
      </c>
      <c r="L804" s="100"/>
      <c r="M804" s="101"/>
      <c r="N804" s="129"/>
      <c r="O804" s="101"/>
      <c r="P804" s="129"/>
      <c r="Q804" s="102"/>
    </row>
    <row r="805" customFormat="false" ht="13.8" hidden="true" customHeight="false" outlineLevel="0" collapsed="false">
      <c r="A805" s="127" t="s">
        <v>2418</v>
      </c>
      <c r="B805" s="128" t="s">
        <v>2419</v>
      </c>
      <c r="C805" s="123" t="s">
        <v>123</v>
      </c>
      <c r="D805" s="96"/>
      <c r="E805" s="96" t="n">
        <v>0</v>
      </c>
      <c r="F805" s="97" t="s">
        <v>48</v>
      </c>
      <c r="G805" s="97" t="s">
        <v>48</v>
      </c>
      <c r="H805" s="124" t="n">
        <v>1483</v>
      </c>
      <c r="I805" s="98" t="s">
        <v>1351</v>
      </c>
      <c r="J805" s="60" t="n">
        <v>9</v>
      </c>
      <c r="K805" s="99" t="n">
        <v>5</v>
      </c>
      <c r="L805" s="100"/>
      <c r="M805" s="101"/>
      <c r="N805" s="101"/>
      <c r="O805" s="101"/>
      <c r="P805" s="101"/>
      <c r="Q805" s="102"/>
    </row>
    <row r="806" customFormat="false" ht="13.8" hidden="true" customHeight="false" outlineLevel="0" collapsed="false">
      <c r="A806" s="127" t="s">
        <v>2420</v>
      </c>
      <c r="B806" s="128" t="s">
        <v>2421</v>
      </c>
      <c r="C806" s="123" t="s">
        <v>2001</v>
      </c>
      <c r="D806" s="96"/>
      <c r="E806" s="96" t="n">
        <v>0</v>
      </c>
      <c r="F806" s="97" t="s">
        <v>48</v>
      </c>
      <c r="G806" s="97" t="s">
        <v>48</v>
      </c>
      <c r="H806" s="124" t="n">
        <v>1485</v>
      </c>
      <c r="I806" s="103" t="s">
        <v>1351</v>
      </c>
      <c r="J806" s="60" t="n">
        <v>9</v>
      </c>
      <c r="K806" s="99" t="n">
        <v>5</v>
      </c>
      <c r="L806" s="100"/>
      <c r="M806" s="101"/>
      <c r="N806" s="101"/>
      <c r="O806" s="101"/>
      <c r="P806" s="101"/>
      <c r="Q806" s="102"/>
    </row>
    <row r="807" customFormat="false" ht="13.8" hidden="true" customHeight="false" outlineLevel="0" collapsed="false">
      <c r="A807" s="127" t="s">
        <v>2422</v>
      </c>
      <c r="B807" s="128" t="s">
        <v>2423</v>
      </c>
      <c r="C807" s="123" t="s">
        <v>2424</v>
      </c>
      <c r="D807" s="96"/>
      <c r="E807" s="96" t="n">
        <v>0</v>
      </c>
      <c r="F807" s="97" t="s">
        <v>48</v>
      </c>
      <c r="G807" s="97" t="s">
        <v>48</v>
      </c>
      <c r="H807" s="124" t="n">
        <v>1489</v>
      </c>
      <c r="I807" s="103" t="s">
        <v>1351</v>
      </c>
      <c r="J807" s="60" t="n">
        <v>9</v>
      </c>
      <c r="K807" s="99" t="n">
        <v>5</v>
      </c>
      <c r="L807" s="100"/>
      <c r="M807" s="101"/>
      <c r="N807" s="101"/>
      <c r="O807" s="101"/>
      <c r="P807" s="101"/>
      <c r="Q807" s="102"/>
    </row>
    <row r="808" customFormat="false" ht="13.8" hidden="true" customHeight="false" outlineLevel="0" collapsed="false">
      <c r="A808" s="127" t="s">
        <v>2425</v>
      </c>
      <c r="B808" s="128" t="s">
        <v>2426</v>
      </c>
      <c r="C808" s="123" t="s">
        <v>2001</v>
      </c>
      <c r="D808" s="96"/>
      <c r="E808" s="96" t="n">
        <v>0</v>
      </c>
      <c r="F808" s="97" t="s">
        <v>48</v>
      </c>
      <c r="G808" s="97" t="s">
        <v>48</v>
      </c>
      <c r="H808" s="124" t="n">
        <v>19578</v>
      </c>
      <c r="I808" s="103" t="s">
        <v>1351</v>
      </c>
      <c r="J808" s="60" t="n">
        <v>9</v>
      </c>
      <c r="K808" s="99" t="n">
        <v>5</v>
      </c>
      <c r="L808" s="100"/>
      <c r="M808" s="101"/>
      <c r="N808" s="101"/>
      <c r="O808" s="101"/>
      <c r="P808" s="101"/>
      <c r="Q808" s="102"/>
    </row>
    <row r="809" customFormat="false" ht="13.8" hidden="true" customHeight="false" outlineLevel="0" collapsed="false">
      <c r="A809" s="127" t="s">
        <v>2427</v>
      </c>
      <c r="B809" s="128" t="s">
        <v>2428</v>
      </c>
      <c r="C809" s="123" t="s">
        <v>2001</v>
      </c>
      <c r="D809" s="96"/>
      <c r="E809" s="96" t="n">
        <v>0</v>
      </c>
      <c r="F809" s="97" t="s">
        <v>48</v>
      </c>
      <c r="G809" s="97" t="s">
        <v>48</v>
      </c>
      <c r="H809" s="124" t="n">
        <v>19579</v>
      </c>
      <c r="I809" s="103" t="s">
        <v>1351</v>
      </c>
      <c r="J809" s="60" t="n">
        <v>9</v>
      </c>
      <c r="K809" s="99" t="n">
        <v>5</v>
      </c>
      <c r="L809" s="100"/>
      <c r="M809" s="101"/>
      <c r="N809" s="101"/>
      <c r="O809" s="101"/>
      <c r="P809" s="101"/>
      <c r="Q809" s="102"/>
    </row>
    <row r="810" customFormat="false" ht="13.8" hidden="true" customHeight="false" outlineLevel="0" collapsed="false">
      <c r="A810" s="127" t="s">
        <v>2429</v>
      </c>
      <c r="B810" s="128" t="s">
        <v>2430</v>
      </c>
      <c r="C810" s="123" t="s">
        <v>2001</v>
      </c>
      <c r="D810" s="96"/>
      <c r="E810" s="96" t="n">
        <v>0</v>
      </c>
      <c r="F810" s="97" t="s">
        <v>48</v>
      </c>
      <c r="G810" s="97" t="s">
        <v>48</v>
      </c>
      <c r="H810" s="124" t="n">
        <v>32251</v>
      </c>
      <c r="I810" s="103" t="s">
        <v>1351</v>
      </c>
      <c r="J810" s="60" t="n">
        <v>9</v>
      </c>
      <c r="K810" s="99" t="n">
        <v>5</v>
      </c>
      <c r="L810" s="100"/>
      <c r="M810" s="101"/>
      <c r="N810" s="101"/>
      <c r="O810" s="101"/>
      <c r="P810" s="101"/>
      <c r="Q810" s="102"/>
    </row>
    <row r="811" customFormat="false" ht="13.8" hidden="true" customHeight="false" outlineLevel="0" collapsed="false">
      <c r="A811" s="127" t="s">
        <v>2431</v>
      </c>
      <c r="B811" s="128" t="s">
        <v>2432</v>
      </c>
      <c r="C811" s="123" t="s">
        <v>1457</v>
      </c>
      <c r="D811" s="96"/>
      <c r="E811" s="96" t="n">
        <v>0</v>
      </c>
      <c r="F811" s="97" t="s">
        <v>48</v>
      </c>
      <c r="G811" s="97" t="s">
        <v>48</v>
      </c>
      <c r="H811" s="124" t="n">
        <v>10235</v>
      </c>
      <c r="I811" s="103" t="s">
        <v>1351</v>
      </c>
      <c r="J811" s="60" t="n">
        <v>9</v>
      </c>
      <c r="K811" s="99" t="n">
        <v>5</v>
      </c>
      <c r="L811" s="100"/>
      <c r="M811" s="101"/>
      <c r="N811" s="101"/>
      <c r="O811" s="101"/>
      <c r="P811" s="101"/>
      <c r="Q811" s="102"/>
    </row>
    <row r="812" customFormat="false" ht="13.8" hidden="true" customHeight="false" outlineLevel="0" collapsed="false">
      <c r="A812" s="127" t="s">
        <v>2433</v>
      </c>
      <c r="B812" s="128" t="s">
        <v>2434</v>
      </c>
      <c r="C812" s="123" t="s">
        <v>2435</v>
      </c>
      <c r="D812" s="96"/>
      <c r="E812" s="96" t="n">
        <v>0</v>
      </c>
      <c r="F812" s="97" t="s">
        <v>48</v>
      </c>
      <c r="G812" s="97" t="s">
        <v>48</v>
      </c>
      <c r="H812" s="124" t="n">
        <v>19580</v>
      </c>
      <c r="I812" s="98" t="s">
        <v>1351</v>
      </c>
      <c r="J812" s="60" t="n">
        <v>9</v>
      </c>
      <c r="K812" s="99" t="n">
        <v>5</v>
      </c>
      <c r="L812" s="100" t="s">
        <v>2436</v>
      </c>
      <c r="M812" s="101" t="s">
        <v>2437</v>
      </c>
      <c r="N812" s="101"/>
      <c r="O812" s="101"/>
      <c r="P812" s="101"/>
      <c r="Q812" s="102"/>
    </row>
    <row r="813" customFormat="false" ht="13.8" hidden="true" customHeight="false" outlineLevel="0" collapsed="false">
      <c r="A813" s="127" t="s">
        <v>2438</v>
      </c>
      <c r="B813" s="128" t="s">
        <v>2439</v>
      </c>
      <c r="C813" s="123" t="s">
        <v>2440</v>
      </c>
      <c r="D813" s="96"/>
      <c r="E813" s="96" t="n">
        <v>0</v>
      </c>
      <c r="F813" s="97" t="s">
        <v>48</v>
      </c>
      <c r="G813" s="97" t="s">
        <v>48</v>
      </c>
      <c r="H813" s="124" t="n">
        <v>30063</v>
      </c>
      <c r="I813" s="98" t="s">
        <v>1351</v>
      </c>
      <c r="J813" s="60" t="n">
        <v>9</v>
      </c>
      <c r="K813" s="99" t="n">
        <v>5</v>
      </c>
      <c r="L813" s="100" t="s">
        <v>2441</v>
      </c>
      <c r="M813" s="101" t="s">
        <v>2442</v>
      </c>
      <c r="N813" s="101"/>
      <c r="O813" s="101"/>
      <c r="P813" s="101"/>
      <c r="Q813" s="102"/>
    </row>
    <row r="814" customFormat="false" ht="13.8" hidden="true" customHeight="false" outlineLevel="0" collapsed="false">
      <c r="A814" s="127" t="s">
        <v>2443</v>
      </c>
      <c r="B814" s="128" t="s">
        <v>2444</v>
      </c>
      <c r="C814" s="95" t="s">
        <v>1477</v>
      </c>
      <c r="D814" s="96"/>
      <c r="E814" s="96" t="n">
        <v>0</v>
      </c>
      <c r="F814" s="97" t="s">
        <v>48</v>
      </c>
      <c r="G814" s="97" t="s">
        <v>48</v>
      </c>
      <c r="H814" s="97" t="n">
        <v>1979</v>
      </c>
      <c r="I814" s="103" t="s">
        <v>1351</v>
      </c>
      <c r="J814" s="60" t="n">
        <v>9</v>
      </c>
      <c r="K814" s="99" t="n">
        <v>5</v>
      </c>
      <c r="L814" s="100"/>
      <c r="M814" s="101"/>
      <c r="N814" s="129"/>
      <c r="O814" s="101"/>
      <c r="P814" s="129"/>
      <c r="Q814" s="102"/>
    </row>
    <row r="815" customFormat="false" ht="13.8" hidden="true" customHeight="false" outlineLevel="0" collapsed="false">
      <c r="A815" s="127" t="s">
        <v>2445</v>
      </c>
      <c r="B815" s="128" t="s">
        <v>2446</v>
      </c>
      <c r="C815" s="123" t="s">
        <v>123</v>
      </c>
      <c r="D815" s="96"/>
      <c r="E815" s="96" t="n">
        <v>0</v>
      </c>
      <c r="F815" s="97" t="s">
        <v>48</v>
      </c>
      <c r="G815" s="97" t="s">
        <v>48</v>
      </c>
      <c r="H815" s="124" t="n">
        <v>32422</v>
      </c>
      <c r="I815" s="98" t="s">
        <v>1351</v>
      </c>
      <c r="J815" s="60" t="n">
        <v>9</v>
      </c>
      <c r="K815" s="99" t="n">
        <v>5</v>
      </c>
      <c r="L815" s="100"/>
      <c r="M815" s="101"/>
      <c r="N815" s="101"/>
      <c r="O815" s="101"/>
      <c r="P815" s="101"/>
      <c r="Q815" s="102"/>
    </row>
    <row r="816" customFormat="false" ht="13.8" hidden="true" customHeight="false" outlineLevel="0" collapsed="false">
      <c r="A816" s="127" t="s">
        <v>2447</v>
      </c>
      <c r="B816" s="128" t="s">
        <v>2448</v>
      </c>
      <c r="C816" s="123" t="s">
        <v>123</v>
      </c>
      <c r="D816" s="96"/>
      <c r="E816" s="96" t="n">
        <v>0</v>
      </c>
      <c r="F816" s="97" t="s">
        <v>48</v>
      </c>
      <c r="G816" s="97" t="s">
        <v>48</v>
      </c>
      <c r="H816" s="124" t="n">
        <v>1938</v>
      </c>
      <c r="I816" s="98" t="s">
        <v>1351</v>
      </c>
      <c r="J816" s="60" t="n">
        <v>9</v>
      </c>
      <c r="K816" s="99" t="n">
        <v>5</v>
      </c>
      <c r="L816" s="100"/>
      <c r="M816" s="101"/>
      <c r="N816" s="101"/>
      <c r="O816" s="101"/>
      <c r="P816" s="101"/>
      <c r="Q816" s="102"/>
    </row>
    <row r="817" customFormat="false" ht="15" hidden="true" customHeight="true" outlineLevel="0" collapsed="false">
      <c r="A817" s="127" t="s">
        <v>2449</v>
      </c>
      <c r="B817" s="128" t="s">
        <v>2450</v>
      </c>
      <c r="C817" s="123" t="s">
        <v>123</v>
      </c>
      <c r="D817" s="96"/>
      <c r="E817" s="96" t="n">
        <v>0</v>
      </c>
      <c r="F817" s="97" t="s">
        <v>48</v>
      </c>
      <c r="G817" s="97" t="s">
        <v>48</v>
      </c>
      <c r="H817" s="124" t="n">
        <v>1939</v>
      </c>
      <c r="I817" s="98" t="s">
        <v>1351</v>
      </c>
      <c r="J817" s="60" t="n">
        <v>9</v>
      </c>
      <c r="K817" s="99" t="n">
        <v>5</v>
      </c>
      <c r="L817" s="100"/>
      <c r="M817" s="101"/>
      <c r="N817" s="101"/>
      <c r="O817" s="101"/>
      <c r="P817" s="101"/>
      <c r="Q817" s="102"/>
    </row>
    <row r="818" customFormat="false" ht="13.8" hidden="true" customHeight="false" outlineLevel="0" collapsed="false">
      <c r="A818" s="127" t="s">
        <v>2451</v>
      </c>
      <c r="B818" s="128" t="s">
        <v>2452</v>
      </c>
      <c r="C818" s="123" t="s">
        <v>123</v>
      </c>
      <c r="D818" s="96"/>
      <c r="E818" s="96" t="n">
        <v>0</v>
      </c>
      <c r="F818" s="97" t="s">
        <v>48</v>
      </c>
      <c r="G818" s="97" t="s">
        <v>48</v>
      </c>
      <c r="H818" s="124" t="n">
        <v>1981</v>
      </c>
      <c r="I818" s="98" t="s">
        <v>1351</v>
      </c>
      <c r="J818" s="60" t="n">
        <v>9</v>
      </c>
      <c r="K818" s="99" t="n">
        <v>5</v>
      </c>
      <c r="L818" s="100"/>
      <c r="M818" s="101"/>
      <c r="N818" s="101"/>
      <c r="O818" s="101"/>
      <c r="P818" s="101"/>
      <c r="Q818" s="102"/>
    </row>
    <row r="819" customFormat="false" ht="13.8" hidden="true" customHeight="false" outlineLevel="0" collapsed="false">
      <c r="A819" s="127" t="s">
        <v>2453</v>
      </c>
      <c r="B819" s="128" t="s">
        <v>2454</v>
      </c>
      <c r="C819" s="95" t="s">
        <v>123</v>
      </c>
      <c r="D819" s="96"/>
      <c r="E819" s="96" t="n">
        <v>0</v>
      </c>
      <c r="F819" s="97" t="s">
        <v>48</v>
      </c>
      <c r="G819" s="97" t="s">
        <v>48</v>
      </c>
      <c r="H819" s="97" t="n">
        <v>19596</v>
      </c>
      <c r="I819" s="103" t="s">
        <v>1351</v>
      </c>
      <c r="J819" s="60" t="n">
        <v>9</v>
      </c>
      <c r="K819" s="99" t="n">
        <v>5</v>
      </c>
      <c r="L819" s="100"/>
      <c r="M819" s="101"/>
      <c r="N819" s="129"/>
      <c r="O819" s="101"/>
      <c r="P819" s="129"/>
      <c r="Q819" s="102"/>
    </row>
    <row r="820" customFormat="false" ht="13.8" hidden="true" customHeight="false" outlineLevel="0" collapsed="false">
      <c r="A820" s="127" t="s">
        <v>2455</v>
      </c>
      <c r="B820" s="128" t="s">
        <v>2456</v>
      </c>
      <c r="C820" s="95" t="s">
        <v>2457</v>
      </c>
      <c r="D820" s="96"/>
      <c r="E820" s="96" t="n">
        <v>0</v>
      </c>
      <c r="F820" s="97" t="s">
        <v>48</v>
      </c>
      <c r="G820" s="97" t="s">
        <v>48</v>
      </c>
      <c r="H820" s="97" t="n">
        <v>1734</v>
      </c>
      <c r="I820" s="98" t="s">
        <v>1351</v>
      </c>
      <c r="J820" s="60" t="n">
        <v>9</v>
      </c>
      <c r="K820" s="99" t="n">
        <v>5</v>
      </c>
      <c r="L820" s="100"/>
      <c r="M820" s="101"/>
      <c r="N820" s="101"/>
      <c r="O820" s="101"/>
      <c r="P820" s="101"/>
      <c r="Q820" s="102"/>
    </row>
    <row r="821" customFormat="false" ht="13.8" hidden="true" customHeight="false" outlineLevel="0" collapsed="false">
      <c r="A821" s="127" t="s">
        <v>2458</v>
      </c>
      <c r="B821" s="128" t="s">
        <v>2459</v>
      </c>
      <c r="C821" s="123" t="s">
        <v>2178</v>
      </c>
      <c r="D821" s="96"/>
      <c r="E821" s="96" t="n">
        <v>0</v>
      </c>
      <c r="F821" s="97" t="s">
        <v>48</v>
      </c>
      <c r="G821" s="97" t="s">
        <v>48</v>
      </c>
      <c r="H821" s="124" t="n">
        <v>1737</v>
      </c>
      <c r="I821" s="103" t="s">
        <v>1351</v>
      </c>
      <c r="J821" s="60" t="n">
        <v>9</v>
      </c>
      <c r="K821" s="99" t="n">
        <v>5</v>
      </c>
      <c r="L821" s="100"/>
      <c r="M821" s="101"/>
      <c r="N821" s="101"/>
      <c r="O821" s="101"/>
      <c r="P821" s="101"/>
      <c r="Q821" s="102"/>
    </row>
    <row r="822" customFormat="false" ht="15" hidden="true" customHeight="true" outlineLevel="0" collapsed="false">
      <c r="A822" s="127" t="s">
        <v>2460</v>
      </c>
      <c r="B822" s="128" t="s">
        <v>2461</v>
      </c>
      <c r="C822" s="123" t="s">
        <v>2178</v>
      </c>
      <c r="D822" s="96"/>
      <c r="E822" s="96" t="n">
        <v>0</v>
      </c>
      <c r="F822" s="97" t="s">
        <v>48</v>
      </c>
      <c r="G822" s="97" t="s">
        <v>48</v>
      </c>
      <c r="H822" s="124" t="n">
        <v>1738</v>
      </c>
      <c r="I822" s="103" t="s">
        <v>1351</v>
      </c>
      <c r="J822" s="60" t="n">
        <v>9</v>
      </c>
      <c r="K822" s="99" t="n">
        <v>5</v>
      </c>
      <c r="L822" s="100"/>
      <c r="M822" s="101"/>
      <c r="N822" s="101"/>
      <c r="O822" s="101"/>
      <c r="P822" s="101"/>
      <c r="Q822" s="102"/>
    </row>
    <row r="823" customFormat="false" ht="13.8" hidden="true" customHeight="false" outlineLevel="0" collapsed="false">
      <c r="A823" s="127" t="s">
        <v>2462</v>
      </c>
      <c r="B823" s="128" t="s">
        <v>2463</v>
      </c>
      <c r="C823" s="123" t="s">
        <v>1320</v>
      </c>
      <c r="D823" s="96"/>
      <c r="E823" s="96" t="n">
        <v>0</v>
      </c>
      <c r="F823" s="97" t="s">
        <v>48</v>
      </c>
      <c r="G823" s="97" t="s">
        <v>48</v>
      </c>
      <c r="H823" s="124" t="n">
        <v>32042</v>
      </c>
      <c r="I823" s="103" t="s">
        <v>1351</v>
      </c>
      <c r="J823" s="60" t="n">
        <v>9</v>
      </c>
      <c r="K823" s="99" t="n">
        <v>5</v>
      </c>
      <c r="L823" s="100"/>
      <c r="M823" s="101"/>
      <c r="N823" s="101"/>
      <c r="O823" s="101"/>
      <c r="P823" s="101"/>
      <c r="Q823" s="102"/>
    </row>
    <row r="824" customFormat="false" ht="12.75" hidden="true" customHeight="true" outlineLevel="0" collapsed="false">
      <c r="A824" s="127" t="s">
        <v>2464</v>
      </c>
      <c r="B824" s="128" t="s">
        <v>2465</v>
      </c>
      <c r="C824" s="123" t="s">
        <v>123</v>
      </c>
      <c r="D824" s="96"/>
      <c r="E824" s="96" t="n">
        <v>0</v>
      </c>
      <c r="F824" s="97" t="s">
        <v>48</v>
      </c>
      <c r="G824" s="97" t="s">
        <v>48</v>
      </c>
      <c r="H824" s="124" t="n">
        <v>19601</v>
      </c>
      <c r="I824" s="103" t="s">
        <v>1351</v>
      </c>
      <c r="J824" s="60" t="n">
        <v>9</v>
      </c>
      <c r="K824" s="99" t="n">
        <v>5</v>
      </c>
      <c r="L824" s="100"/>
      <c r="M824" s="101"/>
      <c r="N824" s="101"/>
      <c r="O824" s="101"/>
      <c r="P824" s="101"/>
      <c r="Q824" s="102"/>
    </row>
    <row r="825" customFormat="false" ht="13.8" hidden="true" customHeight="false" outlineLevel="0" collapsed="false">
      <c r="A825" s="127" t="s">
        <v>2466</v>
      </c>
      <c r="B825" s="128" t="s">
        <v>2467</v>
      </c>
      <c r="C825" s="123" t="s">
        <v>2468</v>
      </c>
      <c r="D825" s="96"/>
      <c r="E825" s="96" t="n">
        <v>0</v>
      </c>
      <c r="F825" s="97" t="s">
        <v>48</v>
      </c>
      <c r="G825" s="97" t="s">
        <v>48</v>
      </c>
      <c r="H825" s="124" t="n">
        <v>19607</v>
      </c>
      <c r="I825" s="103" t="s">
        <v>1351</v>
      </c>
      <c r="J825" s="60" t="n">
        <v>9</v>
      </c>
      <c r="K825" s="99" t="n">
        <v>5</v>
      </c>
      <c r="L825" s="100"/>
      <c r="M825" s="101"/>
      <c r="N825" s="101"/>
      <c r="O825" s="101"/>
      <c r="P825" s="101"/>
      <c r="Q825" s="102"/>
    </row>
    <row r="826" customFormat="false" ht="15" hidden="true" customHeight="true" outlineLevel="0" collapsed="false">
      <c r="A826" s="127" t="s">
        <v>2469</v>
      </c>
      <c r="B826" s="128" t="s">
        <v>2470</v>
      </c>
      <c r="C826" s="123" t="s">
        <v>2471</v>
      </c>
      <c r="D826" s="96"/>
      <c r="E826" s="96" t="n">
        <v>0</v>
      </c>
      <c r="F826" s="97" t="s">
        <v>48</v>
      </c>
      <c r="G826" s="97" t="s">
        <v>48</v>
      </c>
      <c r="H826" s="124" t="n">
        <v>19608</v>
      </c>
      <c r="I826" s="103" t="s">
        <v>1351</v>
      </c>
      <c r="J826" s="60" t="n">
        <v>9</v>
      </c>
      <c r="K826" s="99" t="n">
        <v>5</v>
      </c>
      <c r="L826" s="100"/>
      <c r="M826" s="101"/>
      <c r="N826" s="101"/>
      <c r="O826" s="101"/>
      <c r="P826" s="101"/>
      <c r="Q826" s="102"/>
    </row>
    <row r="827" customFormat="false" ht="15" hidden="true" customHeight="true" outlineLevel="0" collapsed="false">
      <c r="A827" s="127" t="s">
        <v>2472</v>
      </c>
      <c r="B827" s="128" t="s">
        <v>2473</v>
      </c>
      <c r="C827" s="123" t="s">
        <v>1235</v>
      </c>
      <c r="D827" s="96"/>
      <c r="E827" s="96" t="n">
        <v>0</v>
      </c>
      <c r="F827" s="97" t="s">
        <v>48</v>
      </c>
      <c r="G827" s="97" t="s">
        <v>48</v>
      </c>
      <c r="H827" s="124" t="n">
        <v>19611</v>
      </c>
      <c r="I827" s="103" t="s">
        <v>1351</v>
      </c>
      <c r="J827" s="60" t="n">
        <v>9</v>
      </c>
      <c r="K827" s="99" t="n">
        <v>5</v>
      </c>
      <c r="L827" s="100"/>
      <c r="M827" s="101"/>
      <c r="N827" s="101"/>
      <c r="O827" s="101"/>
      <c r="P827" s="101"/>
      <c r="Q827" s="102"/>
    </row>
    <row r="828" customFormat="false" ht="13.8" hidden="true" customHeight="false" outlineLevel="0" collapsed="false">
      <c r="A828" s="127" t="s">
        <v>2474</v>
      </c>
      <c r="B828" s="128" t="s">
        <v>2475</v>
      </c>
      <c r="C828" s="123" t="s">
        <v>123</v>
      </c>
      <c r="D828" s="96"/>
      <c r="E828" s="96" t="n">
        <v>0</v>
      </c>
      <c r="F828" s="97" t="s">
        <v>48</v>
      </c>
      <c r="G828" s="97" t="s">
        <v>48</v>
      </c>
      <c r="H828" s="124" t="n">
        <v>1497</v>
      </c>
      <c r="I828" s="103" t="s">
        <v>1351</v>
      </c>
      <c r="J828" s="60" t="n">
        <v>9</v>
      </c>
      <c r="K828" s="99" t="n">
        <v>5</v>
      </c>
      <c r="L828" s="100"/>
      <c r="M828" s="101"/>
      <c r="N828" s="101"/>
      <c r="O828" s="101"/>
      <c r="P828" s="101"/>
      <c r="Q828" s="102"/>
    </row>
    <row r="829" customFormat="false" ht="13.8" hidden="true" customHeight="false" outlineLevel="0" collapsed="false">
      <c r="A829" s="127" t="s">
        <v>2476</v>
      </c>
      <c r="B829" s="128" t="s">
        <v>2477</v>
      </c>
      <c r="C829" s="123" t="s">
        <v>123</v>
      </c>
      <c r="D829" s="96"/>
      <c r="E829" s="96" t="n">
        <v>0</v>
      </c>
      <c r="F829" s="97" t="s">
        <v>48</v>
      </c>
      <c r="G829" s="97" t="s">
        <v>48</v>
      </c>
      <c r="H829" s="124" t="n">
        <v>1499</v>
      </c>
      <c r="I829" s="103" t="s">
        <v>1351</v>
      </c>
      <c r="J829" s="60" t="n">
        <v>9</v>
      </c>
      <c r="K829" s="99" t="n">
        <v>5</v>
      </c>
      <c r="L829" s="100"/>
      <c r="M829" s="101"/>
      <c r="N829" s="101"/>
      <c r="O829" s="101"/>
      <c r="P829" s="101"/>
      <c r="Q829" s="102"/>
    </row>
    <row r="830" customFormat="false" ht="13.8" hidden="true" customHeight="false" outlineLevel="0" collapsed="false">
      <c r="A830" s="127" t="s">
        <v>2478</v>
      </c>
      <c r="B830" s="128" t="s">
        <v>2479</v>
      </c>
      <c r="C830" s="123" t="s">
        <v>123</v>
      </c>
      <c r="D830" s="96"/>
      <c r="E830" s="96" t="n">
        <v>0</v>
      </c>
      <c r="F830" s="97" t="s">
        <v>48</v>
      </c>
      <c r="G830" s="97" t="s">
        <v>48</v>
      </c>
      <c r="H830" s="124" t="n">
        <v>1500</v>
      </c>
      <c r="I830" s="103" t="s">
        <v>1351</v>
      </c>
      <c r="J830" s="60" t="n">
        <v>9</v>
      </c>
      <c r="K830" s="99" t="n">
        <v>5</v>
      </c>
      <c r="L830" s="100"/>
      <c r="M830" s="101"/>
      <c r="N830" s="101"/>
      <c r="O830" s="101"/>
      <c r="P830" s="101"/>
      <c r="Q830" s="102"/>
    </row>
    <row r="831" customFormat="false" ht="13.8" hidden="true" customHeight="false" outlineLevel="0" collapsed="false">
      <c r="A831" s="127" t="s">
        <v>2480</v>
      </c>
      <c r="B831" s="128" t="s">
        <v>2481</v>
      </c>
      <c r="C831" s="95" t="s">
        <v>2482</v>
      </c>
      <c r="D831" s="96"/>
      <c r="E831" s="96" t="n">
        <v>0</v>
      </c>
      <c r="F831" s="97" t="s">
        <v>48</v>
      </c>
      <c r="G831" s="97" t="s">
        <v>48</v>
      </c>
      <c r="H831" s="97" t="n">
        <v>1557</v>
      </c>
      <c r="I831" s="98" t="s">
        <v>1351</v>
      </c>
      <c r="J831" s="60" t="n">
        <v>9</v>
      </c>
      <c r="K831" s="99" t="n">
        <v>5</v>
      </c>
      <c r="L831" s="100"/>
      <c r="M831" s="101"/>
      <c r="N831" s="101"/>
      <c r="O831" s="101"/>
      <c r="P831" s="101"/>
      <c r="Q831" s="102"/>
    </row>
    <row r="832" customFormat="false" ht="13.8" hidden="true" customHeight="false" outlineLevel="0" collapsed="false">
      <c r="A832" s="127" t="s">
        <v>2483</v>
      </c>
      <c r="B832" s="128" t="s">
        <v>2484</v>
      </c>
      <c r="C832" s="95" t="s">
        <v>123</v>
      </c>
      <c r="D832" s="96"/>
      <c r="E832" s="96" t="n">
        <v>0</v>
      </c>
      <c r="F832" s="97" t="s">
        <v>48</v>
      </c>
      <c r="G832" s="97" t="s">
        <v>48</v>
      </c>
      <c r="H832" s="97" t="n">
        <v>29980</v>
      </c>
      <c r="I832" s="98" t="s">
        <v>1351</v>
      </c>
      <c r="J832" s="60" t="n">
        <v>9</v>
      </c>
      <c r="K832" s="99" t="n">
        <v>5</v>
      </c>
      <c r="L832" s="100"/>
      <c r="M832" s="101"/>
      <c r="N832" s="101"/>
      <c r="O832" s="101"/>
      <c r="P832" s="101"/>
      <c r="Q832" s="102"/>
    </row>
    <row r="833" customFormat="false" ht="13.8" hidden="true" customHeight="false" outlineLevel="0" collapsed="false">
      <c r="A833" s="127" t="s">
        <v>2485</v>
      </c>
      <c r="B833" s="128" t="s">
        <v>2486</v>
      </c>
      <c r="C833" s="123" t="s">
        <v>2487</v>
      </c>
      <c r="D833" s="96"/>
      <c r="E833" s="96" t="n">
        <v>0</v>
      </c>
      <c r="F833" s="97" t="s">
        <v>48</v>
      </c>
      <c r="G833" s="97" t="s">
        <v>48</v>
      </c>
      <c r="H833" s="124" t="n">
        <v>1561</v>
      </c>
      <c r="I833" s="98" t="s">
        <v>1351</v>
      </c>
      <c r="J833" s="60" t="n">
        <v>9</v>
      </c>
      <c r="K833" s="99" t="n">
        <v>5</v>
      </c>
      <c r="L833" s="100"/>
      <c r="M833" s="101"/>
      <c r="N833" s="101"/>
      <c r="O833" s="101"/>
      <c r="P833" s="101"/>
      <c r="Q833" s="102"/>
    </row>
    <row r="834" customFormat="false" ht="13.8" hidden="true" customHeight="false" outlineLevel="0" collapsed="false">
      <c r="A834" s="127" t="s">
        <v>2488</v>
      </c>
      <c r="B834" s="128" t="s">
        <v>2489</v>
      </c>
      <c r="C834" s="123" t="s">
        <v>2490</v>
      </c>
      <c r="D834" s="96"/>
      <c r="E834" s="96" t="n">
        <v>0</v>
      </c>
      <c r="F834" s="97" t="s">
        <v>48</v>
      </c>
      <c r="G834" s="97" t="s">
        <v>48</v>
      </c>
      <c r="H834" s="124" t="n">
        <v>19625</v>
      </c>
      <c r="I834" s="98" t="s">
        <v>1351</v>
      </c>
      <c r="J834" s="60" t="n">
        <v>9</v>
      </c>
      <c r="K834" s="99" t="n">
        <v>5</v>
      </c>
      <c r="L834" s="100"/>
      <c r="M834" s="101"/>
      <c r="N834" s="101"/>
      <c r="O834" s="101"/>
      <c r="P834" s="101"/>
      <c r="Q834" s="102"/>
    </row>
    <row r="835" customFormat="false" ht="13.8" hidden="true" customHeight="false" outlineLevel="0" collapsed="false">
      <c r="A835" s="127" t="s">
        <v>2491</v>
      </c>
      <c r="B835" s="128" t="s">
        <v>2492</v>
      </c>
      <c r="C835" s="95" t="s">
        <v>123</v>
      </c>
      <c r="D835" s="96"/>
      <c r="E835" s="96" t="n">
        <v>0</v>
      </c>
      <c r="F835" s="97" t="s">
        <v>48</v>
      </c>
      <c r="G835" s="97" t="s">
        <v>48</v>
      </c>
      <c r="H835" s="97" t="n">
        <v>1846</v>
      </c>
      <c r="I835" s="98" t="s">
        <v>1351</v>
      </c>
      <c r="J835" s="60" t="n">
        <v>9</v>
      </c>
      <c r="K835" s="99" t="n">
        <v>5</v>
      </c>
      <c r="L835" s="100"/>
      <c r="M835" s="101"/>
      <c r="N835" s="101"/>
      <c r="O835" s="101"/>
      <c r="P835" s="101"/>
      <c r="Q835" s="102"/>
    </row>
    <row r="836" customFormat="false" ht="13.8" hidden="true" customHeight="false" outlineLevel="0" collapsed="false">
      <c r="A836" s="127" t="s">
        <v>2493</v>
      </c>
      <c r="B836" s="128" t="s">
        <v>2494</v>
      </c>
      <c r="C836" s="123" t="s">
        <v>123</v>
      </c>
      <c r="D836" s="96"/>
      <c r="E836" s="96" t="n">
        <v>0</v>
      </c>
      <c r="F836" s="97" t="s">
        <v>48</v>
      </c>
      <c r="G836" s="97" t="s">
        <v>48</v>
      </c>
      <c r="H836" s="124" t="n">
        <v>1848</v>
      </c>
      <c r="I836" s="103" t="s">
        <v>1351</v>
      </c>
      <c r="J836" s="60" t="n">
        <v>9</v>
      </c>
      <c r="K836" s="99" t="n">
        <v>5</v>
      </c>
      <c r="L836" s="100"/>
      <c r="M836" s="101"/>
      <c r="N836" s="101"/>
      <c r="O836" s="101"/>
      <c r="P836" s="101"/>
      <c r="Q836" s="102"/>
    </row>
    <row r="837" customFormat="false" ht="15" hidden="true" customHeight="true" outlineLevel="0" collapsed="false">
      <c r="A837" s="127" t="s">
        <v>2495</v>
      </c>
      <c r="B837" s="128" t="s">
        <v>2496</v>
      </c>
      <c r="C837" s="123" t="s">
        <v>2400</v>
      </c>
      <c r="D837" s="96"/>
      <c r="E837" s="96" t="n">
        <v>0</v>
      </c>
      <c r="F837" s="97" t="s">
        <v>48</v>
      </c>
      <c r="G837" s="97" t="s">
        <v>48</v>
      </c>
      <c r="H837" s="124" t="n">
        <v>1849</v>
      </c>
      <c r="I837" s="103" t="s">
        <v>1351</v>
      </c>
      <c r="J837" s="60" t="n">
        <v>9</v>
      </c>
      <c r="K837" s="99" t="n">
        <v>5</v>
      </c>
      <c r="L837" s="100"/>
      <c r="M837" s="101"/>
      <c r="N837" s="101"/>
      <c r="O837" s="101"/>
      <c r="P837" s="101"/>
      <c r="Q837" s="102"/>
    </row>
    <row r="838" customFormat="false" ht="13.8" hidden="true" customHeight="false" outlineLevel="0" collapsed="false">
      <c r="A838" s="127" t="s">
        <v>2497</v>
      </c>
      <c r="B838" s="128" t="s">
        <v>2498</v>
      </c>
      <c r="C838" s="123" t="s">
        <v>123</v>
      </c>
      <c r="D838" s="96"/>
      <c r="E838" s="96" t="n">
        <v>0</v>
      </c>
      <c r="F838" s="97" t="s">
        <v>48</v>
      </c>
      <c r="G838" s="97" t="s">
        <v>48</v>
      </c>
      <c r="H838" s="124" t="n">
        <v>1850</v>
      </c>
      <c r="I838" s="103" t="s">
        <v>1351</v>
      </c>
      <c r="J838" s="60" t="n">
        <v>9</v>
      </c>
      <c r="K838" s="99" t="n">
        <v>5</v>
      </c>
      <c r="L838" s="100"/>
      <c r="M838" s="101"/>
      <c r="N838" s="101"/>
      <c r="O838" s="101"/>
      <c r="P838" s="101"/>
      <c r="Q838" s="102"/>
    </row>
    <row r="839" customFormat="false" ht="13.8" hidden="true" customHeight="false" outlineLevel="0" collapsed="false">
      <c r="A839" s="127" t="s">
        <v>2499</v>
      </c>
      <c r="B839" s="128" t="s">
        <v>2500</v>
      </c>
      <c r="C839" s="123" t="s">
        <v>2400</v>
      </c>
      <c r="D839" s="96"/>
      <c r="E839" s="96" t="n">
        <v>0</v>
      </c>
      <c r="F839" s="97" t="s">
        <v>48</v>
      </c>
      <c r="G839" s="97" t="s">
        <v>48</v>
      </c>
      <c r="H839" s="124" t="n">
        <v>1851</v>
      </c>
      <c r="I839" s="103" t="s">
        <v>1351</v>
      </c>
      <c r="J839" s="60" t="n">
        <v>9</v>
      </c>
      <c r="K839" s="99" t="n">
        <v>5</v>
      </c>
      <c r="L839" s="100"/>
      <c r="M839" s="101"/>
      <c r="N839" s="101"/>
      <c r="O839" s="101"/>
      <c r="P839" s="101"/>
      <c r="Q839" s="102"/>
    </row>
    <row r="840" customFormat="false" ht="13.8" hidden="true" customHeight="false" outlineLevel="0" collapsed="false">
      <c r="A840" s="127" t="s">
        <v>2501</v>
      </c>
      <c r="B840" s="128" t="s">
        <v>2502</v>
      </c>
      <c r="C840" s="123" t="s">
        <v>2400</v>
      </c>
      <c r="D840" s="96"/>
      <c r="E840" s="96" t="n">
        <v>0</v>
      </c>
      <c r="F840" s="97" t="s">
        <v>48</v>
      </c>
      <c r="G840" s="97" t="s">
        <v>48</v>
      </c>
      <c r="H840" s="124" t="n">
        <v>1852</v>
      </c>
      <c r="I840" s="103" t="s">
        <v>1351</v>
      </c>
      <c r="J840" s="60" t="n">
        <v>9</v>
      </c>
      <c r="K840" s="99" t="n">
        <v>5</v>
      </c>
      <c r="L840" s="100"/>
      <c r="M840" s="101"/>
      <c r="N840" s="129"/>
      <c r="O840" s="101"/>
      <c r="P840" s="129"/>
      <c r="Q840" s="102"/>
    </row>
    <row r="841" customFormat="false" ht="13.8" hidden="true" customHeight="false" outlineLevel="0" collapsed="false">
      <c r="A841" s="127" t="s">
        <v>2503</v>
      </c>
      <c r="B841" s="128" t="s">
        <v>2504</v>
      </c>
      <c r="C841" s="123" t="s">
        <v>2482</v>
      </c>
      <c r="D841" s="96"/>
      <c r="E841" s="96" t="n">
        <v>0</v>
      </c>
      <c r="F841" s="97" t="s">
        <v>48</v>
      </c>
      <c r="G841" s="97" t="s">
        <v>48</v>
      </c>
      <c r="H841" s="124" t="n">
        <v>31536</v>
      </c>
      <c r="I841" s="103" t="s">
        <v>1351</v>
      </c>
      <c r="J841" s="60" t="n">
        <v>9</v>
      </c>
      <c r="K841" s="99" t="n">
        <v>5</v>
      </c>
      <c r="L841" s="100" t="s">
        <v>2505</v>
      </c>
      <c r="M841" s="101" t="s">
        <v>2506</v>
      </c>
      <c r="N841" s="101"/>
      <c r="O841" s="101"/>
      <c r="P841" s="101"/>
      <c r="Q841" s="102"/>
    </row>
    <row r="842" customFormat="false" ht="13.8" hidden="true" customHeight="false" outlineLevel="0" collapsed="false">
      <c r="A842" s="127" t="s">
        <v>2507</v>
      </c>
      <c r="B842" s="128" t="s">
        <v>2508</v>
      </c>
      <c r="C842" s="95" t="s">
        <v>2509</v>
      </c>
      <c r="D842" s="96"/>
      <c r="E842" s="96" t="n">
        <v>0</v>
      </c>
      <c r="F842" s="97" t="s">
        <v>48</v>
      </c>
      <c r="G842" s="97" t="s">
        <v>48</v>
      </c>
      <c r="H842" s="97" t="n">
        <v>1510</v>
      </c>
      <c r="I842" s="103" t="s">
        <v>1351</v>
      </c>
      <c r="J842" s="60" t="n">
        <v>9</v>
      </c>
      <c r="K842" s="99" t="n">
        <v>5</v>
      </c>
      <c r="L842" s="100" t="s">
        <v>2510</v>
      </c>
      <c r="M842" s="101" t="s">
        <v>2511</v>
      </c>
      <c r="N842" s="101"/>
      <c r="O842" s="101"/>
      <c r="P842" s="101"/>
      <c r="Q842" s="102"/>
    </row>
    <row r="843" customFormat="false" ht="13.8" hidden="true" customHeight="false" outlineLevel="0" collapsed="false">
      <c r="A843" s="127" t="s">
        <v>2512</v>
      </c>
      <c r="B843" s="128" t="s">
        <v>2513</v>
      </c>
      <c r="C843" s="95" t="s">
        <v>123</v>
      </c>
      <c r="D843" s="96"/>
      <c r="E843" s="96" t="n">
        <v>0</v>
      </c>
      <c r="F843" s="97" t="s">
        <v>48</v>
      </c>
      <c r="G843" s="97" t="s">
        <v>48</v>
      </c>
      <c r="H843" s="97" t="n">
        <v>1741</v>
      </c>
      <c r="I843" s="98" t="s">
        <v>1351</v>
      </c>
      <c r="J843" s="60" t="n">
        <v>9</v>
      </c>
      <c r="K843" s="99" t="n">
        <v>5</v>
      </c>
      <c r="L843" s="100"/>
      <c r="M843" s="101"/>
      <c r="N843" s="101"/>
      <c r="O843" s="101"/>
      <c r="P843" s="101"/>
      <c r="Q843" s="102"/>
    </row>
    <row r="844" customFormat="false" ht="13.8" hidden="true" customHeight="false" outlineLevel="0" collapsed="false">
      <c r="A844" s="127" t="s">
        <v>2514</v>
      </c>
      <c r="B844" s="128" t="s">
        <v>2515</v>
      </c>
      <c r="C844" s="123" t="s">
        <v>2516</v>
      </c>
      <c r="D844" s="96"/>
      <c r="E844" s="96" t="n">
        <v>0</v>
      </c>
      <c r="F844" s="97" t="s">
        <v>48</v>
      </c>
      <c r="G844" s="97" t="s">
        <v>48</v>
      </c>
      <c r="H844" s="124" t="n">
        <v>29968</v>
      </c>
      <c r="I844" s="103" t="s">
        <v>1351</v>
      </c>
      <c r="J844" s="60" t="n">
        <v>9</v>
      </c>
      <c r="K844" s="99" t="n">
        <v>5</v>
      </c>
      <c r="L844" s="100"/>
      <c r="M844" s="101"/>
      <c r="N844" s="101"/>
      <c r="O844" s="101"/>
      <c r="P844" s="101"/>
      <c r="Q844" s="102"/>
    </row>
    <row r="845" customFormat="false" ht="13.8" hidden="true" customHeight="false" outlineLevel="0" collapsed="false">
      <c r="A845" s="127" t="s">
        <v>2517</v>
      </c>
      <c r="B845" s="128" t="s">
        <v>2518</v>
      </c>
      <c r="C845" s="123" t="s">
        <v>2001</v>
      </c>
      <c r="D845" s="96"/>
      <c r="E845" s="96" t="n">
        <v>0</v>
      </c>
      <c r="F845" s="97" t="s">
        <v>48</v>
      </c>
      <c r="G845" s="97" t="s">
        <v>48</v>
      </c>
      <c r="H845" s="124" t="n">
        <v>34445</v>
      </c>
      <c r="I845" s="103" t="s">
        <v>1351</v>
      </c>
      <c r="J845" s="60" t="n">
        <v>9</v>
      </c>
      <c r="K845" s="99" t="n">
        <v>5</v>
      </c>
      <c r="L845" s="100" t="s">
        <v>2519</v>
      </c>
      <c r="M845" s="101" t="s">
        <v>2520</v>
      </c>
      <c r="N845" s="101"/>
      <c r="O845" s="101"/>
      <c r="P845" s="101"/>
      <c r="Q845" s="102"/>
    </row>
    <row r="846" customFormat="false" ht="13.8" hidden="true" customHeight="false" outlineLevel="0" collapsed="false">
      <c r="A846" s="127" t="s">
        <v>2521</v>
      </c>
      <c r="B846" s="128" t="s">
        <v>2522</v>
      </c>
      <c r="C846" s="123" t="s">
        <v>2523</v>
      </c>
      <c r="D846" s="96"/>
      <c r="E846" s="96" t="n">
        <v>0</v>
      </c>
      <c r="F846" s="97" t="s">
        <v>48</v>
      </c>
      <c r="G846" s="97" t="s">
        <v>48</v>
      </c>
      <c r="H846" s="124" t="n">
        <v>1919</v>
      </c>
      <c r="I846" s="103" t="s">
        <v>1351</v>
      </c>
      <c r="J846" s="60" t="n">
        <v>9</v>
      </c>
      <c r="K846" s="99" t="n">
        <v>5</v>
      </c>
      <c r="L846" s="100"/>
      <c r="M846" s="101"/>
      <c r="N846" s="101"/>
      <c r="O846" s="101"/>
      <c r="P846" s="101"/>
      <c r="Q846" s="102"/>
    </row>
    <row r="847" customFormat="false" ht="13.8" hidden="true" customHeight="false" outlineLevel="0" collapsed="false">
      <c r="A847" s="127" t="s">
        <v>2524</v>
      </c>
      <c r="B847" s="128" t="s">
        <v>2525</v>
      </c>
      <c r="C847" s="123" t="s">
        <v>2526</v>
      </c>
      <c r="D847" s="96"/>
      <c r="E847" s="96" t="n">
        <v>0</v>
      </c>
      <c r="F847" s="97" t="s">
        <v>48</v>
      </c>
      <c r="G847" s="97" t="s">
        <v>48</v>
      </c>
      <c r="H847" s="124" t="n">
        <v>19661</v>
      </c>
      <c r="I847" s="103" t="s">
        <v>1351</v>
      </c>
      <c r="J847" s="60" t="n">
        <v>9</v>
      </c>
      <c r="K847" s="99" t="n">
        <v>4</v>
      </c>
      <c r="L847" s="100"/>
      <c r="M847" s="101"/>
      <c r="N847" s="101"/>
      <c r="O847" s="101"/>
      <c r="P847" s="101"/>
      <c r="Q847" s="102"/>
    </row>
    <row r="848" customFormat="false" ht="13.8" hidden="true" customHeight="false" outlineLevel="0" collapsed="false">
      <c r="A848" s="127" t="s">
        <v>2527</v>
      </c>
      <c r="B848" s="128" t="s">
        <v>2528</v>
      </c>
      <c r="C848" s="123" t="s">
        <v>2529</v>
      </c>
      <c r="D848" s="96"/>
      <c r="E848" s="96" t="n">
        <v>0</v>
      </c>
      <c r="F848" s="97" t="s">
        <v>48</v>
      </c>
      <c r="G848" s="97" t="s">
        <v>48</v>
      </c>
      <c r="H848" s="124" t="n">
        <v>19662</v>
      </c>
      <c r="I848" s="98" t="s">
        <v>1351</v>
      </c>
      <c r="J848" s="60" t="n">
        <v>9</v>
      </c>
      <c r="K848" s="99" t="n">
        <v>4</v>
      </c>
      <c r="L848" s="100"/>
      <c r="M848" s="101"/>
      <c r="N848" s="101"/>
      <c r="O848" s="101"/>
      <c r="P848" s="101"/>
      <c r="Q848" s="102"/>
    </row>
    <row r="849" customFormat="false" ht="13.8" hidden="true" customHeight="false" outlineLevel="0" collapsed="false">
      <c r="A849" s="127" t="s">
        <v>2530</v>
      </c>
      <c r="B849" s="128" t="s">
        <v>2531</v>
      </c>
      <c r="C849" s="123" t="s">
        <v>123</v>
      </c>
      <c r="D849" s="96"/>
      <c r="E849" s="96" t="n">
        <v>0</v>
      </c>
      <c r="F849" s="97" t="s">
        <v>48</v>
      </c>
      <c r="G849" s="97" t="s">
        <v>48</v>
      </c>
      <c r="H849" s="124" t="n">
        <v>1927</v>
      </c>
      <c r="I849" s="103" t="s">
        <v>1351</v>
      </c>
      <c r="J849" s="60" t="n">
        <v>9</v>
      </c>
      <c r="K849" s="99" t="n">
        <v>5</v>
      </c>
      <c r="L849" s="100"/>
      <c r="M849" s="101"/>
      <c r="N849" s="101"/>
      <c r="O849" s="101"/>
      <c r="P849" s="101"/>
      <c r="Q849" s="102"/>
    </row>
    <row r="850" customFormat="false" ht="13.8" hidden="true" customHeight="false" outlineLevel="0" collapsed="false">
      <c r="A850" s="127" t="s">
        <v>2532</v>
      </c>
      <c r="B850" s="128" t="s">
        <v>2533</v>
      </c>
      <c r="C850" s="95" t="s">
        <v>2534</v>
      </c>
      <c r="D850" s="96"/>
      <c r="E850" s="96" t="n">
        <v>0</v>
      </c>
      <c r="F850" s="97" t="s">
        <v>48</v>
      </c>
      <c r="G850" s="97" t="s">
        <v>48</v>
      </c>
      <c r="H850" s="97" t="n">
        <v>31594</v>
      </c>
      <c r="I850" s="103" t="s">
        <v>1351</v>
      </c>
      <c r="J850" s="60" t="n">
        <v>9</v>
      </c>
      <c r="K850" s="99" t="n">
        <v>5</v>
      </c>
      <c r="L850" s="100" t="s">
        <v>2535</v>
      </c>
      <c r="M850" s="101" t="s">
        <v>2536</v>
      </c>
      <c r="N850" s="101"/>
      <c r="O850" s="101"/>
      <c r="P850" s="101"/>
      <c r="Q850" s="102"/>
    </row>
    <row r="851" customFormat="false" ht="13.8" hidden="true" customHeight="false" outlineLevel="0" collapsed="false">
      <c r="A851" s="127" t="s">
        <v>2537</v>
      </c>
      <c r="B851" s="128" t="s">
        <v>2538</v>
      </c>
      <c r="C851" s="95" t="s">
        <v>123</v>
      </c>
      <c r="D851" s="96"/>
      <c r="E851" s="96" t="n">
        <v>0</v>
      </c>
      <c r="F851" s="97" t="s">
        <v>48</v>
      </c>
      <c r="G851" s="97" t="s">
        <v>48</v>
      </c>
      <c r="H851" s="97" t="n">
        <v>1930</v>
      </c>
      <c r="I851" s="103" t="s">
        <v>1351</v>
      </c>
      <c r="J851" s="60" t="n">
        <v>9</v>
      </c>
      <c r="K851" s="99" t="n">
        <v>4</v>
      </c>
      <c r="L851" s="100"/>
      <c r="M851" s="101"/>
      <c r="N851" s="101"/>
      <c r="O851" s="101"/>
      <c r="P851" s="101"/>
      <c r="Q851" s="102"/>
    </row>
    <row r="852" customFormat="false" ht="13.8" hidden="true" customHeight="false" outlineLevel="0" collapsed="false">
      <c r="A852" s="127" t="s">
        <v>2539</v>
      </c>
      <c r="B852" s="128" t="s">
        <v>2540</v>
      </c>
      <c r="C852" s="123" t="s">
        <v>123</v>
      </c>
      <c r="D852" s="96"/>
      <c r="E852" s="96" t="n">
        <v>0</v>
      </c>
      <c r="F852" s="97" t="s">
        <v>48</v>
      </c>
      <c r="G852" s="97" t="s">
        <v>48</v>
      </c>
      <c r="H852" s="124" t="n">
        <v>19765</v>
      </c>
      <c r="I852" s="103" t="s">
        <v>1351</v>
      </c>
      <c r="J852" s="60" t="n">
        <v>9</v>
      </c>
      <c r="K852" s="99" t="n">
        <v>5</v>
      </c>
      <c r="L852" s="100"/>
      <c r="M852" s="101"/>
      <c r="N852" s="101"/>
      <c r="O852" s="101"/>
      <c r="P852" s="101"/>
      <c r="Q852" s="102"/>
    </row>
    <row r="853" customFormat="false" ht="13.8" hidden="true" customHeight="false" outlineLevel="0" collapsed="false">
      <c r="A853" s="127" t="s">
        <v>2541</v>
      </c>
      <c r="B853" s="128" t="s">
        <v>2542</v>
      </c>
      <c r="C853" s="95" t="s">
        <v>123</v>
      </c>
      <c r="D853" s="96"/>
      <c r="E853" s="96" t="n">
        <v>0</v>
      </c>
      <c r="F853" s="97" t="s">
        <v>48</v>
      </c>
      <c r="G853" s="97" t="s">
        <v>48</v>
      </c>
      <c r="H853" s="97" t="n">
        <v>19766</v>
      </c>
      <c r="I853" s="103" t="s">
        <v>1351</v>
      </c>
      <c r="J853" s="60" t="n">
        <v>9</v>
      </c>
      <c r="K853" s="99" t="n">
        <v>5</v>
      </c>
      <c r="L853" s="100"/>
      <c r="M853" s="101"/>
      <c r="N853" s="101"/>
      <c r="O853" s="101"/>
      <c r="P853" s="101"/>
      <c r="Q853" s="102"/>
    </row>
    <row r="854" customFormat="false" ht="13.8" hidden="true" customHeight="false" outlineLevel="0" collapsed="false">
      <c r="A854" s="127" t="s">
        <v>2543</v>
      </c>
      <c r="B854" s="128" t="s">
        <v>2544</v>
      </c>
      <c r="C854" s="123" t="s">
        <v>123</v>
      </c>
      <c r="D854" s="96"/>
      <c r="E854" s="96" t="n">
        <v>0</v>
      </c>
      <c r="F854" s="97" t="s">
        <v>48</v>
      </c>
      <c r="G854" s="97" t="s">
        <v>48</v>
      </c>
      <c r="H854" s="124" t="n">
        <v>19767</v>
      </c>
      <c r="I854" s="103" t="s">
        <v>1351</v>
      </c>
      <c r="J854" s="60" t="n">
        <v>9</v>
      </c>
      <c r="K854" s="99" t="n">
        <v>5</v>
      </c>
      <c r="L854" s="100"/>
      <c r="M854" s="101"/>
      <c r="N854" s="101"/>
      <c r="O854" s="101"/>
      <c r="P854" s="101"/>
      <c r="Q854" s="102"/>
    </row>
    <row r="855" customFormat="false" ht="13.8" hidden="true" customHeight="false" outlineLevel="0" collapsed="false">
      <c r="A855" s="127" t="s">
        <v>2545</v>
      </c>
      <c r="B855" s="128" t="s">
        <v>2546</v>
      </c>
      <c r="C855" s="95" t="s">
        <v>123</v>
      </c>
      <c r="D855" s="96"/>
      <c r="E855" s="96" t="n">
        <v>0</v>
      </c>
      <c r="F855" s="97" t="s">
        <v>48</v>
      </c>
      <c r="G855" s="97" t="s">
        <v>48</v>
      </c>
      <c r="H855" s="97" t="n">
        <v>19770</v>
      </c>
      <c r="I855" s="103" t="s">
        <v>1351</v>
      </c>
      <c r="J855" s="60" t="n">
        <v>9</v>
      </c>
      <c r="K855" s="99" t="n">
        <v>5</v>
      </c>
      <c r="L855" s="100"/>
      <c r="M855" s="101"/>
      <c r="N855" s="101"/>
      <c r="O855" s="101"/>
      <c r="P855" s="101"/>
      <c r="Q855" s="102"/>
    </row>
    <row r="856" customFormat="false" ht="13.8" hidden="true" customHeight="false" outlineLevel="0" collapsed="false">
      <c r="A856" s="127" t="s">
        <v>2547</v>
      </c>
      <c r="B856" s="128" t="s">
        <v>2548</v>
      </c>
      <c r="C856" s="123" t="s">
        <v>2529</v>
      </c>
      <c r="D856" s="96"/>
      <c r="E856" s="96" t="n">
        <v>0</v>
      </c>
      <c r="F856" s="97" t="s">
        <v>48</v>
      </c>
      <c r="G856" s="97" t="s">
        <v>48</v>
      </c>
      <c r="H856" s="124" t="n">
        <v>19772</v>
      </c>
      <c r="I856" s="103" t="s">
        <v>1351</v>
      </c>
      <c r="J856" s="60" t="n">
        <v>9</v>
      </c>
      <c r="K856" s="99" t="n">
        <v>5</v>
      </c>
      <c r="L856" s="100"/>
      <c r="M856" s="101"/>
      <c r="N856" s="101"/>
      <c r="O856" s="101"/>
      <c r="P856" s="101"/>
      <c r="Q856" s="102"/>
    </row>
    <row r="857" customFormat="false" ht="13.8" hidden="true" customHeight="false" outlineLevel="0" collapsed="false">
      <c r="A857" s="127" t="s">
        <v>2549</v>
      </c>
      <c r="B857" s="128" t="s">
        <v>2550</v>
      </c>
      <c r="C857" s="123" t="s">
        <v>2551</v>
      </c>
      <c r="D857" s="96"/>
      <c r="E857" s="96" t="n">
        <v>0</v>
      </c>
      <c r="F857" s="97" t="s">
        <v>48</v>
      </c>
      <c r="G857" s="97" t="s">
        <v>48</v>
      </c>
      <c r="H857" s="124" t="n">
        <v>19773</v>
      </c>
      <c r="I857" s="103" t="s">
        <v>1351</v>
      </c>
      <c r="J857" s="60" t="n">
        <v>9</v>
      </c>
      <c r="K857" s="99" t="n">
        <v>5</v>
      </c>
      <c r="L857" s="100"/>
      <c r="M857" s="101"/>
      <c r="N857" s="101"/>
      <c r="O857" s="101"/>
      <c r="P857" s="101"/>
      <c r="Q857" s="102"/>
    </row>
    <row r="858" customFormat="false" ht="13.8" hidden="true" customHeight="false" outlineLevel="0" collapsed="false">
      <c r="A858" s="127" t="s">
        <v>2552</v>
      </c>
      <c r="B858" s="128" t="s">
        <v>2553</v>
      </c>
      <c r="C858" s="123" t="s">
        <v>123</v>
      </c>
      <c r="D858" s="96"/>
      <c r="E858" s="96" t="n">
        <v>0</v>
      </c>
      <c r="F858" s="97" t="s">
        <v>48</v>
      </c>
      <c r="G858" s="97" t="s">
        <v>48</v>
      </c>
      <c r="H858" s="124" t="n">
        <v>19774</v>
      </c>
      <c r="I858" s="103" t="s">
        <v>1351</v>
      </c>
      <c r="J858" s="60" t="n">
        <v>9</v>
      </c>
      <c r="K858" s="99" t="n">
        <v>5</v>
      </c>
      <c r="L858" s="100"/>
      <c r="M858" s="101"/>
      <c r="N858" s="101"/>
      <c r="O858" s="101"/>
      <c r="P858" s="101"/>
      <c r="Q858" s="102"/>
    </row>
    <row r="859" customFormat="false" ht="13.8" hidden="true" customHeight="false" outlineLevel="0" collapsed="false">
      <c r="A859" s="127" t="s">
        <v>2554</v>
      </c>
      <c r="B859" s="128" t="s">
        <v>2555</v>
      </c>
      <c r="C859" s="95" t="s">
        <v>2556</v>
      </c>
      <c r="D859" s="96"/>
      <c r="E859" s="96" t="n">
        <v>0</v>
      </c>
      <c r="F859" s="97" t="s">
        <v>48</v>
      </c>
      <c r="G859" s="97" t="s">
        <v>48</v>
      </c>
      <c r="H859" s="97" t="n">
        <v>19775</v>
      </c>
      <c r="I859" s="103" t="s">
        <v>1351</v>
      </c>
      <c r="J859" s="60" t="n">
        <v>9</v>
      </c>
      <c r="K859" s="99" t="n">
        <v>5</v>
      </c>
      <c r="L859" s="100"/>
      <c r="M859" s="101"/>
      <c r="N859" s="129"/>
      <c r="O859" s="101"/>
      <c r="P859" s="129"/>
      <c r="Q859" s="102"/>
    </row>
    <row r="860" customFormat="false" ht="13.8" hidden="true" customHeight="false" outlineLevel="0" collapsed="false">
      <c r="A860" s="127" t="s">
        <v>2557</v>
      </c>
      <c r="B860" s="128" t="s">
        <v>2558</v>
      </c>
      <c r="C860" s="123" t="s">
        <v>123</v>
      </c>
      <c r="D860" s="96"/>
      <c r="E860" s="96" t="n">
        <v>0</v>
      </c>
      <c r="F860" s="97" t="s">
        <v>48</v>
      </c>
      <c r="G860" s="97" t="s">
        <v>48</v>
      </c>
      <c r="H860" s="124" t="n">
        <v>19780</v>
      </c>
      <c r="I860" s="98" t="s">
        <v>1351</v>
      </c>
      <c r="J860" s="60" t="n">
        <v>9</v>
      </c>
      <c r="K860" s="99" t="n">
        <v>5</v>
      </c>
      <c r="L860" s="100"/>
      <c r="M860" s="101"/>
      <c r="N860" s="101"/>
      <c r="O860" s="101"/>
      <c r="P860" s="101"/>
      <c r="Q860" s="102"/>
    </row>
    <row r="861" customFormat="false" ht="15" hidden="true" customHeight="true" outlineLevel="0" collapsed="false">
      <c r="A861" s="127" t="s">
        <v>2559</v>
      </c>
      <c r="B861" s="128" t="s">
        <v>2560</v>
      </c>
      <c r="C861" s="123" t="s">
        <v>123</v>
      </c>
      <c r="D861" s="96"/>
      <c r="E861" s="96" t="n">
        <v>0</v>
      </c>
      <c r="F861" s="97" t="s">
        <v>48</v>
      </c>
      <c r="G861" s="97" t="s">
        <v>48</v>
      </c>
      <c r="H861" s="124" t="n">
        <v>19783</v>
      </c>
      <c r="I861" s="103" t="s">
        <v>1351</v>
      </c>
      <c r="J861" s="60" t="n">
        <v>9</v>
      </c>
      <c r="K861" s="99" t="n">
        <v>5</v>
      </c>
      <c r="L861" s="100"/>
      <c r="M861" s="101"/>
      <c r="N861" s="101"/>
      <c r="O861" s="101"/>
      <c r="P861" s="101"/>
      <c r="Q861" s="102"/>
    </row>
    <row r="862" customFormat="false" ht="13.8" hidden="true" customHeight="false" outlineLevel="0" collapsed="false">
      <c r="A862" s="127" t="s">
        <v>2561</v>
      </c>
      <c r="B862" s="128" t="s">
        <v>2562</v>
      </c>
      <c r="C862" s="123" t="s">
        <v>123</v>
      </c>
      <c r="D862" s="96"/>
      <c r="E862" s="96" t="n">
        <v>0</v>
      </c>
      <c r="F862" s="97" t="s">
        <v>48</v>
      </c>
      <c r="G862" s="97" t="s">
        <v>48</v>
      </c>
      <c r="H862" s="124" t="n">
        <v>35490</v>
      </c>
      <c r="I862" s="103" t="s">
        <v>1351</v>
      </c>
      <c r="J862" s="60" t="n">
        <v>9</v>
      </c>
      <c r="K862" s="99" t="n">
        <v>5</v>
      </c>
      <c r="L862" s="100"/>
      <c r="M862" s="101"/>
      <c r="N862" s="101"/>
      <c r="O862" s="101"/>
      <c r="P862" s="101"/>
      <c r="Q862" s="102"/>
    </row>
    <row r="863" customFormat="false" ht="13.8" hidden="true" customHeight="false" outlineLevel="0" collapsed="false">
      <c r="A863" s="127" t="s">
        <v>2563</v>
      </c>
      <c r="B863" s="128" t="s">
        <v>2564</v>
      </c>
      <c r="C863" s="123" t="s">
        <v>2565</v>
      </c>
      <c r="D863" s="96"/>
      <c r="E863" s="96" t="n">
        <v>0</v>
      </c>
      <c r="F863" s="97" t="s">
        <v>48</v>
      </c>
      <c r="G863" s="97" t="s">
        <v>48</v>
      </c>
      <c r="H863" s="124" t="n">
        <v>19793</v>
      </c>
      <c r="I863" s="103" t="s">
        <v>1351</v>
      </c>
      <c r="J863" s="60" t="n">
        <v>9</v>
      </c>
      <c r="K863" s="99" t="n">
        <v>5</v>
      </c>
      <c r="L863" s="100"/>
      <c r="M863" s="101"/>
      <c r="N863" s="101"/>
      <c r="O863" s="101"/>
      <c r="P863" s="101"/>
      <c r="Q863" s="102"/>
    </row>
    <row r="864" customFormat="false" ht="13.8" hidden="true" customHeight="false" outlineLevel="0" collapsed="false">
      <c r="A864" s="127" t="s">
        <v>2566</v>
      </c>
      <c r="B864" s="128" t="s">
        <v>2567</v>
      </c>
      <c r="C864" s="123" t="s">
        <v>2568</v>
      </c>
      <c r="D864" s="96"/>
      <c r="E864" s="96" t="n">
        <v>0</v>
      </c>
      <c r="F864" s="97" t="s">
        <v>48</v>
      </c>
      <c r="G864" s="97" t="s">
        <v>48</v>
      </c>
      <c r="H864" s="124" t="n">
        <v>1786</v>
      </c>
      <c r="I864" s="103" t="s">
        <v>1351</v>
      </c>
      <c r="J864" s="60" t="n">
        <v>9</v>
      </c>
      <c r="K864" s="99" t="n">
        <v>5</v>
      </c>
      <c r="L864" s="100"/>
      <c r="M864" s="101"/>
      <c r="N864" s="101"/>
      <c r="O864" s="101"/>
      <c r="P864" s="101"/>
      <c r="Q864" s="102"/>
    </row>
    <row r="865" customFormat="false" ht="13.8" hidden="true" customHeight="false" outlineLevel="0" collapsed="false">
      <c r="A865" s="127" t="s">
        <v>2569</v>
      </c>
      <c r="B865" s="128" t="s">
        <v>2570</v>
      </c>
      <c r="C865" s="95" t="s">
        <v>2571</v>
      </c>
      <c r="D865" s="96"/>
      <c r="E865" s="96" t="n">
        <v>0</v>
      </c>
      <c r="F865" s="97" t="s">
        <v>48</v>
      </c>
      <c r="G865" s="97" t="s">
        <v>48</v>
      </c>
      <c r="H865" s="97" t="n">
        <v>30238</v>
      </c>
      <c r="I865" s="103" t="s">
        <v>1351</v>
      </c>
      <c r="J865" s="60" t="n">
        <v>9</v>
      </c>
      <c r="K865" s="99" t="n">
        <v>5</v>
      </c>
      <c r="L865" s="100"/>
      <c r="M865" s="101"/>
      <c r="N865" s="129"/>
      <c r="O865" s="101"/>
      <c r="P865" s="129"/>
      <c r="Q865" s="102"/>
    </row>
    <row r="866" customFormat="false" ht="13.8" hidden="true" customHeight="false" outlineLevel="0" collapsed="false">
      <c r="A866" s="127" t="s">
        <v>2572</v>
      </c>
      <c r="B866" s="128" t="s">
        <v>2573</v>
      </c>
      <c r="C866" s="123" t="s">
        <v>2574</v>
      </c>
      <c r="D866" s="96"/>
      <c r="E866" s="96" t="n">
        <v>0</v>
      </c>
      <c r="F866" s="97" t="s">
        <v>48</v>
      </c>
      <c r="G866" s="97" t="s">
        <v>48</v>
      </c>
      <c r="H866" s="124" t="n">
        <v>1685</v>
      </c>
      <c r="I866" s="103" t="s">
        <v>1351</v>
      </c>
      <c r="J866" s="60" t="n">
        <v>9</v>
      </c>
      <c r="K866" s="99" t="n">
        <v>5</v>
      </c>
      <c r="L866" s="100"/>
      <c r="M866" s="101"/>
      <c r="N866" s="101"/>
      <c r="O866" s="101"/>
      <c r="P866" s="101"/>
      <c r="Q866" s="102"/>
    </row>
    <row r="867" customFormat="false" ht="13.8" hidden="true" customHeight="false" outlineLevel="0" collapsed="false">
      <c r="A867" s="127" t="s">
        <v>2575</v>
      </c>
      <c r="B867" s="128" t="s">
        <v>2576</v>
      </c>
      <c r="C867" s="123" t="s">
        <v>2577</v>
      </c>
      <c r="D867" s="96"/>
      <c r="E867" s="96" t="n">
        <v>0</v>
      </c>
      <c r="F867" s="97" t="s">
        <v>48</v>
      </c>
      <c r="G867" s="97" t="s">
        <v>48</v>
      </c>
      <c r="H867" s="124" t="n">
        <v>1686</v>
      </c>
      <c r="I867" s="103" t="s">
        <v>1351</v>
      </c>
      <c r="J867" s="60" t="n">
        <v>9</v>
      </c>
      <c r="K867" s="99" t="n">
        <v>5</v>
      </c>
      <c r="L867" s="100"/>
      <c r="M867" s="101"/>
      <c r="N867" s="101"/>
      <c r="O867" s="101"/>
      <c r="P867" s="101"/>
      <c r="Q867" s="102"/>
    </row>
    <row r="868" customFormat="false" ht="13.8" hidden="true" customHeight="false" outlineLevel="0" collapsed="false">
      <c r="A868" s="127" t="s">
        <v>2578</v>
      </c>
      <c r="B868" s="128" t="s">
        <v>2579</v>
      </c>
      <c r="C868" s="123" t="s">
        <v>123</v>
      </c>
      <c r="D868" s="96"/>
      <c r="E868" s="96" t="n">
        <v>0</v>
      </c>
      <c r="F868" s="97" t="s">
        <v>48</v>
      </c>
      <c r="G868" s="97" t="s">
        <v>48</v>
      </c>
      <c r="H868" s="124" t="n">
        <v>35492</v>
      </c>
      <c r="I868" s="103" t="s">
        <v>1351</v>
      </c>
      <c r="J868" s="60" t="n">
        <v>9</v>
      </c>
      <c r="K868" s="99" t="n">
        <v>5</v>
      </c>
      <c r="L868" s="100"/>
      <c r="M868" s="101"/>
      <c r="N868" s="101"/>
      <c r="O868" s="101"/>
      <c r="P868" s="101"/>
      <c r="Q868" s="102"/>
    </row>
    <row r="869" customFormat="false" ht="13.8" hidden="true" customHeight="false" outlineLevel="0" collapsed="false">
      <c r="A869" s="127" t="s">
        <v>2580</v>
      </c>
      <c r="B869" s="128" t="s">
        <v>2581</v>
      </c>
      <c r="C869" s="95" t="s">
        <v>123</v>
      </c>
      <c r="D869" s="96"/>
      <c r="E869" s="96" t="n">
        <v>0</v>
      </c>
      <c r="F869" s="97" t="s">
        <v>48</v>
      </c>
      <c r="G869" s="97" t="s">
        <v>48</v>
      </c>
      <c r="H869" s="97" t="n">
        <v>32256</v>
      </c>
      <c r="I869" s="103" t="s">
        <v>1351</v>
      </c>
      <c r="J869" s="60" t="n">
        <v>9</v>
      </c>
      <c r="K869" s="99" t="n">
        <v>5</v>
      </c>
      <c r="L869" s="100"/>
      <c r="M869" s="101"/>
      <c r="N869" s="101"/>
      <c r="O869" s="101"/>
      <c r="P869" s="101"/>
      <c r="Q869" s="102"/>
    </row>
    <row r="870" customFormat="false" ht="13.8" hidden="true" customHeight="false" outlineLevel="0" collapsed="false">
      <c r="A870" s="127" t="s">
        <v>2582</v>
      </c>
      <c r="B870" s="128" t="s">
        <v>2583</v>
      </c>
      <c r="C870" s="95" t="s">
        <v>123</v>
      </c>
      <c r="D870" s="96"/>
      <c r="E870" s="96" t="n">
        <v>0</v>
      </c>
      <c r="F870" s="97" t="s">
        <v>48</v>
      </c>
      <c r="G870" s="97" t="s">
        <v>48</v>
      </c>
      <c r="H870" s="97" t="n">
        <v>19796</v>
      </c>
      <c r="I870" s="103" t="s">
        <v>1351</v>
      </c>
      <c r="J870" s="60" t="n">
        <v>9</v>
      </c>
      <c r="K870" s="99" t="n">
        <v>5</v>
      </c>
      <c r="L870" s="100"/>
      <c r="M870" s="101"/>
      <c r="N870" s="101"/>
      <c r="O870" s="101"/>
      <c r="P870" s="101"/>
      <c r="Q870" s="102"/>
    </row>
    <row r="871" customFormat="false" ht="13.8" hidden="true" customHeight="false" outlineLevel="0" collapsed="false">
      <c r="A871" s="127" t="s">
        <v>2584</v>
      </c>
      <c r="B871" s="128" t="s">
        <v>2585</v>
      </c>
      <c r="C871" s="95" t="s">
        <v>123</v>
      </c>
      <c r="D871" s="96"/>
      <c r="E871" s="96" t="n">
        <v>0</v>
      </c>
      <c r="F871" s="97" t="s">
        <v>48</v>
      </c>
      <c r="G871" s="97" t="s">
        <v>48</v>
      </c>
      <c r="H871" s="97" t="n">
        <v>19797</v>
      </c>
      <c r="I871" s="103" t="s">
        <v>1351</v>
      </c>
      <c r="J871" s="60" t="n">
        <v>9</v>
      </c>
      <c r="K871" s="99" t="n">
        <v>5</v>
      </c>
      <c r="L871" s="100"/>
      <c r="M871" s="101"/>
      <c r="N871" s="101"/>
      <c r="O871" s="101"/>
      <c r="P871" s="101"/>
      <c r="Q871" s="102"/>
    </row>
    <row r="872" customFormat="false" ht="13.8" hidden="true" customHeight="false" outlineLevel="0" collapsed="false">
      <c r="A872" s="127" t="s">
        <v>2586</v>
      </c>
      <c r="B872" s="128" t="s">
        <v>2587</v>
      </c>
      <c r="C872" s="123" t="s">
        <v>2588</v>
      </c>
      <c r="D872" s="96"/>
      <c r="E872" s="96" t="n">
        <v>0</v>
      </c>
      <c r="F872" s="97" t="s">
        <v>48</v>
      </c>
      <c r="G872" s="97" t="s">
        <v>48</v>
      </c>
      <c r="H872" s="124" t="n">
        <v>19812</v>
      </c>
      <c r="I872" s="103" t="s">
        <v>1351</v>
      </c>
      <c r="J872" s="60" t="n">
        <v>9</v>
      </c>
      <c r="K872" s="99" t="n">
        <v>5</v>
      </c>
      <c r="L872" s="100" t="s">
        <v>2589</v>
      </c>
      <c r="M872" s="101" t="s">
        <v>2590</v>
      </c>
      <c r="N872" s="101"/>
      <c r="O872" s="101"/>
      <c r="P872" s="101"/>
      <c r="Q872" s="102"/>
    </row>
    <row r="873" customFormat="false" ht="13.8" hidden="true" customHeight="false" outlineLevel="0" collapsed="false">
      <c r="A873" s="127" t="s">
        <v>2591</v>
      </c>
      <c r="B873" s="128" t="s">
        <v>2592</v>
      </c>
      <c r="C873" s="123" t="s">
        <v>963</v>
      </c>
      <c r="D873" s="96"/>
      <c r="E873" s="96" t="n">
        <v>0</v>
      </c>
      <c r="F873" s="97" t="s">
        <v>48</v>
      </c>
      <c r="G873" s="97" t="s">
        <v>48</v>
      </c>
      <c r="H873" s="124" t="n">
        <v>19813</v>
      </c>
      <c r="I873" s="103" t="s">
        <v>1351</v>
      </c>
      <c r="J873" s="60" t="n">
        <v>9</v>
      </c>
      <c r="K873" s="99" t="n">
        <v>5</v>
      </c>
      <c r="L873" s="100" t="s">
        <v>2593</v>
      </c>
      <c r="M873" s="101" t="s">
        <v>2594</v>
      </c>
      <c r="N873" s="101"/>
      <c r="O873" s="101"/>
      <c r="P873" s="101"/>
      <c r="Q873" s="102"/>
    </row>
    <row r="874" customFormat="false" ht="13.8" hidden="true" customHeight="false" outlineLevel="0" collapsed="false">
      <c r="A874" s="127" t="s">
        <v>2595</v>
      </c>
      <c r="B874" s="128" t="s">
        <v>2596</v>
      </c>
      <c r="C874" s="95" t="s">
        <v>2597</v>
      </c>
      <c r="D874" s="96"/>
      <c r="E874" s="96" t="n">
        <v>0</v>
      </c>
      <c r="F874" s="97" t="s">
        <v>48</v>
      </c>
      <c r="G874" s="97" t="s">
        <v>48</v>
      </c>
      <c r="H874" s="97" t="n">
        <v>31029</v>
      </c>
      <c r="I874" s="103" t="s">
        <v>1351</v>
      </c>
      <c r="J874" s="60" t="n">
        <v>9</v>
      </c>
      <c r="K874" s="99" t="n">
        <v>5</v>
      </c>
      <c r="L874" s="100" t="s">
        <v>2598</v>
      </c>
      <c r="M874" s="101" t="s">
        <v>2599</v>
      </c>
      <c r="N874" s="101"/>
      <c r="O874" s="101"/>
      <c r="P874" s="101"/>
      <c r="Q874" s="102"/>
    </row>
    <row r="875" customFormat="false" ht="13.8" hidden="true" customHeight="false" outlineLevel="0" collapsed="false">
      <c r="A875" s="127" t="s">
        <v>2600</v>
      </c>
      <c r="B875" s="128" t="s">
        <v>2601</v>
      </c>
      <c r="C875" s="123" t="s">
        <v>2602</v>
      </c>
      <c r="D875" s="96"/>
      <c r="E875" s="96" t="n">
        <v>0</v>
      </c>
      <c r="F875" s="97" t="s">
        <v>48</v>
      </c>
      <c r="G875" s="97" t="s">
        <v>48</v>
      </c>
      <c r="H875" s="124" t="n">
        <v>31553</v>
      </c>
      <c r="I875" s="103" t="s">
        <v>1351</v>
      </c>
      <c r="J875" s="60" t="n">
        <v>9</v>
      </c>
      <c r="K875" s="99" t="n">
        <v>5</v>
      </c>
      <c r="L875" s="100" t="s">
        <v>2603</v>
      </c>
      <c r="M875" s="101" t="s">
        <v>2604</v>
      </c>
      <c r="N875" s="101"/>
      <c r="O875" s="101"/>
      <c r="P875" s="101"/>
      <c r="Q875" s="102"/>
    </row>
    <row r="876" customFormat="false" ht="13.8" hidden="true" customHeight="false" outlineLevel="0" collapsed="false">
      <c r="A876" s="127" t="s">
        <v>2605</v>
      </c>
      <c r="B876" s="128" t="s">
        <v>2606</v>
      </c>
      <c r="C876" s="123" t="s">
        <v>2607</v>
      </c>
      <c r="D876" s="96"/>
      <c r="E876" s="96" t="n">
        <v>0</v>
      </c>
      <c r="F876" s="97" t="s">
        <v>48</v>
      </c>
      <c r="G876" s="97" t="s">
        <v>48</v>
      </c>
      <c r="H876" s="124" t="n">
        <v>1607</v>
      </c>
      <c r="I876" s="103" t="s">
        <v>1351</v>
      </c>
      <c r="J876" s="60" t="n">
        <v>9</v>
      </c>
      <c r="K876" s="99" t="n">
        <v>5</v>
      </c>
      <c r="L876" s="100"/>
      <c r="M876" s="101"/>
      <c r="N876" s="101"/>
      <c r="O876" s="101"/>
      <c r="P876" s="101"/>
      <c r="Q876" s="102"/>
    </row>
    <row r="877" customFormat="false" ht="13.8" hidden="true" customHeight="false" outlineLevel="0" collapsed="false">
      <c r="A877" s="127" t="s">
        <v>2608</v>
      </c>
      <c r="B877" s="128" t="s">
        <v>2609</v>
      </c>
      <c r="C877" s="123" t="s">
        <v>1810</v>
      </c>
      <c r="D877" s="96"/>
      <c r="E877" s="96" t="n">
        <v>0</v>
      </c>
      <c r="F877" s="97" t="s">
        <v>48</v>
      </c>
      <c r="G877" s="97" t="s">
        <v>48</v>
      </c>
      <c r="H877" s="124" t="n">
        <v>19815</v>
      </c>
      <c r="I877" s="103" t="s">
        <v>1351</v>
      </c>
      <c r="J877" s="60" t="n">
        <v>9</v>
      </c>
      <c r="K877" s="99" t="n">
        <v>5</v>
      </c>
      <c r="L877" s="100"/>
      <c r="M877" s="101"/>
      <c r="N877" s="101"/>
      <c r="O877" s="101"/>
      <c r="P877" s="101"/>
      <c r="Q877" s="102"/>
    </row>
    <row r="878" customFormat="false" ht="13.8" hidden="true" customHeight="false" outlineLevel="0" collapsed="false">
      <c r="A878" s="127" t="s">
        <v>2610</v>
      </c>
      <c r="B878" s="128" t="s">
        <v>2611</v>
      </c>
      <c r="C878" s="123" t="s">
        <v>123</v>
      </c>
      <c r="D878" s="96"/>
      <c r="E878" s="96" t="n">
        <v>0</v>
      </c>
      <c r="F878" s="97" t="s">
        <v>48</v>
      </c>
      <c r="G878" s="97" t="s">
        <v>48</v>
      </c>
      <c r="H878" s="124" t="n">
        <v>1609</v>
      </c>
      <c r="I878" s="103" t="s">
        <v>1351</v>
      </c>
      <c r="J878" s="60" t="n">
        <v>9</v>
      </c>
      <c r="K878" s="99" t="n">
        <v>5</v>
      </c>
      <c r="L878" s="100"/>
      <c r="M878" s="101"/>
      <c r="N878" s="101"/>
      <c r="O878" s="101"/>
      <c r="P878" s="101"/>
      <c r="Q878" s="102"/>
    </row>
    <row r="879" customFormat="false" ht="13.8" hidden="true" customHeight="false" outlineLevel="0" collapsed="false">
      <c r="A879" s="127" t="s">
        <v>2612</v>
      </c>
      <c r="B879" s="128" t="s">
        <v>2613</v>
      </c>
      <c r="C879" s="95" t="s">
        <v>123</v>
      </c>
      <c r="D879" s="96"/>
      <c r="E879" s="96" t="n">
        <v>0</v>
      </c>
      <c r="F879" s="97" t="s">
        <v>48</v>
      </c>
      <c r="G879" s="97" t="s">
        <v>48</v>
      </c>
      <c r="H879" s="97" t="n">
        <v>1610</v>
      </c>
      <c r="I879" s="98" t="s">
        <v>1351</v>
      </c>
      <c r="J879" s="60" t="n">
        <v>9</v>
      </c>
      <c r="K879" s="99" t="n">
        <v>5</v>
      </c>
      <c r="L879" s="100"/>
      <c r="M879" s="101"/>
      <c r="N879" s="101"/>
      <c r="O879" s="101"/>
      <c r="P879" s="101"/>
      <c r="Q879" s="102"/>
    </row>
    <row r="880" customFormat="false" ht="13.8" hidden="true" customHeight="false" outlineLevel="0" collapsed="false">
      <c r="A880" s="127" t="s">
        <v>2614</v>
      </c>
      <c r="B880" s="128" t="s">
        <v>2615</v>
      </c>
      <c r="C880" s="123" t="s">
        <v>2616</v>
      </c>
      <c r="D880" s="96"/>
      <c r="E880" s="96" t="n">
        <v>0</v>
      </c>
      <c r="F880" s="97" t="s">
        <v>48</v>
      </c>
      <c r="G880" s="97" t="s">
        <v>48</v>
      </c>
      <c r="H880" s="124" t="n">
        <v>19818</v>
      </c>
      <c r="I880" s="98" t="s">
        <v>1351</v>
      </c>
      <c r="J880" s="60" t="n">
        <v>9</v>
      </c>
      <c r="K880" s="99" t="n">
        <v>5</v>
      </c>
      <c r="L880" s="100"/>
      <c r="M880" s="101"/>
      <c r="N880" s="101"/>
      <c r="O880" s="101"/>
      <c r="P880" s="101"/>
      <c r="Q880" s="102"/>
    </row>
    <row r="881" customFormat="false" ht="13.8" hidden="true" customHeight="false" outlineLevel="0" collapsed="false">
      <c r="A881" s="127" t="s">
        <v>2617</v>
      </c>
      <c r="B881" s="128" t="s">
        <v>2618</v>
      </c>
      <c r="C881" s="123" t="s">
        <v>123</v>
      </c>
      <c r="D881" s="96"/>
      <c r="E881" s="96" t="n">
        <v>0</v>
      </c>
      <c r="F881" s="97" t="s">
        <v>48</v>
      </c>
      <c r="G881" s="97" t="s">
        <v>48</v>
      </c>
      <c r="H881" s="124" t="n">
        <v>1613</v>
      </c>
      <c r="I881" s="103" t="s">
        <v>1351</v>
      </c>
      <c r="J881" s="60" t="n">
        <v>9</v>
      </c>
      <c r="K881" s="99" t="n">
        <v>5</v>
      </c>
      <c r="L881" s="100"/>
      <c r="M881" s="101"/>
      <c r="N881" s="101"/>
      <c r="O881" s="101"/>
      <c r="P881" s="101"/>
      <c r="Q881" s="102"/>
    </row>
    <row r="882" customFormat="false" ht="13.8" hidden="true" customHeight="false" outlineLevel="0" collapsed="false">
      <c r="A882" s="127" t="s">
        <v>2619</v>
      </c>
      <c r="B882" s="128" t="s">
        <v>2620</v>
      </c>
      <c r="C882" s="95" t="s">
        <v>123</v>
      </c>
      <c r="D882" s="96"/>
      <c r="E882" s="96" t="n">
        <v>0</v>
      </c>
      <c r="F882" s="97" t="s">
        <v>48</v>
      </c>
      <c r="G882" s="97" t="s">
        <v>48</v>
      </c>
      <c r="H882" s="97" t="n">
        <v>1616</v>
      </c>
      <c r="I882" s="103" t="s">
        <v>1351</v>
      </c>
      <c r="J882" s="60" t="n">
        <v>9</v>
      </c>
      <c r="K882" s="99" t="n">
        <v>4</v>
      </c>
      <c r="L882" s="100" t="s">
        <v>2621</v>
      </c>
      <c r="M882" s="101" t="s">
        <v>2622</v>
      </c>
      <c r="N882" s="101"/>
      <c r="O882" s="101"/>
      <c r="P882" s="101"/>
      <c r="Q882" s="102"/>
    </row>
    <row r="883" customFormat="false" ht="13.8" hidden="true" customHeight="false" outlineLevel="0" collapsed="false">
      <c r="A883" s="127" t="s">
        <v>2623</v>
      </c>
      <c r="B883" s="128" t="s">
        <v>2624</v>
      </c>
      <c r="C883" s="123" t="s">
        <v>1235</v>
      </c>
      <c r="D883" s="96"/>
      <c r="E883" s="96" t="n">
        <v>0</v>
      </c>
      <c r="F883" s="97" t="s">
        <v>48</v>
      </c>
      <c r="G883" s="97" t="s">
        <v>48</v>
      </c>
      <c r="H883" s="124" t="n">
        <v>1617</v>
      </c>
      <c r="I883" s="103" t="s">
        <v>1351</v>
      </c>
      <c r="J883" s="60" t="n">
        <v>9</v>
      </c>
      <c r="K883" s="99" t="n">
        <v>5</v>
      </c>
      <c r="L883" s="100"/>
      <c r="M883" s="101"/>
      <c r="N883" s="101"/>
      <c r="O883" s="101"/>
      <c r="P883" s="101"/>
      <c r="Q883" s="102"/>
    </row>
    <row r="884" customFormat="false" ht="13.8" hidden="true" customHeight="false" outlineLevel="0" collapsed="false">
      <c r="A884" s="127" t="s">
        <v>2625</v>
      </c>
      <c r="B884" s="128" t="s">
        <v>2626</v>
      </c>
      <c r="C884" s="123" t="s">
        <v>2627</v>
      </c>
      <c r="D884" s="96"/>
      <c r="E884" s="96" t="n">
        <v>0</v>
      </c>
      <c r="F884" s="97" t="s">
        <v>48</v>
      </c>
      <c r="G884" s="97" t="s">
        <v>48</v>
      </c>
      <c r="H884" s="124" t="n">
        <v>34435</v>
      </c>
      <c r="I884" s="103" t="s">
        <v>1351</v>
      </c>
      <c r="J884" s="60" t="n">
        <v>9</v>
      </c>
      <c r="K884" s="99" t="n">
        <v>5</v>
      </c>
      <c r="L884" s="100"/>
      <c r="M884" s="101"/>
      <c r="N884" s="101"/>
      <c r="O884" s="101"/>
      <c r="P884" s="101"/>
      <c r="Q884" s="102"/>
    </row>
    <row r="885" customFormat="false" ht="13.8" hidden="true" customHeight="false" outlineLevel="0" collapsed="false">
      <c r="A885" s="127" t="s">
        <v>2628</v>
      </c>
      <c r="B885" s="128" t="s">
        <v>2629</v>
      </c>
      <c r="C885" s="123" t="s">
        <v>2630</v>
      </c>
      <c r="D885" s="96"/>
      <c r="E885" s="96" t="n">
        <v>0</v>
      </c>
      <c r="F885" s="97" t="s">
        <v>48</v>
      </c>
      <c r="G885" s="97" t="s">
        <v>48</v>
      </c>
      <c r="H885" s="124" t="n">
        <v>1619</v>
      </c>
      <c r="I885" s="103" t="s">
        <v>1351</v>
      </c>
      <c r="J885" s="60" t="n">
        <v>9</v>
      </c>
      <c r="K885" s="99" t="n">
        <v>5</v>
      </c>
      <c r="L885" s="100" t="s">
        <v>2631</v>
      </c>
      <c r="M885" s="101" t="s">
        <v>2632</v>
      </c>
      <c r="N885" s="101"/>
      <c r="O885" s="101"/>
      <c r="P885" s="101"/>
      <c r="Q885" s="102"/>
    </row>
    <row r="886" customFormat="false" ht="13.8" hidden="true" customHeight="false" outlineLevel="0" collapsed="false">
      <c r="A886" s="127" t="s">
        <v>2633</v>
      </c>
      <c r="B886" s="128" t="s">
        <v>2634</v>
      </c>
      <c r="C886" s="95" t="s">
        <v>123</v>
      </c>
      <c r="D886" s="96"/>
      <c r="E886" s="96" t="n">
        <v>0</v>
      </c>
      <c r="F886" s="97" t="s">
        <v>48</v>
      </c>
      <c r="G886" s="97" t="s">
        <v>48</v>
      </c>
      <c r="H886" s="97" t="n">
        <v>1606</v>
      </c>
      <c r="I886" s="103" t="s">
        <v>1351</v>
      </c>
      <c r="J886" s="60" t="n">
        <v>9</v>
      </c>
      <c r="K886" s="99" t="n">
        <v>5</v>
      </c>
      <c r="L886" s="100"/>
      <c r="M886" s="101"/>
      <c r="N886" s="101"/>
      <c r="O886" s="101"/>
      <c r="P886" s="101"/>
      <c r="Q886" s="102"/>
    </row>
    <row r="887" customFormat="false" ht="13.8" hidden="false" customHeight="false" outlineLevel="0" collapsed="false">
      <c r="A887" s="93" t="s">
        <v>2635</v>
      </c>
      <c r="B887" s="94" t="s">
        <v>2636</v>
      </c>
      <c r="C887" s="123" t="s">
        <v>79</v>
      </c>
      <c r="D887" s="96" t="s">
        <v>12</v>
      </c>
      <c r="E887" s="96" t="n">
        <v>0</v>
      </c>
      <c r="F887" s="97" t="n">
        <v>17</v>
      </c>
      <c r="G887" s="97" t="n">
        <v>3</v>
      </c>
      <c r="H887" s="124" t="n">
        <v>1622</v>
      </c>
      <c r="I887" s="98" t="s">
        <v>1351</v>
      </c>
      <c r="J887" s="60" t="n">
        <v>9</v>
      </c>
      <c r="K887" s="99" t="n">
        <v>4</v>
      </c>
      <c r="L887" s="100" t="s">
        <v>2637</v>
      </c>
      <c r="M887" s="101" t="s">
        <v>2638</v>
      </c>
      <c r="N887" s="101"/>
      <c r="O887" s="101"/>
      <c r="P887" s="101"/>
      <c r="Q887" s="102"/>
    </row>
    <row r="888" customFormat="false" ht="13.8" hidden="true" customHeight="false" outlineLevel="0" collapsed="false">
      <c r="A888" s="127" t="s">
        <v>2639</v>
      </c>
      <c r="B888" s="128" t="s">
        <v>2640</v>
      </c>
      <c r="C888" s="95" t="s">
        <v>2641</v>
      </c>
      <c r="D888" s="96"/>
      <c r="E888" s="96" t="n">
        <v>0</v>
      </c>
      <c r="F888" s="97" t="s">
        <v>48</v>
      </c>
      <c r="G888" s="97" t="s">
        <v>48</v>
      </c>
      <c r="H888" s="97" t="n">
        <v>20716</v>
      </c>
      <c r="I888" s="103" t="s">
        <v>1351</v>
      </c>
      <c r="J888" s="60" t="n">
        <v>9</v>
      </c>
      <c r="K888" s="99" t="n">
        <v>5</v>
      </c>
      <c r="L888" s="100"/>
      <c r="M888" s="101"/>
      <c r="N888" s="101"/>
      <c r="O888" s="101"/>
      <c r="P888" s="101"/>
      <c r="Q888" s="102"/>
    </row>
    <row r="889" customFormat="false" ht="15" hidden="true" customHeight="true" outlineLevel="0" collapsed="false">
      <c r="A889" s="127" t="s">
        <v>2642</v>
      </c>
      <c r="B889" s="128" t="s">
        <v>2643</v>
      </c>
      <c r="C889" s="123" t="s">
        <v>1304</v>
      </c>
      <c r="D889" s="96"/>
      <c r="E889" s="96" t="n">
        <v>0</v>
      </c>
      <c r="F889" s="97" t="s">
        <v>48</v>
      </c>
      <c r="G889" s="97" t="s">
        <v>48</v>
      </c>
      <c r="H889" s="124" t="n">
        <v>32212</v>
      </c>
      <c r="I889" s="103" t="s">
        <v>1351</v>
      </c>
      <c r="J889" s="60" t="n">
        <v>9</v>
      </c>
      <c r="K889" s="99" t="n">
        <v>5</v>
      </c>
      <c r="L889" s="100"/>
      <c r="M889" s="101"/>
      <c r="N889" s="101"/>
      <c r="O889" s="101"/>
      <c r="P889" s="101"/>
      <c r="Q889" s="102"/>
    </row>
    <row r="890" customFormat="false" ht="13.8" hidden="true" customHeight="false" outlineLevel="0" collapsed="false">
      <c r="A890" s="127" t="s">
        <v>2644</v>
      </c>
      <c r="B890" s="128" t="s">
        <v>2645</v>
      </c>
      <c r="C890" s="95" t="s">
        <v>2646</v>
      </c>
      <c r="D890" s="96"/>
      <c r="E890" s="96" t="n">
        <v>0</v>
      </c>
      <c r="F890" s="97" t="s">
        <v>48</v>
      </c>
      <c r="G890" s="97" t="s">
        <v>48</v>
      </c>
      <c r="H890" s="97" t="n">
        <v>1569</v>
      </c>
      <c r="I890" s="103" t="s">
        <v>1351</v>
      </c>
      <c r="J890" s="60" t="n">
        <v>9</v>
      </c>
      <c r="K890" s="99" t="n">
        <v>5</v>
      </c>
      <c r="L890" s="100"/>
      <c r="M890" s="101"/>
      <c r="N890" s="101"/>
      <c r="O890" s="101"/>
      <c r="P890" s="101"/>
      <c r="Q890" s="102"/>
    </row>
    <row r="891" customFormat="false" ht="13.8" hidden="true" customHeight="false" outlineLevel="0" collapsed="false">
      <c r="A891" s="127" t="s">
        <v>2647</v>
      </c>
      <c r="B891" s="128" t="s">
        <v>2648</v>
      </c>
      <c r="C891" s="95" t="s">
        <v>123</v>
      </c>
      <c r="D891" s="96"/>
      <c r="E891" s="96" t="n">
        <v>0</v>
      </c>
      <c r="F891" s="97" t="s">
        <v>48</v>
      </c>
      <c r="G891" s="97" t="s">
        <v>48</v>
      </c>
      <c r="H891" s="97" t="n">
        <v>19836</v>
      </c>
      <c r="I891" s="103" t="s">
        <v>1351</v>
      </c>
      <c r="J891" s="60" t="n">
        <v>9</v>
      </c>
      <c r="K891" s="99" t="n">
        <v>5</v>
      </c>
      <c r="L891" s="100"/>
      <c r="M891" s="101"/>
      <c r="N891" s="101"/>
      <c r="O891" s="101"/>
      <c r="P891" s="101"/>
      <c r="Q891" s="102"/>
    </row>
    <row r="892" customFormat="false" ht="13.8" hidden="true" customHeight="false" outlineLevel="0" collapsed="false">
      <c r="A892" s="127" t="s">
        <v>2649</v>
      </c>
      <c r="B892" s="128" t="s">
        <v>2650</v>
      </c>
      <c r="C892" s="123" t="s">
        <v>2651</v>
      </c>
      <c r="D892" s="96"/>
      <c r="E892" s="96" t="n">
        <v>0</v>
      </c>
      <c r="F892" s="97" t="s">
        <v>48</v>
      </c>
      <c r="G892" s="97" t="s">
        <v>48</v>
      </c>
      <c r="H892" s="124" t="n">
        <v>19838</v>
      </c>
      <c r="I892" s="103" t="s">
        <v>1351</v>
      </c>
      <c r="J892" s="60" t="n">
        <v>9</v>
      </c>
      <c r="K892" s="99" t="n">
        <v>5</v>
      </c>
      <c r="L892" s="100"/>
      <c r="M892" s="101"/>
      <c r="N892" s="101"/>
      <c r="O892" s="101"/>
      <c r="P892" s="101"/>
      <c r="Q892" s="102"/>
    </row>
    <row r="893" customFormat="false" ht="13.8" hidden="true" customHeight="false" outlineLevel="0" collapsed="false">
      <c r="A893" s="127" t="s">
        <v>2652</v>
      </c>
      <c r="B893" s="128" t="s">
        <v>2653</v>
      </c>
      <c r="C893" s="123" t="s">
        <v>123</v>
      </c>
      <c r="D893" s="96"/>
      <c r="E893" s="96" t="n">
        <v>0</v>
      </c>
      <c r="F893" s="97" t="s">
        <v>48</v>
      </c>
      <c r="G893" s="97" t="s">
        <v>48</v>
      </c>
      <c r="H893" s="124" t="n">
        <v>19839</v>
      </c>
      <c r="I893" s="103" t="s">
        <v>1351</v>
      </c>
      <c r="J893" s="60" t="n">
        <v>9</v>
      </c>
      <c r="K893" s="99" t="n">
        <v>5</v>
      </c>
      <c r="L893" s="100"/>
      <c r="M893" s="101"/>
      <c r="N893" s="101"/>
      <c r="O893" s="101"/>
      <c r="P893" s="101"/>
      <c r="Q893" s="102"/>
    </row>
    <row r="894" customFormat="false" ht="13.8" hidden="true" customHeight="false" outlineLevel="0" collapsed="false">
      <c r="A894" s="127" t="s">
        <v>2654</v>
      </c>
      <c r="B894" s="128" t="s">
        <v>2655</v>
      </c>
      <c r="C894" s="123" t="s">
        <v>1469</v>
      </c>
      <c r="D894" s="96"/>
      <c r="E894" s="96" t="n">
        <v>0</v>
      </c>
      <c r="F894" s="97" t="s">
        <v>48</v>
      </c>
      <c r="G894" s="97" t="s">
        <v>48</v>
      </c>
      <c r="H894" s="124" t="n">
        <v>19840</v>
      </c>
      <c r="I894" s="103" t="s">
        <v>1351</v>
      </c>
      <c r="J894" s="60" t="n">
        <v>9</v>
      </c>
      <c r="K894" s="99" t="n">
        <v>5</v>
      </c>
      <c r="L894" s="100"/>
      <c r="M894" s="101"/>
      <c r="N894" s="101"/>
      <c r="O894" s="101"/>
      <c r="P894" s="101"/>
      <c r="Q894" s="102"/>
    </row>
    <row r="895" customFormat="false" ht="13.8" hidden="true" customHeight="false" outlineLevel="0" collapsed="false">
      <c r="A895" s="127" t="s">
        <v>2656</v>
      </c>
      <c r="B895" s="128" t="s">
        <v>2657</v>
      </c>
      <c r="C895" s="95" t="s">
        <v>2658</v>
      </c>
      <c r="D895" s="96"/>
      <c r="E895" s="96" t="n">
        <v>0</v>
      </c>
      <c r="F895" s="97" t="s">
        <v>48</v>
      </c>
      <c r="G895" s="97" t="s">
        <v>48</v>
      </c>
      <c r="H895" s="97" t="n">
        <v>19841</v>
      </c>
      <c r="I895" s="103" t="s">
        <v>1351</v>
      </c>
      <c r="J895" s="60" t="n">
        <v>9</v>
      </c>
      <c r="K895" s="99" t="n">
        <v>5</v>
      </c>
      <c r="L895" s="100"/>
      <c r="M895" s="101"/>
      <c r="N895" s="101"/>
      <c r="O895" s="101"/>
      <c r="P895" s="101"/>
      <c r="Q895" s="102"/>
    </row>
    <row r="896" customFormat="false" ht="13.8" hidden="true" customHeight="false" outlineLevel="0" collapsed="false">
      <c r="A896" s="127" t="s">
        <v>2659</v>
      </c>
      <c r="B896" s="128" t="s">
        <v>2660</v>
      </c>
      <c r="C896" s="123" t="s">
        <v>2661</v>
      </c>
      <c r="D896" s="96"/>
      <c r="E896" s="96" t="n">
        <v>0</v>
      </c>
      <c r="F896" s="97" t="s">
        <v>48</v>
      </c>
      <c r="G896" s="97" t="s">
        <v>48</v>
      </c>
      <c r="H896" s="124" t="n">
        <v>31554</v>
      </c>
      <c r="I896" s="103" t="s">
        <v>1351</v>
      </c>
      <c r="J896" s="60" t="n">
        <v>9</v>
      </c>
      <c r="K896" s="99" t="n">
        <v>5</v>
      </c>
      <c r="L896" s="100" t="s">
        <v>2662</v>
      </c>
      <c r="M896" s="101" t="s">
        <v>2663</v>
      </c>
      <c r="N896" s="101"/>
      <c r="O896" s="101"/>
      <c r="P896" s="101"/>
      <c r="Q896" s="102"/>
    </row>
    <row r="897" customFormat="false" ht="13.8" hidden="true" customHeight="false" outlineLevel="0" collapsed="false">
      <c r="A897" s="127" t="s">
        <v>2664</v>
      </c>
      <c r="B897" s="128" t="s">
        <v>2665</v>
      </c>
      <c r="C897" s="95" t="s">
        <v>123</v>
      </c>
      <c r="D897" s="96"/>
      <c r="E897" s="96" t="n">
        <v>0</v>
      </c>
      <c r="F897" s="97" t="s">
        <v>48</v>
      </c>
      <c r="G897" s="97" t="s">
        <v>48</v>
      </c>
      <c r="H897" s="97" t="n">
        <v>19843</v>
      </c>
      <c r="I897" s="98" t="s">
        <v>1351</v>
      </c>
      <c r="J897" s="60" t="n">
        <v>9</v>
      </c>
      <c r="K897" s="99" t="n">
        <v>5</v>
      </c>
      <c r="L897" s="130"/>
      <c r="M897" s="101"/>
      <c r="N897" s="101"/>
      <c r="O897" s="101"/>
      <c r="P897" s="101"/>
      <c r="Q897" s="102"/>
    </row>
    <row r="898" customFormat="false" ht="13.8" hidden="true" customHeight="false" outlineLevel="0" collapsed="false">
      <c r="A898" s="127" t="s">
        <v>2666</v>
      </c>
      <c r="B898" s="128" t="s">
        <v>2667</v>
      </c>
      <c r="C898" s="123" t="s">
        <v>2668</v>
      </c>
      <c r="D898" s="96"/>
      <c r="E898" s="96" t="n">
        <v>0</v>
      </c>
      <c r="F898" s="97" t="s">
        <v>48</v>
      </c>
      <c r="G898" s="97" t="s">
        <v>48</v>
      </c>
      <c r="H898" s="124" t="n">
        <v>19844</v>
      </c>
      <c r="I898" s="98" t="s">
        <v>1351</v>
      </c>
      <c r="J898" s="60" t="n">
        <v>9</v>
      </c>
      <c r="K898" s="99" t="n">
        <v>5</v>
      </c>
      <c r="L898" s="100" t="s">
        <v>2669</v>
      </c>
      <c r="M898" s="101" t="s">
        <v>2670</v>
      </c>
      <c r="N898" s="126"/>
      <c r="O898" s="101"/>
      <c r="P898" s="101"/>
      <c r="Q898" s="102"/>
    </row>
    <row r="899" customFormat="false" ht="13.8" hidden="true" customHeight="false" outlineLevel="0" collapsed="false">
      <c r="A899" s="127" t="s">
        <v>2671</v>
      </c>
      <c r="B899" s="128" t="s">
        <v>2672</v>
      </c>
      <c r="C899" s="123" t="s">
        <v>2673</v>
      </c>
      <c r="D899" s="96"/>
      <c r="E899" s="96" t="n">
        <v>0</v>
      </c>
      <c r="F899" s="97" t="s">
        <v>48</v>
      </c>
      <c r="G899" s="97" t="s">
        <v>48</v>
      </c>
      <c r="H899" s="124" t="n">
        <v>19846</v>
      </c>
      <c r="I899" s="103" t="s">
        <v>1351</v>
      </c>
      <c r="J899" s="60" t="n">
        <v>9</v>
      </c>
      <c r="K899" s="99" t="n">
        <v>5</v>
      </c>
      <c r="L899" s="100"/>
      <c r="M899" s="101"/>
      <c r="N899" s="101"/>
      <c r="O899" s="101"/>
      <c r="P899" s="101"/>
      <c r="Q899" s="102"/>
    </row>
    <row r="900" customFormat="false" ht="13.8" hidden="true" customHeight="false" outlineLevel="0" collapsed="false">
      <c r="A900" s="127" t="s">
        <v>2674</v>
      </c>
      <c r="B900" s="128" t="s">
        <v>2675</v>
      </c>
      <c r="C900" s="95" t="s">
        <v>2676</v>
      </c>
      <c r="D900" s="96"/>
      <c r="E900" s="96" t="n">
        <v>0</v>
      </c>
      <c r="F900" s="97" t="s">
        <v>48</v>
      </c>
      <c r="G900" s="97" t="s">
        <v>48</v>
      </c>
      <c r="H900" s="97" t="n">
        <v>29982</v>
      </c>
      <c r="I900" s="103" t="s">
        <v>1351</v>
      </c>
      <c r="J900" s="60" t="n">
        <v>9</v>
      </c>
      <c r="K900" s="99" t="n">
        <v>5</v>
      </c>
      <c r="L900" s="100" t="s">
        <v>2677</v>
      </c>
      <c r="M900" s="101" t="s">
        <v>2678</v>
      </c>
      <c r="N900" s="101"/>
      <c r="O900" s="101"/>
      <c r="P900" s="101"/>
      <c r="Q900" s="102"/>
    </row>
    <row r="901" customFormat="false" ht="13.8" hidden="true" customHeight="false" outlineLevel="0" collapsed="false">
      <c r="A901" s="127" t="s">
        <v>2679</v>
      </c>
      <c r="B901" s="128" t="s">
        <v>2680</v>
      </c>
      <c r="C901" s="123" t="s">
        <v>123</v>
      </c>
      <c r="D901" s="96"/>
      <c r="E901" s="96" t="n">
        <v>0</v>
      </c>
      <c r="F901" s="97" t="s">
        <v>48</v>
      </c>
      <c r="G901" s="97" t="s">
        <v>48</v>
      </c>
      <c r="H901" s="124" t="n">
        <v>1884</v>
      </c>
      <c r="I901" s="103" t="s">
        <v>1351</v>
      </c>
      <c r="J901" s="60" t="n">
        <v>9</v>
      </c>
      <c r="K901" s="99" t="n">
        <v>5</v>
      </c>
      <c r="L901" s="100"/>
      <c r="M901" s="101"/>
      <c r="N901" s="101"/>
      <c r="O901" s="101"/>
      <c r="P901" s="101"/>
      <c r="Q901" s="102"/>
    </row>
    <row r="902" customFormat="false" ht="13.8" hidden="true" customHeight="false" outlineLevel="0" collapsed="false">
      <c r="A902" s="127" t="s">
        <v>2681</v>
      </c>
      <c r="B902" s="128" t="s">
        <v>2682</v>
      </c>
      <c r="C902" s="123" t="s">
        <v>123</v>
      </c>
      <c r="D902" s="96"/>
      <c r="E902" s="96" t="n">
        <v>0</v>
      </c>
      <c r="F902" s="97" t="s">
        <v>48</v>
      </c>
      <c r="G902" s="97" t="s">
        <v>48</v>
      </c>
      <c r="H902" s="124" t="n">
        <v>1885</v>
      </c>
      <c r="I902" s="103" t="s">
        <v>1351</v>
      </c>
      <c r="J902" s="60" t="n">
        <v>9</v>
      </c>
      <c r="K902" s="99" t="n">
        <v>5</v>
      </c>
      <c r="L902" s="100"/>
      <c r="M902" s="101"/>
      <c r="N902" s="101"/>
      <c r="O902" s="101"/>
      <c r="P902" s="101"/>
      <c r="Q902" s="102"/>
    </row>
    <row r="903" customFormat="false" ht="13.8" hidden="true" customHeight="false" outlineLevel="0" collapsed="false">
      <c r="A903" s="127" t="s">
        <v>2683</v>
      </c>
      <c r="B903" s="128" t="s">
        <v>2684</v>
      </c>
      <c r="C903" s="95" t="s">
        <v>123</v>
      </c>
      <c r="D903" s="96"/>
      <c r="E903" s="96" t="n">
        <v>0</v>
      </c>
      <c r="F903" s="97" t="s">
        <v>48</v>
      </c>
      <c r="G903" s="97" t="s">
        <v>48</v>
      </c>
      <c r="H903" s="97" t="n">
        <v>31558</v>
      </c>
      <c r="I903" s="103" t="s">
        <v>1351</v>
      </c>
      <c r="J903" s="60" t="n">
        <v>9</v>
      </c>
      <c r="K903" s="99" t="n">
        <v>5</v>
      </c>
      <c r="L903" s="100" t="s">
        <v>2685</v>
      </c>
      <c r="M903" s="101" t="s">
        <v>2686</v>
      </c>
      <c r="N903" s="101"/>
      <c r="O903" s="101"/>
      <c r="P903" s="101"/>
      <c r="Q903" s="102"/>
    </row>
    <row r="904" customFormat="false" ht="13.8" hidden="true" customHeight="false" outlineLevel="0" collapsed="false">
      <c r="A904" s="127" t="s">
        <v>2687</v>
      </c>
      <c r="B904" s="128" t="s">
        <v>2688</v>
      </c>
      <c r="C904" s="95" t="s">
        <v>123</v>
      </c>
      <c r="D904" s="96"/>
      <c r="E904" s="96" t="n">
        <v>0</v>
      </c>
      <c r="F904" s="97" t="s">
        <v>48</v>
      </c>
      <c r="G904" s="97" t="s">
        <v>48</v>
      </c>
      <c r="H904" s="97" t="n">
        <v>1887</v>
      </c>
      <c r="I904" s="103" t="s">
        <v>1351</v>
      </c>
      <c r="J904" s="60" t="n">
        <v>9</v>
      </c>
      <c r="K904" s="99" t="n">
        <v>5</v>
      </c>
      <c r="L904" s="100"/>
      <c r="M904" s="101"/>
      <c r="N904" s="101"/>
      <c r="O904" s="101"/>
      <c r="P904" s="101"/>
      <c r="Q904" s="102"/>
    </row>
    <row r="905" customFormat="false" ht="13.8" hidden="true" customHeight="false" outlineLevel="0" collapsed="false">
      <c r="A905" s="127" t="s">
        <v>2689</v>
      </c>
      <c r="B905" s="128" t="s">
        <v>2690</v>
      </c>
      <c r="C905" s="95" t="s">
        <v>123</v>
      </c>
      <c r="D905" s="96"/>
      <c r="E905" s="96" t="n">
        <v>0</v>
      </c>
      <c r="F905" s="97" t="s">
        <v>48</v>
      </c>
      <c r="G905" s="97" t="s">
        <v>48</v>
      </c>
      <c r="H905" s="97" t="n">
        <v>19847</v>
      </c>
      <c r="I905" s="103" t="s">
        <v>1351</v>
      </c>
      <c r="J905" s="60" t="n">
        <v>9</v>
      </c>
      <c r="K905" s="99" t="n">
        <v>5</v>
      </c>
      <c r="L905" s="100"/>
      <c r="M905" s="101"/>
      <c r="N905" s="101"/>
      <c r="O905" s="101"/>
      <c r="P905" s="101"/>
      <c r="Q905" s="102"/>
    </row>
    <row r="906" customFormat="false" ht="13.8" hidden="true" customHeight="false" outlineLevel="0" collapsed="false">
      <c r="A906" s="127" t="s">
        <v>2691</v>
      </c>
      <c r="B906" s="128" t="s">
        <v>2692</v>
      </c>
      <c r="C906" s="123" t="s">
        <v>2693</v>
      </c>
      <c r="D906" s="96"/>
      <c r="E906" s="96" t="n">
        <v>0</v>
      </c>
      <c r="F906" s="97" t="s">
        <v>48</v>
      </c>
      <c r="G906" s="97" t="s">
        <v>48</v>
      </c>
      <c r="H906" s="124" t="n">
        <v>1822</v>
      </c>
      <c r="I906" s="103" t="s">
        <v>1351</v>
      </c>
      <c r="J906" s="60" t="n">
        <v>9</v>
      </c>
      <c r="K906" s="99" t="n">
        <v>5</v>
      </c>
      <c r="L906" s="100" t="s">
        <v>2694</v>
      </c>
      <c r="M906" s="101" t="s">
        <v>2695</v>
      </c>
      <c r="N906" s="101" t="s">
        <v>2696</v>
      </c>
      <c r="O906" s="101" t="s">
        <v>2697</v>
      </c>
      <c r="P906" s="101"/>
      <c r="Q906" s="102"/>
    </row>
    <row r="907" customFormat="false" ht="13.8" hidden="true" customHeight="false" outlineLevel="0" collapsed="false">
      <c r="A907" s="127" t="s">
        <v>2698</v>
      </c>
      <c r="B907" s="128" t="s">
        <v>2699</v>
      </c>
      <c r="C907" s="123" t="s">
        <v>123</v>
      </c>
      <c r="D907" s="96"/>
      <c r="E907" s="96" t="n">
        <v>0</v>
      </c>
      <c r="F907" s="97" t="s">
        <v>48</v>
      </c>
      <c r="G907" s="97" t="s">
        <v>48</v>
      </c>
      <c r="H907" s="124" t="n">
        <v>1823</v>
      </c>
      <c r="I907" s="103" t="s">
        <v>1351</v>
      </c>
      <c r="J907" s="60" t="n">
        <v>9</v>
      </c>
      <c r="K907" s="99" t="n">
        <v>5</v>
      </c>
      <c r="L907" s="100"/>
      <c r="M907" s="101"/>
      <c r="N907" s="101"/>
      <c r="O907" s="101"/>
      <c r="P907" s="101"/>
      <c r="Q907" s="102"/>
    </row>
    <row r="908" customFormat="false" ht="13.8" hidden="true" customHeight="false" outlineLevel="0" collapsed="false">
      <c r="A908" s="127" t="s">
        <v>2700</v>
      </c>
      <c r="B908" s="128" t="s">
        <v>2701</v>
      </c>
      <c r="C908" s="123" t="s">
        <v>123</v>
      </c>
      <c r="D908" s="96"/>
      <c r="E908" s="96" t="n">
        <v>0</v>
      </c>
      <c r="F908" s="97" t="s">
        <v>48</v>
      </c>
      <c r="G908" s="97" t="s">
        <v>48</v>
      </c>
      <c r="H908" s="124" t="n">
        <v>19855</v>
      </c>
      <c r="I908" s="103" t="s">
        <v>1351</v>
      </c>
      <c r="J908" s="60" t="n">
        <v>9</v>
      </c>
      <c r="K908" s="99" t="n">
        <v>5</v>
      </c>
      <c r="L908" s="100"/>
      <c r="M908" s="101"/>
      <c r="N908" s="101"/>
      <c r="O908" s="101"/>
      <c r="P908" s="101"/>
      <c r="Q908" s="102"/>
    </row>
    <row r="909" customFormat="false" ht="13.8" hidden="true" customHeight="false" outlineLevel="0" collapsed="false">
      <c r="A909" s="127" t="s">
        <v>2702</v>
      </c>
      <c r="B909" s="128" t="s">
        <v>2703</v>
      </c>
      <c r="C909" s="123" t="s">
        <v>123</v>
      </c>
      <c r="D909" s="96"/>
      <c r="E909" s="96" t="n">
        <v>0</v>
      </c>
      <c r="F909" s="97" t="s">
        <v>48</v>
      </c>
      <c r="G909" s="97" t="s">
        <v>48</v>
      </c>
      <c r="H909" s="124" t="n">
        <v>10239</v>
      </c>
      <c r="I909" s="103" t="s">
        <v>1351</v>
      </c>
      <c r="J909" s="60" t="n">
        <v>9</v>
      </c>
      <c r="K909" s="99" t="n">
        <v>5</v>
      </c>
      <c r="L909" s="100"/>
      <c r="M909" s="101"/>
      <c r="N909" s="101"/>
      <c r="O909" s="101"/>
      <c r="P909" s="101"/>
      <c r="Q909" s="102"/>
    </row>
    <row r="910" customFormat="false" ht="13.8" hidden="true" customHeight="false" outlineLevel="0" collapsed="false">
      <c r="A910" s="127" t="s">
        <v>2704</v>
      </c>
      <c r="B910" s="128" t="s">
        <v>2705</v>
      </c>
      <c r="C910" s="123" t="s">
        <v>1268</v>
      </c>
      <c r="D910" s="96"/>
      <c r="E910" s="96" t="n">
        <v>0</v>
      </c>
      <c r="F910" s="97" t="s">
        <v>48</v>
      </c>
      <c r="G910" s="97" t="s">
        <v>48</v>
      </c>
      <c r="H910" s="124" t="n">
        <v>29952</v>
      </c>
      <c r="I910" s="103" t="s">
        <v>1351</v>
      </c>
      <c r="J910" s="60" t="n">
        <v>9</v>
      </c>
      <c r="K910" s="99" t="n">
        <v>5</v>
      </c>
      <c r="L910" s="100"/>
      <c r="M910" s="101"/>
      <c r="N910" s="101"/>
      <c r="O910" s="101"/>
      <c r="P910" s="101"/>
      <c r="Q910" s="102"/>
    </row>
    <row r="911" customFormat="false" ht="13.8" hidden="true" customHeight="false" outlineLevel="0" collapsed="false">
      <c r="A911" s="127" t="s">
        <v>2706</v>
      </c>
      <c r="B911" s="128" t="s">
        <v>2707</v>
      </c>
      <c r="C911" s="123" t="s">
        <v>2708</v>
      </c>
      <c r="D911" s="96"/>
      <c r="E911" s="96" t="n">
        <v>0</v>
      </c>
      <c r="F911" s="97" t="s">
        <v>48</v>
      </c>
      <c r="G911" s="97" t="s">
        <v>48</v>
      </c>
      <c r="H911" s="124" t="n">
        <v>31668</v>
      </c>
      <c r="I911" s="103" t="s">
        <v>1351</v>
      </c>
      <c r="J911" s="60" t="n">
        <v>9</v>
      </c>
      <c r="K911" s="99" t="n">
        <v>5</v>
      </c>
      <c r="L911" s="100" t="s">
        <v>2709</v>
      </c>
      <c r="M911" s="101" t="s">
        <v>2710</v>
      </c>
      <c r="N911" s="101"/>
      <c r="O911" s="101"/>
      <c r="P911" s="101"/>
      <c r="Q911" s="102"/>
    </row>
    <row r="912" customFormat="false" ht="13.8" hidden="true" customHeight="false" outlineLevel="0" collapsed="false">
      <c r="A912" s="127" t="s">
        <v>2711</v>
      </c>
      <c r="B912" s="128" t="s">
        <v>2712</v>
      </c>
      <c r="C912" s="123" t="s">
        <v>123</v>
      </c>
      <c r="D912" s="96"/>
      <c r="E912" s="96" t="n">
        <v>0</v>
      </c>
      <c r="F912" s="97" t="s">
        <v>48</v>
      </c>
      <c r="G912" s="97" t="s">
        <v>48</v>
      </c>
      <c r="H912" s="124" t="n">
        <v>19858</v>
      </c>
      <c r="I912" s="98" t="s">
        <v>1351</v>
      </c>
      <c r="J912" s="60" t="n">
        <v>9</v>
      </c>
      <c r="K912" s="99" t="n">
        <v>5</v>
      </c>
      <c r="L912" s="100"/>
      <c r="M912" s="101"/>
      <c r="N912" s="101"/>
      <c r="O912" s="101"/>
      <c r="P912" s="101"/>
      <c r="Q912" s="102"/>
    </row>
    <row r="913" customFormat="false" ht="12.75" hidden="true" customHeight="true" outlineLevel="0" collapsed="false">
      <c r="A913" s="127" t="s">
        <v>2713</v>
      </c>
      <c r="B913" s="128" t="s">
        <v>2714</v>
      </c>
      <c r="C913" s="123" t="s">
        <v>123</v>
      </c>
      <c r="D913" s="96"/>
      <c r="E913" s="96" t="n">
        <v>0</v>
      </c>
      <c r="F913" s="97" t="s">
        <v>48</v>
      </c>
      <c r="G913" s="97" t="s">
        <v>48</v>
      </c>
      <c r="H913" s="124" t="n">
        <v>29983</v>
      </c>
      <c r="I913" s="103" t="s">
        <v>1351</v>
      </c>
      <c r="J913" s="60" t="n">
        <v>9</v>
      </c>
      <c r="K913" s="99" t="n">
        <v>5</v>
      </c>
      <c r="L913" s="100"/>
      <c r="M913" s="101"/>
      <c r="N913" s="101"/>
      <c r="O913" s="101"/>
      <c r="P913" s="101"/>
      <c r="Q913" s="102"/>
    </row>
    <row r="914" customFormat="false" ht="13.8" hidden="true" customHeight="false" outlineLevel="0" collapsed="false">
      <c r="A914" s="127" t="s">
        <v>2715</v>
      </c>
      <c r="B914" s="128" t="s">
        <v>2716</v>
      </c>
      <c r="C914" s="123" t="s">
        <v>396</v>
      </c>
      <c r="D914" s="96"/>
      <c r="E914" s="96" t="n">
        <v>0</v>
      </c>
      <c r="F914" s="97" t="s">
        <v>48</v>
      </c>
      <c r="G914" s="97" t="s">
        <v>48</v>
      </c>
      <c r="H914" s="124" t="n">
        <v>1946</v>
      </c>
      <c r="I914" s="103" t="s">
        <v>1351</v>
      </c>
      <c r="J914" s="60" t="n">
        <v>9</v>
      </c>
      <c r="K914" s="99" t="n">
        <v>5</v>
      </c>
      <c r="L914" s="100"/>
      <c r="M914" s="101"/>
      <c r="N914" s="101"/>
      <c r="O914" s="101"/>
      <c r="P914" s="101"/>
      <c r="Q914" s="102"/>
    </row>
    <row r="915" customFormat="false" ht="13.8" hidden="true" customHeight="false" outlineLevel="0" collapsed="false">
      <c r="A915" s="127" t="s">
        <v>2717</v>
      </c>
      <c r="B915" s="128" t="s">
        <v>2718</v>
      </c>
      <c r="C915" s="123" t="s">
        <v>987</v>
      </c>
      <c r="D915" s="96"/>
      <c r="E915" s="96" t="n">
        <v>0</v>
      </c>
      <c r="F915" s="97" t="s">
        <v>48</v>
      </c>
      <c r="G915" s="97" t="s">
        <v>48</v>
      </c>
      <c r="H915" s="124" t="n">
        <v>19859</v>
      </c>
      <c r="I915" s="103" t="s">
        <v>1351</v>
      </c>
      <c r="J915" s="60" t="n">
        <v>9</v>
      </c>
      <c r="K915" s="99" t="n">
        <v>5</v>
      </c>
      <c r="L915" s="100"/>
      <c r="M915" s="101"/>
      <c r="N915" s="101"/>
      <c r="O915" s="101"/>
      <c r="P915" s="101"/>
      <c r="Q915" s="102"/>
    </row>
    <row r="916" customFormat="false" ht="13.8" hidden="true" customHeight="false" outlineLevel="0" collapsed="false">
      <c r="A916" s="127" t="s">
        <v>2719</v>
      </c>
      <c r="B916" s="128" t="s">
        <v>2720</v>
      </c>
      <c r="C916" s="123" t="s">
        <v>2721</v>
      </c>
      <c r="D916" s="96"/>
      <c r="E916" s="96" t="n">
        <v>0</v>
      </c>
      <c r="F916" s="97" t="s">
        <v>48</v>
      </c>
      <c r="G916" s="97" t="s">
        <v>48</v>
      </c>
      <c r="H916" s="124" t="n">
        <v>19860</v>
      </c>
      <c r="I916" s="103" t="s">
        <v>1351</v>
      </c>
      <c r="J916" s="60" t="n">
        <v>9</v>
      </c>
      <c r="K916" s="99" t="n">
        <v>5</v>
      </c>
      <c r="L916" s="100"/>
      <c r="M916" s="101"/>
      <c r="N916" s="101"/>
      <c r="O916" s="101"/>
      <c r="P916" s="101"/>
      <c r="Q916" s="102"/>
    </row>
    <row r="917" customFormat="false" ht="13.8" hidden="true" customHeight="false" outlineLevel="0" collapsed="false">
      <c r="A917" s="127" t="s">
        <v>2722</v>
      </c>
      <c r="B917" s="128" t="s">
        <v>2723</v>
      </c>
      <c r="C917" s="123" t="s">
        <v>2724</v>
      </c>
      <c r="D917" s="96"/>
      <c r="E917" s="96" t="n">
        <v>0</v>
      </c>
      <c r="F917" s="97" t="s">
        <v>48</v>
      </c>
      <c r="G917" s="97" t="s">
        <v>48</v>
      </c>
      <c r="H917" s="124" t="n">
        <v>19861</v>
      </c>
      <c r="I917" s="103" t="s">
        <v>1351</v>
      </c>
      <c r="J917" s="60" t="n">
        <v>9</v>
      </c>
      <c r="K917" s="99" t="n">
        <v>5</v>
      </c>
      <c r="L917" s="100"/>
      <c r="M917" s="101"/>
      <c r="N917" s="101"/>
      <c r="O917" s="101"/>
      <c r="P917" s="101"/>
      <c r="Q917" s="102"/>
    </row>
    <row r="918" customFormat="false" ht="13.8" hidden="true" customHeight="false" outlineLevel="0" collapsed="false">
      <c r="A918" s="127" t="s">
        <v>2725</v>
      </c>
      <c r="B918" s="128" t="s">
        <v>2726</v>
      </c>
      <c r="C918" s="123" t="s">
        <v>2468</v>
      </c>
      <c r="D918" s="96"/>
      <c r="E918" s="96" t="n">
        <v>0</v>
      </c>
      <c r="F918" s="97" t="s">
        <v>48</v>
      </c>
      <c r="G918" s="97" t="s">
        <v>48</v>
      </c>
      <c r="H918" s="124" t="n">
        <v>1571</v>
      </c>
      <c r="I918" s="103" t="s">
        <v>1351</v>
      </c>
      <c r="J918" s="60" t="n">
        <v>9</v>
      </c>
      <c r="K918" s="99" t="n">
        <v>5</v>
      </c>
      <c r="L918" s="100"/>
      <c r="M918" s="101"/>
      <c r="N918" s="101"/>
      <c r="O918" s="101"/>
      <c r="P918" s="101"/>
      <c r="Q918" s="102"/>
    </row>
    <row r="919" customFormat="false" ht="13.8" hidden="true" customHeight="false" outlineLevel="0" collapsed="false">
      <c r="A919" s="127" t="s">
        <v>2727</v>
      </c>
      <c r="B919" s="128" t="s">
        <v>2728</v>
      </c>
      <c r="C919" s="123" t="s">
        <v>2729</v>
      </c>
      <c r="D919" s="96"/>
      <c r="E919" s="96" t="n">
        <v>0</v>
      </c>
      <c r="F919" s="97" t="s">
        <v>48</v>
      </c>
      <c r="G919" s="97" t="s">
        <v>48</v>
      </c>
      <c r="H919" s="124" t="n">
        <v>31584</v>
      </c>
      <c r="I919" s="103" t="s">
        <v>1351</v>
      </c>
      <c r="J919" s="60" t="n">
        <v>9</v>
      </c>
      <c r="K919" s="99" t="n">
        <v>5</v>
      </c>
      <c r="L919" s="100" t="s">
        <v>2730</v>
      </c>
      <c r="M919" s="101" t="s">
        <v>2731</v>
      </c>
      <c r="N919" s="101"/>
      <c r="O919" s="101"/>
      <c r="P919" s="101"/>
      <c r="Q919" s="102"/>
    </row>
    <row r="920" customFormat="false" ht="13.8" hidden="true" customHeight="false" outlineLevel="0" collapsed="false">
      <c r="A920" s="127" t="s">
        <v>2732</v>
      </c>
      <c r="B920" s="128" t="s">
        <v>2733</v>
      </c>
      <c r="C920" s="123" t="s">
        <v>2734</v>
      </c>
      <c r="D920" s="96"/>
      <c r="E920" s="96" t="n">
        <v>0</v>
      </c>
      <c r="F920" s="97" t="s">
        <v>48</v>
      </c>
      <c r="G920" s="97" t="s">
        <v>48</v>
      </c>
      <c r="H920" s="124" t="n">
        <v>31011</v>
      </c>
      <c r="I920" s="103" t="s">
        <v>1351</v>
      </c>
      <c r="J920" s="60" t="n">
        <v>9</v>
      </c>
      <c r="K920" s="99" t="n">
        <v>5</v>
      </c>
      <c r="L920" s="100" t="s">
        <v>2735</v>
      </c>
      <c r="M920" s="101" t="s">
        <v>2736</v>
      </c>
      <c r="N920" s="101"/>
      <c r="O920" s="101"/>
      <c r="P920" s="101"/>
      <c r="Q920" s="102"/>
    </row>
    <row r="921" customFormat="false" ht="13.8" hidden="true" customHeight="false" outlineLevel="0" collapsed="false">
      <c r="A921" s="127" t="s">
        <v>2737</v>
      </c>
      <c r="B921" s="128" t="s">
        <v>2738</v>
      </c>
      <c r="C921" s="123" t="s">
        <v>2468</v>
      </c>
      <c r="D921" s="96"/>
      <c r="E921" s="96" t="n">
        <v>0</v>
      </c>
      <c r="F921" s="97" t="s">
        <v>48</v>
      </c>
      <c r="G921" s="97" t="s">
        <v>48</v>
      </c>
      <c r="H921" s="124" t="n">
        <v>1710</v>
      </c>
      <c r="I921" s="103" t="s">
        <v>1351</v>
      </c>
      <c r="J921" s="60" t="n">
        <v>9</v>
      </c>
      <c r="K921" s="99" t="n">
        <v>5</v>
      </c>
      <c r="L921" s="100" t="s">
        <v>2739</v>
      </c>
      <c r="M921" s="101" t="s">
        <v>2740</v>
      </c>
      <c r="N921" s="101"/>
      <c r="O921" s="101"/>
      <c r="P921" s="101"/>
      <c r="Q921" s="102"/>
    </row>
    <row r="922" customFormat="false" ht="13.8" hidden="true" customHeight="false" outlineLevel="0" collapsed="false">
      <c r="A922" s="127" t="s">
        <v>2741</v>
      </c>
      <c r="B922" s="128" t="s">
        <v>2742</v>
      </c>
      <c r="C922" s="123" t="s">
        <v>123</v>
      </c>
      <c r="D922" s="96"/>
      <c r="E922" s="96" t="n">
        <v>0</v>
      </c>
      <c r="F922" s="97" t="s">
        <v>48</v>
      </c>
      <c r="G922" s="97" t="s">
        <v>48</v>
      </c>
      <c r="H922" s="124" t="n">
        <v>1832</v>
      </c>
      <c r="I922" s="103" t="s">
        <v>1351</v>
      </c>
      <c r="J922" s="60" t="n">
        <v>9</v>
      </c>
      <c r="K922" s="99" t="n">
        <v>5</v>
      </c>
      <c r="L922" s="100"/>
      <c r="M922" s="101"/>
      <c r="N922" s="101"/>
      <c r="O922" s="101"/>
      <c r="P922" s="101"/>
      <c r="Q922" s="102"/>
    </row>
    <row r="923" customFormat="false" ht="13.8" hidden="true" customHeight="false" outlineLevel="0" collapsed="false">
      <c r="A923" s="127" t="s">
        <v>2743</v>
      </c>
      <c r="B923" s="128" t="s">
        <v>2744</v>
      </c>
      <c r="C923" s="123" t="s">
        <v>2745</v>
      </c>
      <c r="D923" s="96"/>
      <c r="E923" s="96" t="n">
        <v>0</v>
      </c>
      <c r="F923" s="97" t="s">
        <v>48</v>
      </c>
      <c r="G923" s="97" t="s">
        <v>48</v>
      </c>
      <c r="H923" s="124" t="n">
        <v>31567</v>
      </c>
      <c r="I923" s="103" t="s">
        <v>1351</v>
      </c>
      <c r="J923" s="60" t="n">
        <v>9</v>
      </c>
      <c r="K923" s="99" t="n">
        <v>4</v>
      </c>
      <c r="L923" s="100" t="s">
        <v>2746</v>
      </c>
      <c r="M923" s="101" t="s">
        <v>2747</v>
      </c>
      <c r="N923" s="101"/>
      <c r="O923" s="101"/>
      <c r="P923" s="101"/>
      <c r="Q923" s="102"/>
    </row>
    <row r="924" customFormat="false" ht="13.8" hidden="true" customHeight="false" outlineLevel="0" collapsed="false">
      <c r="A924" s="166" t="s">
        <v>2748</v>
      </c>
      <c r="B924" s="128" t="s">
        <v>2749</v>
      </c>
      <c r="C924" s="123" t="s">
        <v>2750</v>
      </c>
      <c r="D924" s="96"/>
      <c r="E924" s="96" t="n">
        <v>0</v>
      </c>
      <c r="F924" s="97" t="s">
        <v>48</v>
      </c>
      <c r="G924" s="97" t="s">
        <v>48</v>
      </c>
      <c r="H924" s="124" t="n">
        <v>31597</v>
      </c>
      <c r="I924" s="103" t="s">
        <v>1351</v>
      </c>
      <c r="J924" s="60" t="n">
        <v>9</v>
      </c>
      <c r="K924" s="99" t="n">
        <v>5</v>
      </c>
      <c r="L924" s="100" t="s">
        <v>2751</v>
      </c>
      <c r="M924" s="101" t="s">
        <v>2752</v>
      </c>
      <c r="N924" s="101"/>
      <c r="O924" s="101"/>
      <c r="P924" s="101"/>
      <c r="Q924" s="102"/>
    </row>
    <row r="925" customFormat="false" ht="13.8" hidden="true" customHeight="false" outlineLevel="0" collapsed="false">
      <c r="A925" s="127" t="s">
        <v>2753</v>
      </c>
      <c r="B925" s="128" t="s">
        <v>2754</v>
      </c>
      <c r="C925" s="95" t="s">
        <v>123</v>
      </c>
      <c r="D925" s="96"/>
      <c r="E925" s="96" t="n">
        <v>0</v>
      </c>
      <c r="F925" s="97" t="s">
        <v>48</v>
      </c>
      <c r="G925" s="97" t="s">
        <v>48</v>
      </c>
      <c r="H925" s="97" t="n">
        <v>1987</v>
      </c>
      <c r="I925" s="103" t="s">
        <v>1351</v>
      </c>
      <c r="J925" s="60" t="n">
        <v>9</v>
      </c>
      <c r="K925" s="99" t="n">
        <v>5</v>
      </c>
      <c r="L925" s="100"/>
      <c r="M925" s="101"/>
      <c r="N925" s="101"/>
      <c r="O925" s="101"/>
      <c r="P925" s="101"/>
      <c r="Q925" s="102"/>
    </row>
    <row r="926" customFormat="false" ht="13.8" hidden="true" customHeight="false" outlineLevel="0" collapsed="false">
      <c r="A926" s="127" t="s">
        <v>2755</v>
      </c>
      <c r="B926" s="128" t="s">
        <v>2756</v>
      </c>
      <c r="C926" s="123" t="s">
        <v>1682</v>
      </c>
      <c r="D926" s="96"/>
      <c r="E926" s="96" t="n">
        <v>0</v>
      </c>
      <c r="F926" s="97" t="s">
        <v>48</v>
      </c>
      <c r="G926" s="97" t="s">
        <v>48</v>
      </c>
      <c r="H926" s="124" t="n">
        <v>10234</v>
      </c>
      <c r="I926" s="103" t="s">
        <v>1351</v>
      </c>
      <c r="J926" s="60" t="n">
        <v>9</v>
      </c>
      <c r="K926" s="99" t="n">
        <v>4</v>
      </c>
      <c r="L926" s="100"/>
      <c r="M926" s="101"/>
      <c r="N926" s="101"/>
      <c r="O926" s="101"/>
      <c r="P926" s="101"/>
      <c r="Q926" s="102"/>
    </row>
    <row r="927" customFormat="false" ht="13.8" hidden="true" customHeight="false" outlineLevel="0" collapsed="false">
      <c r="A927" s="127" t="s">
        <v>2757</v>
      </c>
      <c r="B927" s="128" t="s">
        <v>2758</v>
      </c>
      <c r="C927" s="123" t="s">
        <v>123</v>
      </c>
      <c r="D927" s="96"/>
      <c r="E927" s="96" t="n">
        <v>0</v>
      </c>
      <c r="F927" s="97" t="s">
        <v>48</v>
      </c>
      <c r="G927" s="97" t="s">
        <v>48</v>
      </c>
      <c r="H927" s="124" t="n">
        <v>10237</v>
      </c>
      <c r="I927" s="98" t="s">
        <v>1351</v>
      </c>
      <c r="J927" s="60" t="n">
        <v>9</v>
      </c>
      <c r="K927" s="99" t="n">
        <v>5</v>
      </c>
      <c r="L927" s="100" t="s">
        <v>2759</v>
      </c>
      <c r="M927" s="101" t="s">
        <v>2760</v>
      </c>
      <c r="N927" s="101"/>
      <c r="O927" s="101"/>
      <c r="P927" s="101"/>
      <c r="Q927" s="102"/>
    </row>
    <row r="928" customFormat="false" ht="13.8" hidden="true" customHeight="false" outlineLevel="0" collapsed="false">
      <c r="A928" s="127" t="s">
        <v>2761</v>
      </c>
      <c r="B928" s="128" t="s">
        <v>2762</v>
      </c>
      <c r="C928" s="123" t="s">
        <v>2763</v>
      </c>
      <c r="D928" s="96"/>
      <c r="E928" s="96" t="n">
        <v>0</v>
      </c>
      <c r="F928" s="97" t="s">
        <v>48</v>
      </c>
      <c r="G928" s="97" t="s">
        <v>48</v>
      </c>
      <c r="H928" s="124" t="n">
        <v>19905</v>
      </c>
      <c r="I928" s="98" t="s">
        <v>1351</v>
      </c>
      <c r="J928" s="60" t="n">
        <v>9</v>
      </c>
      <c r="K928" s="99" t="n">
        <v>5</v>
      </c>
      <c r="L928" s="100"/>
      <c r="M928" s="101"/>
      <c r="N928" s="101"/>
      <c r="O928" s="101"/>
      <c r="P928" s="101"/>
      <c r="Q928" s="102"/>
    </row>
    <row r="929" customFormat="false" ht="13.8" hidden="true" customHeight="false" outlineLevel="0" collapsed="false">
      <c r="A929" s="127" t="s">
        <v>2764</v>
      </c>
      <c r="B929" s="128" t="s">
        <v>2765</v>
      </c>
      <c r="C929" s="123" t="s">
        <v>2766</v>
      </c>
      <c r="D929" s="96"/>
      <c r="E929" s="96" t="n">
        <v>0</v>
      </c>
      <c r="F929" s="97" t="s">
        <v>48</v>
      </c>
      <c r="G929" s="97" t="s">
        <v>48</v>
      </c>
      <c r="H929" s="124" t="n">
        <v>19906</v>
      </c>
      <c r="I929" s="103" t="s">
        <v>1351</v>
      </c>
      <c r="J929" s="60" t="n">
        <v>9</v>
      </c>
      <c r="K929" s="99" t="n">
        <v>5</v>
      </c>
      <c r="L929" s="100"/>
      <c r="M929" s="101"/>
      <c r="N929" s="101"/>
      <c r="O929" s="101"/>
      <c r="P929" s="101"/>
      <c r="Q929" s="102"/>
    </row>
    <row r="930" customFormat="false" ht="13.8" hidden="true" customHeight="false" outlineLevel="0" collapsed="false">
      <c r="A930" s="127" t="s">
        <v>2767</v>
      </c>
      <c r="B930" s="128" t="s">
        <v>2768</v>
      </c>
      <c r="C930" s="95" t="s">
        <v>2769</v>
      </c>
      <c r="D930" s="96"/>
      <c r="E930" s="96" t="n">
        <v>0</v>
      </c>
      <c r="F930" s="97" t="s">
        <v>48</v>
      </c>
      <c r="G930" s="97" t="s">
        <v>48</v>
      </c>
      <c r="H930" s="97" t="n">
        <v>31022</v>
      </c>
      <c r="I930" s="103" t="s">
        <v>1351</v>
      </c>
      <c r="J930" s="60" t="n">
        <v>9</v>
      </c>
      <c r="K930" s="99" t="n">
        <v>5</v>
      </c>
      <c r="L930" s="100" t="s">
        <v>2770</v>
      </c>
      <c r="M930" s="101" t="s">
        <v>2771</v>
      </c>
      <c r="N930" s="101"/>
      <c r="O930" s="101"/>
      <c r="P930" s="101"/>
      <c r="Q930" s="102"/>
    </row>
    <row r="931" customFormat="false" ht="13.8" hidden="true" customHeight="false" outlineLevel="0" collapsed="false">
      <c r="A931" s="127" t="s">
        <v>2772</v>
      </c>
      <c r="B931" s="128" t="s">
        <v>2773</v>
      </c>
      <c r="C931" s="95" t="s">
        <v>987</v>
      </c>
      <c r="D931" s="96"/>
      <c r="E931" s="96" t="n">
        <v>0</v>
      </c>
      <c r="F931" s="97" t="s">
        <v>48</v>
      </c>
      <c r="G931" s="97" t="s">
        <v>48</v>
      </c>
      <c r="H931" s="97" t="n">
        <v>30525</v>
      </c>
      <c r="I931" s="103" t="s">
        <v>1351</v>
      </c>
      <c r="J931" s="60" t="n">
        <v>9</v>
      </c>
      <c r="K931" s="99" t="n">
        <v>5</v>
      </c>
      <c r="L931" s="100" t="s">
        <v>2774</v>
      </c>
      <c r="M931" s="101" t="s">
        <v>2775</v>
      </c>
      <c r="N931" s="101"/>
      <c r="O931" s="101"/>
      <c r="P931" s="101"/>
      <c r="Q931" s="102"/>
    </row>
    <row r="932" customFormat="false" ht="13.8" hidden="true" customHeight="false" outlineLevel="0" collapsed="false">
      <c r="A932" s="127" t="s">
        <v>2776</v>
      </c>
      <c r="B932" s="128" t="s">
        <v>2777</v>
      </c>
      <c r="C932" s="95" t="s">
        <v>546</v>
      </c>
      <c r="D932" s="96"/>
      <c r="E932" s="96" t="n">
        <v>0</v>
      </c>
      <c r="F932" s="97" t="s">
        <v>48</v>
      </c>
      <c r="G932" s="97" t="s">
        <v>48</v>
      </c>
      <c r="H932" s="97" t="n">
        <v>30056</v>
      </c>
      <c r="I932" s="98" t="s">
        <v>1351</v>
      </c>
      <c r="J932" s="60" t="n">
        <v>9</v>
      </c>
      <c r="K932" s="99" t="n">
        <v>5</v>
      </c>
      <c r="L932" s="100" t="s">
        <v>2778</v>
      </c>
      <c r="M932" s="101" t="s">
        <v>2779</v>
      </c>
      <c r="N932" s="101" t="s">
        <v>2780</v>
      </c>
      <c r="O932" s="101" t="s">
        <v>2781</v>
      </c>
      <c r="P932" s="101"/>
      <c r="Q932" s="102"/>
    </row>
    <row r="933" customFormat="false" ht="13.8" hidden="true" customHeight="false" outlineLevel="0" collapsed="false">
      <c r="A933" s="127" t="s">
        <v>2782</v>
      </c>
      <c r="B933" s="128" t="s">
        <v>2783</v>
      </c>
      <c r="C933" s="95" t="s">
        <v>2784</v>
      </c>
      <c r="D933" s="96"/>
      <c r="E933" s="96" t="n">
        <v>0</v>
      </c>
      <c r="F933" s="97" t="s">
        <v>48</v>
      </c>
      <c r="G933" s="97" t="s">
        <v>48</v>
      </c>
      <c r="H933" s="97" t="n">
        <v>31023</v>
      </c>
      <c r="I933" s="103" t="s">
        <v>1351</v>
      </c>
      <c r="J933" s="60" t="n">
        <v>9</v>
      </c>
      <c r="K933" s="99" t="n">
        <v>5</v>
      </c>
      <c r="L933" s="100" t="s">
        <v>2785</v>
      </c>
      <c r="M933" s="101" t="s">
        <v>2786</v>
      </c>
      <c r="N933" s="101"/>
      <c r="O933" s="101"/>
      <c r="P933" s="101"/>
      <c r="Q933" s="102"/>
    </row>
    <row r="934" customFormat="false" ht="13.8" hidden="true" customHeight="false" outlineLevel="0" collapsed="false">
      <c r="A934" s="127" t="s">
        <v>2787</v>
      </c>
      <c r="B934" s="128" t="s">
        <v>2788</v>
      </c>
      <c r="C934" s="95" t="s">
        <v>2789</v>
      </c>
      <c r="D934" s="96"/>
      <c r="E934" s="96" t="n">
        <v>0</v>
      </c>
      <c r="F934" s="97" t="s">
        <v>48</v>
      </c>
      <c r="G934" s="97" t="s">
        <v>48</v>
      </c>
      <c r="H934" s="97" t="n">
        <v>31024</v>
      </c>
      <c r="I934" s="103" t="s">
        <v>1351</v>
      </c>
      <c r="J934" s="60" t="n">
        <v>9</v>
      </c>
      <c r="K934" s="99" t="n">
        <v>5</v>
      </c>
      <c r="L934" s="100" t="s">
        <v>2790</v>
      </c>
      <c r="M934" s="101" t="s">
        <v>2791</v>
      </c>
      <c r="N934" s="101"/>
      <c r="O934" s="101"/>
      <c r="P934" s="101"/>
      <c r="Q934" s="102"/>
    </row>
    <row r="935" customFormat="false" ht="13.8" hidden="true" customHeight="false" outlineLevel="0" collapsed="false">
      <c r="A935" s="127" t="s">
        <v>2792</v>
      </c>
      <c r="B935" s="128" t="s">
        <v>2793</v>
      </c>
      <c r="C935" s="123" t="s">
        <v>2794</v>
      </c>
      <c r="D935" s="96"/>
      <c r="E935" s="96" t="n">
        <v>0</v>
      </c>
      <c r="F935" s="97" t="s">
        <v>48</v>
      </c>
      <c r="G935" s="97" t="s">
        <v>48</v>
      </c>
      <c r="H935" s="124" t="n">
        <v>34548</v>
      </c>
      <c r="I935" s="98" t="s">
        <v>1351</v>
      </c>
      <c r="J935" s="60" t="n">
        <v>9</v>
      </c>
      <c r="K935" s="99" t="n">
        <v>5</v>
      </c>
      <c r="L935" s="100"/>
      <c r="M935" s="101"/>
      <c r="N935" s="101"/>
      <c r="O935" s="101"/>
      <c r="P935" s="101"/>
      <c r="Q935" s="102"/>
    </row>
    <row r="936" customFormat="false" ht="13.8" hidden="true" customHeight="false" outlineLevel="0" collapsed="false">
      <c r="A936" s="127" t="s">
        <v>2795</v>
      </c>
      <c r="B936" s="128" t="s">
        <v>2796</v>
      </c>
      <c r="C936" s="123" t="s">
        <v>2797</v>
      </c>
      <c r="D936" s="96"/>
      <c r="E936" s="96" t="n">
        <v>0</v>
      </c>
      <c r="F936" s="97" t="s">
        <v>48</v>
      </c>
      <c r="G936" s="97" t="s">
        <v>48</v>
      </c>
      <c r="H936" s="124" t="n">
        <v>1745</v>
      </c>
      <c r="I936" s="98" t="s">
        <v>1351</v>
      </c>
      <c r="J936" s="60" t="n">
        <v>9</v>
      </c>
      <c r="K936" s="99" t="n">
        <v>5</v>
      </c>
      <c r="L936" s="100"/>
      <c r="M936" s="101"/>
      <c r="N936" s="101"/>
      <c r="O936" s="101"/>
      <c r="P936" s="101"/>
      <c r="Q936" s="102"/>
    </row>
    <row r="937" customFormat="false" ht="13.8" hidden="true" customHeight="false" outlineLevel="0" collapsed="false">
      <c r="A937" s="127" t="s">
        <v>2798</v>
      </c>
      <c r="B937" s="128" t="s">
        <v>2799</v>
      </c>
      <c r="C937" s="95" t="s">
        <v>2800</v>
      </c>
      <c r="D937" s="96"/>
      <c r="E937" s="96" t="n">
        <v>0</v>
      </c>
      <c r="F937" s="97" t="s">
        <v>48</v>
      </c>
      <c r="G937" s="97" t="s">
        <v>48</v>
      </c>
      <c r="H937" s="97" t="n">
        <v>19907</v>
      </c>
      <c r="I937" s="98" t="s">
        <v>1351</v>
      </c>
      <c r="J937" s="60" t="n">
        <v>9</v>
      </c>
      <c r="K937" s="99" t="n">
        <v>5</v>
      </c>
      <c r="L937" s="100"/>
      <c r="M937" s="101"/>
      <c r="N937" s="101"/>
      <c r="O937" s="101"/>
      <c r="P937" s="126"/>
      <c r="Q937" s="102"/>
    </row>
    <row r="938" customFormat="false" ht="13.8" hidden="true" customHeight="false" outlineLevel="0" collapsed="false">
      <c r="A938" s="127" t="s">
        <v>2801</v>
      </c>
      <c r="B938" s="128" t="s">
        <v>2802</v>
      </c>
      <c r="C938" s="123" t="s">
        <v>123</v>
      </c>
      <c r="D938" s="96"/>
      <c r="E938" s="96" t="n">
        <v>0</v>
      </c>
      <c r="F938" s="97" t="s">
        <v>48</v>
      </c>
      <c r="G938" s="97" t="s">
        <v>48</v>
      </c>
      <c r="H938" s="124" t="n">
        <v>19926</v>
      </c>
      <c r="I938" s="103" t="s">
        <v>1351</v>
      </c>
      <c r="J938" s="60" t="n">
        <v>9</v>
      </c>
      <c r="K938" s="99" t="n">
        <v>5</v>
      </c>
      <c r="L938" s="100"/>
      <c r="M938" s="101"/>
      <c r="N938" s="101"/>
      <c r="O938" s="101"/>
      <c r="P938" s="101"/>
      <c r="Q938" s="102"/>
    </row>
    <row r="939" customFormat="false" ht="13.8" hidden="true" customHeight="false" outlineLevel="0" collapsed="false">
      <c r="A939" s="127" t="s">
        <v>2803</v>
      </c>
      <c r="B939" s="128" t="s">
        <v>2804</v>
      </c>
      <c r="C939" s="123" t="s">
        <v>1469</v>
      </c>
      <c r="D939" s="96"/>
      <c r="E939" s="96" t="n">
        <v>0</v>
      </c>
      <c r="F939" s="97" t="s">
        <v>48</v>
      </c>
      <c r="G939" s="97" t="s">
        <v>48</v>
      </c>
      <c r="H939" s="124" t="n">
        <v>19927</v>
      </c>
      <c r="I939" s="103" t="s">
        <v>1351</v>
      </c>
      <c r="J939" s="60" t="n">
        <v>9</v>
      </c>
      <c r="K939" s="99" t="n">
        <v>5</v>
      </c>
      <c r="L939" s="100"/>
      <c r="M939" s="101"/>
      <c r="N939" s="101"/>
      <c r="O939" s="101"/>
      <c r="P939" s="101"/>
      <c r="Q939" s="102"/>
    </row>
    <row r="940" customFormat="false" ht="13.8" hidden="true" customHeight="false" outlineLevel="0" collapsed="false">
      <c r="A940" s="127" t="s">
        <v>2805</v>
      </c>
      <c r="B940" s="128" t="s">
        <v>2806</v>
      </c>
      <c r="C940" s="95" t="s">
        <v>123</v>
      </c>
      <c r="D940" s="96"/>
      <c r="E940" s="96" t="n">
        <v>0</v>
      </c>
      <c r="F940" s="97" t="s">
        <v>48</v>
      </c>
      <c r="G940" s="97" t="s">
        <v>48</v>
      </c>
      <c r="H940" s="97" t="n">
        <v>1582</v>
      </c>
      <c r="I940" s="103" t="s">
        <v>1351</v>
      </c>
      <c r="J940" s="60" t="n">
        <v>9</v>
      </c>
      <c r="K940" s="99" t="n">
        <v>5</v>
      </c>
      <c r="L940" s="100"/>
      <c r="M940" s="101"/>
      <c r="N940" s="101"/>
      <c r="O940" s="101"/>
      <c r="P940" s="101"/>
      <c r="Q940" s="102"/>
    </row>
    <row r="941" customFormat="false" ht="13.8" hidden="true" customHeight="false" outlineLevel="0" collapsed="false">
      <c r="A941" s="127" t="s">
        <v>2807</v>
      </c>
      <c r="B941" s="128" t="s">
        <v>2808</v>
      </c>
      <c r="C941" s="123" t="s">
        <v>2809</v>
      </c>
      <c r="D941" s="96"/>
      <c r="E941" s="96" t="n">
        <v>0</v>
      </c>
      <c r="F941" s="97" t="s">
        <v>48</v>
      </c>
      <c r="G941" s="97" t="s">
        <v>48</v>
      </c>
      <c r="H941" s="124" t="n">
        <v>29919</v>
      </c>
      <c r="I941" s="103" t="s">
        <v>1351</v>
      </c>
      <c r="J941" s="60" t="n">
        <v>9</v>
      </c>
      <c r="K941" s="99" t="n">
        <v>5</v>
      </c>
      <c r="L941" s="100"/>
      <c r="M941" s="101"/>
      <c r="N941" s="101"/>
      <c r="O941" s="101"/>
      <c r="P941" s="101"/>
      <c r="Q941" s="102"/>
    </row>
    <row r="942" customFormat="false" ht="13.8" hidden="true" customHeight="false" outlineLevel="0" collapsed="false">
      <c r="A942" s="127" t="s">
        <v>2810</v>
      </c>
      <c r="B942" s="128" t="s">
        <v>2811</v>
      </c>
      <c r="C942" s="123" t="s">
        <v>2038</v>
      </c>
      <c r="D942" s="96"/>
      <c r="E942" s="96" t="n">
        <v>0</v>
      </c>
      <c r="F942" s="97" t="s">
        <v>48</v>
      </c>
      <c r="G942" s="97" t="s">
        <v>48</v>
      </c>
      <c r="H942" s="124" t="n">
        <v>19930</v>
      </c>
      <c r="I942" s="103" t="s">
        <v>1351</v>
      </c>
      <c r="J942" s="60" t="n">
        <v>9</v>
      </c>
      <c r="K942" s="99" t="n">
        <v>5</v>
      </c>
      <c r="L942" s="100"/>
      <c r="M942" s="101"/>
      <c r="N942" s="101"/>
      <c r="O942" s="101"/>
      <c r="P942" s="101"/>
      <c r="Q942" s="102"/>
    </row>
    <row r="943" customFormat="false" ht="13.8" hidden="true" customHeight="false" outlineLevel="0" collapsed="false">
      <c r="A943" s="127" t="s">
        <v>2812</v>
      </c>
      <c r="B943" s="128" t="s">
        <v>2813</v>
      </c>
      <c r="C943" s="95" t="s">
        <v>1247</v>
      </c>
      <c r="D943" s="96"/>
      <c r="E943" s="96" t="n">
        <v>0</v>
      </c>
      <c r="F943" s="97" t="s">
        <v>48</v>
      </c>
      <c r="G943" s="97" t="s">
        <v>48</v>
      </c>
      <c r="H943" s="97" t="n">
        <v>1748</v>
      </c>
      <c r="I943" s="103" t="s">
        <v>1351</v>
      </c>
      <c r="J943" s="60" t="n">
        <v>9</v>
      </c>
      <c r="K943" s="99" t="n">
        <v>5</v>
      </c>
      <c r="L943" s="100"/>
      <c r="M943" s="101"/>
      <c r="N943" s="101"/>
      <c r="O943" s="101"/>
      <c r="P943" s="101"/>
      <c r="Q943" s="102"/>
    </row>
    <row r="944" customFormat="false" ht="15" hidden="true" customHeight="true" outlineLevel="0" collapsed="false">
      <c r="A944" s="127" t="s">
        <v>2814</v>
      </c>
      <c r="B944" s="128" t="s">
        <v>2815</v>
      </c>
      <c r="C944" s="95" t="s">
        <v>1588</v>
      </c>
      <c r="D944" s="96"/>
      <c r="E944" s="96" t="n">
        <v>0</v>
      </c>
      <c r="F944" s="97" t="s">
        <v>48</v>
      </c>
      <c r="G944" s="97" t="s">
        <v>48</v>
      </c>
      <c r="H944" s="97" t="n">
        <v>29943</v>
      </c>
      <c r="I944" s="103" t="s">
        <v>1351</v>
      </c>
      <c r="J944" s="60" t="n">
        <v>9</v>
      </c>
      <c r="K944" s="99" t="n">
        <v>5</v>
      </c>
      <c r="L944" s="100"/>
      <c r="M944" s="101"/>
      <c r="N944" s="101"/>
      <c r="O944" s="101"/>
      <c r="P944" s="101"/>
      <c r="Q944" s="102"/>
    </row>
    <row r="945" customFormat="false" ht="13.8" hidden="true" customHeight="false" outlineLevel="0" collapsed="false">
      <c r="A945" s="127" t="s">
        <v>2816</v>
      </c>
      <c r="B945" s="128" t="s">
        <v>2817</v>
      </c>
      <c r="C945" s="95" t="s">
        <v>123</v>
      </c>
      <c r="D945" s="96"/>
      <c r="E945" s="96" t="n">
        <v>0</v>
      </c>
      <c r="F945" s="97" t="s">
        <v>48</v>
      </c>
      <c r="G945" s="97" t="s">
        <v>48</v>
      </c>
      <c r="H945" s="97" t="n">
        <v>1897</v>
      </c>
      <c r="I945" s="103" t="s">
        <v>1351</v>
      </c>
      <c r="J945" s="60" t="n">
        <v>9</v>
      </c>
      <c r="K945" s="99" t="n">
        <v>5</v>
      </c>
      <c r="L945" s="100"/>
      <c r="M945" s="101"/>
      <c r="N945" s="101"/>
      <c r="O945" s="101"/>
      <c r="P945" s="101"/>
      <c r="Q945" s="102"/>
    </row>
    <row r="946" customFormat="false" ht="13.8" hidden="true" customHeight="false" outlineLevel="0" collapsed="false">
      <c r="A946" s="127" t="s">
        <v>2818</v>
      </c>
      <c r="B946" s="128" t="s">
        <v>2819</v>
      </c>
      <c r="C946" s="95" t="s">
        <v>123</v>
      </c>
      <c r="D946" s="96"/>
      <c r="E946" s="96" t="n">
        <v>0</v>
      </c>
      <c r="F946" s="97" t="s">
        <v>48</v>
      </c>
      <c r="G946" s="97" t="s">
        <v>48</v>
      </c>
      <c r="H946" s="97" t="n">
        <v>34444</v>
      </c>
      <c r="I946" s="103" t="s">
        <v>1351</v>
      </c>
      <c r="J946" s="60" t="n">
        <v>9</v>
      </c>
      <c r="K946" s="99" t="n">
        <v>5</v>
      </c>
      <c r="L946" s="100"/>
      <c r="M946" s="101"/>
      <c r="N946" s="101"/>
      <c r="O946" s="101"/>
      <c r="P946" s="101"/>
      <c r="Q946" s="102"/>
    </row>
    <row r="947" customFormat="false" ht="13.8" hidden="true" customHeight="false" outlineLevel="0" collapsed="false">
      <c r="A947" s="127" t="s">
        <v>2820</v>
      </c>
      <c r="B947" s="128" t="s">
        <v>2821</v>
      </c>
      <c r="C947" s="95" t="s">
        <v>1995</v>
      </c>
      <c r="D947" s="96"/>
      <c r="E947" s="96" t="n">
        <v>0</v>
      </c>
      <c r="F947" s="97" t="s">
        <v>48</v>
      </c>
      <c r="G947" s="97" t="s">
        <v>48</v>
      </c>
      <c r="H947" s="97" t="n">
        <v>19970</v>
      </c>
      <c r="I947" s="103" t="s">
        <v>1351</v>
      </c>
      <c r="J947" s="60" t="n">
        <v>9</v>
      </c>
      <c r="K947" s="99" t="n">
        <v>5</v>
      </c>
      <c r="L947" s="100"/>
      <c r="M947" s="101"/>
      <c r="N947" s="101"/>
      <c r="O947" s="101"/>
      <c r="P947" s="101"/>
      <c r="Q947" s="102"/>
    </row>
    <row r="948" customFormat="false" ht="13.8" hidden="true" customHeight="false" outlineLevel="0" collapsed="false">
      <c r="A948" s="127" t="s">
        <v>2822</v>
      </c>
      <c r="B948" s="128" t="s">
        <v>2823</v>
      </c>
      <c r="C948" s="95" t="s">
        <v>123</v>
      </c>
      <c r="D948" s="96"/>
      <c r="E948" s="96" t="n">
        <v>0</v>
      </c>
      <c r="F948" s="97" t="s">
        <v>48</v>
      </c>
      <c r="G948" s="97" t="s">
        <v>48</v>
      </c>
      <c r="H948" s="97" t="n">
        <v>19978</v>
      </c>
      <c r="I948" s="103" t="s">
        <v>1351</v>
      </c>
      <c r="J948" s="60" t="n">
        <v>9</v>
      </c>
      <c r="K948" s="99" t="n">
        <v>5</v>
      </c>
      <c r="L948" s="100"/>
      <c r="M948" s="101"/>
      <c r="N948" s="101"/>
      <c r="O948" s="101"/>
      <c r="P948" s="101"/>
      <c r="Q948" s="102"/>
    </row>
    <row r="949" customFormat="false" ht="13.8" hidden="true" customHeight="false" outlineLevel="0" collapsed="false">
      <c r="A949" s="127" t="s">
        <v>2824</v>
      </c>
      <c r="B949" s="128" t="s">
        <v>2825</v>
      </c>
      <c r="C949" s="95" t="s">
        <v>123</v>
      </c>
      <c r="D949" s="96"/>
      <c r="E949" s="96" t="n">
        <v>0</v>
      </c>
      <c r="F949" s="97" t="s">
        <v>48</v>
      </c>
      <c r="G949" s="97" t="s">
        <v>48</v>
      </c>
      <c r="H949" s="97" t="n">
        <v>1913</v>
      </c>
      <c r="I949" s="103" t="s">
        <v>1351</v>
      </c>
      <c r="J949" s="60" t="n">
        <v>9</v>
      </c>
      <c r="K949" s="99" t="n">
        <v>5</v>
      </c>
      <c r="L949" s="100"/>
      <c r="M949" s="101"/>
      <c r="N949" s="101"/>
      <c r="O949" s="101"/>
      <c r="P949" s="101"/>
      <c r="Q949" s="102"/>
    </row>
    <row r="950" customFormat="false" ht="13.8" hidden="true" customHeight="false" outlineLevel="0" collapsed="false">
      <c r="A950" s="127" t="s">
        <v>2826</v>
      </c>
      <c r="B950" s="128" t="s">
        <v>2827</v>
      </c>
      <c r="C950" s="95" t="s">
        <v>2828</v>
      </c>
      <c r="D950" s="96"/>
      <c r="E950" s="96" t="n">
        <v>0</v>
      </c>
      <c r="F950" s="97" t="s">
        <v>48</v>
      </c>
      <c r="G950" s="97" t="s">
        <v>48</v>
      </c>
      <c r="H950" s="97" t="n">
        <v>1513</v>
      </c>
      <c r="I950" s="103" t="s">
        <v>1351</v>
      </c>
      <c r="J950" s="60" t="n">
        <v>9</v>
      </c>
      <c r="K950" s="99" t="n">
        <v>5</v>
      </c>
      <c r="L950" s="100"/>
      <c r="M950" s="101"/>
      <c r="N950" s="101"/>
      <c r="O950" s="101"/>
      <c r="P950" s="101"/>
      <c r="Q950" s="102"/>
    </row>
    <row r="951" customFormat="false" ht="13.8" hidden="true" customHeight="false" outlineLevel="0" collapsed="false">
      <c r="A951" s="127" t="s">
        <v>2829</v>
      </c>
      <c r="B951" s="128" t="s">
        <v>2830</v>
      </c>
      <c r="C951" s="95" t="s">
        <v>2831</v>
      </c>
      <c r="D951" s="96"/>
      <c r="E951" s="96" t="n">
        <v>0</v>
      </c>
      <c r="F951" s="97" t="s">
        <v>48</v>
      </c>
      <c r="G951" s="97" t="s">
        <v>48</v>
      </c>
      <c r="H951" s="97" t="n">
        <v>1766</v>
      </c>
      <c r="I951" s="103" t="s">
        <v>1351</v>
      </c>
      <c r="J951" s="60" t="n">
        <v>9</v>
      </c>
      <c r="K951" s="99" t="n">
        <v>5</v>
      </c>
      <c r="L951" s="100"/>
      <c r="M951" s="101"/>
      <c r="N951" s="101"/>
      <c r="O951" s="101"/>
      <c r="P951" s="101"/>
      <c r="Q951" s="102"/>
    </row>
    <row r="952" customFormat="false" ht="13.8" hidden="true" customHeight="false" outlineLevel="0" collapsed="false">
      <c r="A952" s="127" t="s">
        <v>2832</v>
      </c>
      <c r="B952" s="128" t="s">
        <v>2833</v>
      </c>
      <c r="C952" s="95" t="s">
        <v>2194</v>
      </c>
      <c r="D952" s="96"/>
      <c r="E952" s="96" t="n">
        <v>0</v>
      </c>
      <c r="F952" s="97" t="s">
        <v>48</v>
      </c>
      <c r="G952" s="97" t="s">
        <v>48</v>
      </c>
      <c r="H952" s="97" t="n">
        <v>20002</v>
      </c>
      <c r="I952" s="103" t="s">
        <v>1351</v>
      </c>
      <c r="J952" s="60" t="n">
        <v>9</v>
      </c>
      <c r="K952" s="99" t="n">
        <v>5</v>
      </c>
      <c r="L952" s="100"/>
      <c r="M952" s="101"/>
      <c r="N952" s="101"/>
      <c r="O952" s="101"/>
      <c r="P952" s="101"/>
      <c r="Q952" s="102"/>
    </row>
    <row r="953" customFormat="false" ht="13.8" hidden="true" customHeight="false" outlineLevel="0" collapsed="false">
      <c r="A953" s="127" t="s">
        <v>2834</v>
      </c>
      <c r="B953" s="128" t="s">
        <v>2835</v>
      </c>
      <c r="C953" s="95" t="s">
        <v>2194</v>
      </c>
      <c r="D953" s="96"/>
      <c r="E953" s="96" t="n">
        <v>0</v>
      </c>
      <c r="F953" s="97" t="s">
        <v>48</v>
      </c>
      <c r="G953" s="97" t="s">
        <v>48</v>
      </c>
      <c r="H953" s="97" t="n">
        <v>1767</v>
      </c>
      <c r="I953" s="103" t="s">
        <v>1351</v>
      </c>
      <c r="J953" s="60" t="n">
        <v>9</v>
      </c>
      <c r="K953" s="99" t="n">
        <v>5</v>
      </c>
      <c r="L953" s="100"/>
      <c r="M953" s="101"/>
      <c r="N953" s="101"/>
      <c r="O953" s="101"/>
      <c r="P953" s="101"/>
      <c r="Q953" s="102"/>
    </row>
    <row r="954" customFormat="false" ht="13.8" hidden="true" customHeight="false" outlineLevel="0" collapsed="false">
      <c r="A954" s="127" t="s">
        <v>2836</v>
      </c>
      <c r="B954" s="128" t="s">
        <v>2837</v>
      </c>
      <c r="C954" s="95" t="s">
        <v>2838</v>
      </c>
      <c r="D954" s="96"/>
      <c r="E954" s="96" t="n">
        <v>0</v>
      </c>
      <c r="F954" s="97" t="s">
        <v>48</v>
      </c>
      <c r="G954" s="97" t="s">
        <v>48</v>
      </c>
      <c r="H954" s="97" t="n">
        <v>20004</v>
      </c>
      <c r="I954" s="103" t="s">
        <v>1351</v>
      </c>
      <c r="J954" s="60" t="n">
        <v>9</v>
      </c>
      <c r="K954" s="99" t="n">
        <v>5</v>
      </c>
      <c r="L954" s="100"/>
      <c r="M954" s="101"/>
      <c r="N954" s="101"/>
      <c r="O954" s="101"/>
      <c r="P954" s="101"/>
      <c r="Q954" s="102"/>
    </row>
    <row r="955" customFormat="false" ht="12.75" hidden="true" customHeight="true" outlineLevel="0" collapsed="false">
      <c r="A955" s="127" t="s">
        <v>2839</v>
      </c>
      <c r="B955" s="128" t="s">
        <v>2840</v>
      </c>
      <c r="C955" s="95" t="s">
        <v>2841</v>
      </c>
      <c r="D955" s="96"/>
      <c r="E955" s="96" t="n">
        <v>0</v>
      </c>
      <c r="F955" s="97" t="s">
        <v>48</v>
      </c>
      <c r="G955" s="97" t="s">
        <v>48</v>
      </c>
      <c r="H955" s="97" t="n">
        <v>29940</v>
      </c>
      <c r="I955" s="103" t="s">
        <v>1351</v>
      </c>
      <c r="J955" s="60" t="n">
        <v>9</v>
      </c>
      <c r="K955" s="99" t="n">
        <v>5</v>
      </c>
      <c r="L955" s="100" t="s">
        <v>2842</v>
      </c>
      <c r="M955" s="101" t="s">
        <v>2843</v>
      </c>
      <c r="N955" s="101"/>
      <c r="O955" s="101"/>
      <c r="P955" s="101"/>
      <c r="Q955" s="102"/>
    </row>
    <row r="956" customFormat="false" ht="13.8" hidden="true" customHeight="false" outlineLevel="0" collapsed="false">
      <c r="A956" s="127" t="s">
        <v>2844</v>
      </c>
      <c r="B956" s="128" t="s">
        <v>2845</v>
      </c>
      <c r="C956" s="95" t="s">
        <v>123</v>
      </c>
      <c r="D956" s="96"/>
      <c r="E956" s="96" t="n">
        <v>0</v>
      </c>
      <c r="F956" s="97" t="s">
        <v>48</v>
      </c>
      <c r="G956" s="97" t="s">
        <v>48</v>
      </c>
      <c r="H956" s="97" t="n">
        <v>29936</v>
      </c>
      <c r="I956" s="103" t="s">
        <v>1351</v>
      </c>
      <c r="J956" s="60" t="n">
        <v>9</v>
      </c>
      <c r="K956" s="99" t="n">
        <v>5</v>
      </c>
      <c r="L956" s="100"/>
      <c r="M956" s="101"/>
      <c r="N956" s="101"/>
      <c r="O956" s="101"/>
      <c r="P956" s="101"/>
      <c r="Q956" s="102"/>
    </row>
    <row r="957" customFormat="false" ht="13.8" hidden="true" customHeight="false" outlineLevel="0" collapsed="false">
      <c r="A957" s="127" t="s">
        <v>2846</v>
      </c>
      <c r="B957" s="128" t="s">
        <v>2847</v>
      </c>
      <c r="C957" s="95" t="s">
        <v>123</v>
      </c>
      <c r="D957" s="96"/>
      <c r="E957" s="96" t="n">
        <v>0</v>
      </c>
      <c r="F957" s="97" t="s">
        <v>48</v>
      </c>
      <c r="G957" s="97" t="s">
        <v>48</v>
      </c>
      <c r="H957" s="97" t="n">
        <v>20009</v>
      </c>
      <c r="I957" s="103" t="s">
        <v>1351</v>
      </c>
      <c r="J957" s="60" t="n">
        <v>9</v>
      </c>
      <c r="K957" s="99" t="n">
        <v>5</v>
      </c>
      <c r="L957" s="100"/>
      <c r="M957" s="101"/>
      <c r="N957" s="101"/>
      <c r="O957" s="101"/>
      <c r="P957" s="101"/>
      <c r="Q957" s="102"/>
    </row>
    <row r="958" customFormat="false" ht="13.8" hidden="true" customHeight="false" outlineLevel="0" collapsed="false">
      <c r="A958" s="127" t="s">
        <v>2848</v>
      </c>
      <c r="B958" s="128" t="s">
        <v>2849</v>
      </c>
      <c r="C958" s="95" t="s">
        <v>2159</v>
      </c>
      <c r="D958" s="96"/>
      <c r="E958" s="96" t="n">
        <v>0</v>
      </c>
      <c r="F958" s="97" t="s">
        <v>48</v>
      </c>
      <c r="G958" s="97" t="s">
        <v>48</v>
      </c>
      <c r="H958" s="97" t="n">
        <v>1871</v>
      </c>
      <c r="I958" s="103" t="s">
        <v>1351</v>
      </c>
      <c r="J958" s="60" t="n">
        <v>9</v>
      </c>
      <c r="K958" s="99" t="n">
        <v>5</v>
      </c>
      <c r="L958" s="100"/>
      <c r="M958" s="101"/>
      <c r="N958" s="101"/>
      <c r="O958" s="101"/>
      <c r="P958" s="101"/>
      <c r="Q958" s="102"/>
    </row>
    <row r="959" customFormat="false" ht="13.8" hidden="true" customHeight="false" outlineLevel="0" collapsed="false">
      <c r="A959" s="127" t="s">
        <v>2850</v>
      </c>
      <c r="B959" s="128" t="s">
        <v>2851</v>
      </c>
      <c r="C959" s="95" t="s">
        <v>123</v>
      </c>
      <c r="D959" s="96"/>
      <c r="E959" s="96" t="n">
        <v>0</v>
      </c>
      <c r="F959" s="97" t="s">
        <v>48</v>
      </c>
      <c r="G959" s="97" t="s">
        <v>48</v>
      </c>
      <c r="H959" s="97" t="n">
        <v>1874</v>
      </c>
      <c r="I959" s="103" t="s">
        <v>1351</v>
      </c>
      <c r="J959" s="60" t="n">
        <v>9</v>
      </c>
      <c r="K959" s="99" t="n">
        <v>5</v>
      </c>
      <c r="L959" s="100"/>
      <c r="M959" s="101"/>
      <c r="N959" s="101"/>
      <c r="O959" s="101"/>
      <c r="P959" s="101"/>
      <c r="Q959" s="102"/>
    </row>
    <row r="960" customFormat="false" ht="13.8" hidden="true" customHeight="false" outlineLevel="0" collapsed="false">
      <c r="A960" s="127" t="s">
        <v>2852</v>
      </c>
      <c r="B960" s="128" t="s">
        <v>2853</v>
      </c>
      <c r="C960" s="95" t="s">
        <v>123</v>
      </c>
      <c r="D960" s="96"/>
      <c r="E960" s="96" t="n">
        <v>0</v>
      </c>
      <c r="F960" s="97" t="s">
        <v>48</v>
      </c>
      <c r="G960" s="97" t="s">
        <v>48</v>
      </c>
      <c r="H960" s="97" t="n">
        <v>1876</v>
      </c>
      <c r="I960" s="103" t="s">
        <v>1351</v>
      </c>
      <c r="J960" s="60" t="n">
        <v>9</v>
      </c>
      <c r="K960" s="99" t="n">
        <v>5</v>
      </c>
      <c r="L960" s="100"/>
      <c r="M960" s="101"/>
      <c r="N960" s="101"/>
      <c r="O960" s="101"/>
      <c r="P960" s="101"/>
      <c r="Q960" s="102"/>
    </row>
    <row r="961" customFormat="false" ht="13.8" hidden="true" customHeight="false" outlineLevel="0" collapsed="false">
      <c r="A961" s="127" t="s">
        <v>2854</v>
      </c>
      <c r="B961" s="128" t="s">
        <v>2855</v>
      </c>
      <c r="C961" s="95" t="s">
        <v>123</v>
      </c>
      <c r="D961" s="96"/>
      <c r="E961" s="96" t="n">
        <v>0</v>
      </c>
      <c r="F961" s="97" t="s">
        <v>48</v>
      </c>
      <c r="G961" s="97" t="s">
        <v>48</v>
      </c>
      <c r="H961" s="97" t="n">
        <v>20014</v>
      </c>
      <c r="I961" s="103" t="s">
        <v>1351</v>
      </c>
      <c r="J961" s="60" t="n">
        <v>9</v>
      </c>
      <c r="K961" s="99" t="n">
        <v>5</v>
      </c>
      <c r="L961" s="100"/>
      <c r="M961" s="101"/>
      <c r="N961" s="101"/>
      <c r="O961" s="101"/>
      <c r="P961" s="101"/>
      <c r="Q961" s="102"/>
    </row>
    <row r="962" customFormat="false" ht="13.8" hidden="true" customHeight="false" outlineLevel="0" collapsed="false">
      <c r="A962" s="127" t="s">
        <v>2856</v>
      </c>
      <c r="B962" s="128" t="s">
        <v>2857</v>
      </c>
      <c r="C962" s="95" t="s">
        <v>2858</v>
      </c>
      <c r="D962" s="96"/>
      <c r="E962" s="96" t="n">
        <v>0</v>
      </c>
      <c r="F962" s="97" t="s">
        <v>48</v>
      </c>
      <c r="G962" s="97" t="s">
        <v>48</v>
      </c>
      <c r="H962" s="97" t="n">
        <v>20016</v>
      </c>
      <c r="I962" s="103" t="s">
        <v>1351</v>
      </c>
      <c r="J962" s="60" t="n">
        <v>9</v>
      </c>
      <c r="K962" s="99" t="n">
        <v>5</v>
      </c>
      <c r="L962" s="100"/>
      <c r="M962" s="101"/>
      <c r="N962" s="101"/>
      <c r="O962" s="101"/>
      <c r="P962" s="101"/>
      <c r="Q962" s="102"/>
    </row>
    <row r="963" customFormat="false" ht="13.8" hidden="true" customHeight="false" outlineLevel="0" collapsed="false">
      <c r="A963" s="127" t="s">
        <v>2859</v>
      </c>
      <c r="B963" s="128" t="s">
        <v>2860</v>
      </c>
      <c r="C963" s="95" t="s">
        <v>123</v>
      </c>
      <c r="D963" s="96"/>
      <c r="E963" s="96" t="n">
        <v>0</v>
      </c>
      <c r="F963" s="97" t="s">
        <v>48</v>
      </c>
      <c r="G963" s="97" t="s">
        <v>48</v>
      </c>
      <c r="H963" s="97" t="n">
        <v>1889</v>
      </c>
      <c r="I963" s="103" t="s">
        <v>1351</v>
      </c>
      <c r="J963" s="60" t="n">
        <v>9</v>
      </c>
      <c r="K963" s="99" t="n">
        <v>5</v>
      </c>
      <c r="L963" s="100"/>
      <c r="M963" s="101"/>
      <c r="N963" s="101"/>
      <c r="O963" s="101"/>
      <c r="P963" s="101"/>
      <c r="Q963" s="102"/>
    </row>
    <row r="964" customFormat="false" ht="13.8" hidden="true" customHeight="false" outlineLevel="0" collapsed="false">
      <c r="A964" s="127" t="s">
        <v>2861</v>
      </c>
      <c r="B964" s="128" t="s">
        <v>2862</v>
      </c>
      <c r="C964" s="95" t="s">
        <v>123</v>
      </c>
      <c r="D964" s="96"/>
      <c r="E964" s="96" t="n">
        <v>0</v>
      </c>
      <c r="F964" s="97" t="s">
        <v>48</v>
      </c>
      <c r="G964" s="97" t="s">
        <v>48</v>
      </c>
      <c r="H964" s="97" t="n">
        <v>29934</v>
      </c>
      <c r="I964" s="103" t="s">
        <v>1351</v>
      </c>
      <c r="J964" s="60" t="n">
        <v>9</v>
      </c>
      <c r="K964" s="99" t="n">
        <v>5</v>
      </c>
      <c r="L964" s="100"/>
      <c r="M964" s="101"/>
      <c r="N964" s="101"/>
      <c r="O964" s="101"/>
      <c r="P964" s="101"/>
      <c r="Q964" s="102"/>
    </row>
    <row r="965" customFormat="false" ht="13.8" hidden="true" customHeight="false" outlineLevel="0" collapsed="false">
      <c r="A965" s="127" t="s">
        <v>2863</v>
      </c>
      <c r="B965" s="128" t="s">
        <v>2864</v>
      </c>
      <c r="C965" s="95" t="s">
        <v>123</v>
      </c>
      <c r="D965" s="96"/>
      <c r="E965" s="96" t="n">
        <v>0</v>
      </c>
      <c r="F965" s="97" t="s">
        <v>48</v>
      </c>
      <c r="G965" s="97" t="s">
        <v>48</v>
      </c>
      <c r="H965" s="97" t="n">
        <v>19684</v>
      </c>
      <c r="I965" s="103" t="s">
        <v>1351</v>
      </c>
      <c r="J965" s="60" t="n">
        <v>9</v>
      </c>
      <c r="K965" s="99" t="n">
        <v>5</v>
      </c>
      <c r="L965" s="100"/>
      <c r="M965" s="101"/>
      <c r="N965" s="101"/>
      <c r="O965" s="101"/>
      <c r="P965" s="101"/>
      <c r="Q965" s="102"/>
    </row>
    <row r="966" customFormat="false" ht="13.8" hidden="true" customHeight="false" outlineLevel="0" collapsed="false">
      <c r="A966" s="127" t="s">
        <v>2865</v>
      </c>
      <c r="B966" s="128" t="s">
        <v>2866</v>
      </c>
      <c r="C966" s="95" t="s">
        <v>2867</v>
      </c>
      <c r="D966" s="96"/>
      <c r="E966" s="96" t="n">
        <v>0</v>
      </c>
      <c r="F966" s="97" t="s">
        <v>48</v>
      </c>
      <c r="G966" s="97" t="s">
        <v>48</v>
      </c>
      <c r="H966" s="97" t="n">
        <v>19685</v>
      </c>
      <c r="I966" s="103" t="s">
        <v>1351</v>
      </c>
      <c r="J966" s="60" t="n">
        <v>9</v>
      </c>
      <c r="K966" s="99" t="n">
        <v>4</v>
      </c>
      <c r="L966" s="100" t="s">
        <v>2868</v>
      </c>
      <c r="M966" s="101" t="s">
        <v>2869</v>
      </c>
      <c r="N966" s="101"/>
      <c r="O966" s="101"/>
      <c r="P966" s="101"/>
      <c r="Q966" s="102"/>
    </row>
    <row r="967" customFormat="false" ht="13.8" hidden="true" customHeight="false" outlineLevel="0" collapsed="false">
      <c r="A967" s="127" t="s">
        <v>2870</v>
      </c>
      <c r="B967" s="128" t="s">
        <v>2871</v>
      </c>
      <c r="C967" s="95" t="s">
        <v>123</v>
      </c>
      <c r="D967" s="96"/>
      <c r="E967" s="96" t="n">
        <v>0</v>
      </c>
      <c r="F967" s="97" t="s">
        <v>48</v>
      </c>
      <c r="G967" s="97" t="s">
        <v>48</v>
      </c>
      <c r="H967" s="97" t="n">
        <v>1950</v>
      </c>
      <c r="I967" s="103" t="s">
        <v>1351</v>
      </c>
      <c r="J967" s="60" t="n">
        <v>9</v>
      </c>
      <c r="K967" s="99" t="n">
        <v>5</v>
      </c>
      <c r="L967" s="100"/>
      <c r="M967" s="101"/>
      <c r="N967" s="101"/>
      <c r="O967" s="101"/>
      <c r="P967" s="101"/>
      <c r="Q967" s="102"/>
    </row>
    <row r="968" customFormat="false" ht="13.8" hidden="true" customHeight="false" outlineLevel="0" collapsed="false">
      <c r="A968" s="127" t="s">
        <v>2872</v>
      </c>
      <c r="B968" s="128" t="s">
        <v>2873</v>
      </c>
      <c r="C968" s="95" t="s">
        <v>123</v>
      </c>
      <c r="D968" s="96"/>
      <c r="E968" s="96" t="n">
        <v>0</v>
      </c>
      <c r="F968" s="97" t="s">
        <v>48</v>
      </c>
      <c r="G968" s="97" t="s">
        <v>48</v>
      </c>
      <c r="H968" s="97" t="n">
        <v>1952</v>
      </c>
      <c r="I968" s="103" t="s">
        <v>1351</v>
      </c>
      <c r="J968" s="60" t="n">
        <v>9</v>
      </c>
      <c r="K968" s="99" t="n">
        <v>5</v>
      </c>
      <c r="L968" s="100"/>
      <c r="M968" s="101"/>
      <c r="N968" s="101"/>
      <c r="O968" s="101"/>
      <c r="P968" s="101"/>
      <c r="Q968" s="102"/>
    </row>
    <row r="969" customFormat="false" ht="13.8" hidden="true" customHeight="false" outlineLevel="0" collapsed="false">
      <c r="A969" s="127" t="s">
        <v>2874</v>
      </c>
      <c r="B969" s="128" t="s">
        <v>2875</v>
      </c>
      <c r="C969" s="95" t="s">
        <v>2876</v>
      </c>
      <c r="D969" s="96"/>
      <c r="E969" s="96" t="n">
        <v>0</v>
      </c>
      <c r="F969" s="97" t="s">
        <v>48</v>
      </c>
      <c r="G969" s="97" t="s">
        <v>48</v>
      </c>
      <c r="H969" s="97" t="n">
        <v>31028</v>
      </c>
      <c r="I969" s="103" t="s">
        <v>1351</v>
      </c>
      <c r="J969" s="60" t="n">
        <v>9</v>
      </c>
      <c r="K969" s="99" t="n">
        <v>5</v>
      </c>
      <c r="L969" s="100" t="s">
        <v>2877</v>
      </c>
      <c r="M969" s="101" t="s">
        <v>2878</v>
      </c>
      <c r="N969" s="101"/>
      <c r="O969" s="101"/>
      <c r="P969" s="101"/>
      <c r="Q969" s="102"/>
    </row>
    <row r="970" customFormat="false" ht="13.8" hidden="true" customHeight="false" outlineLevel="0" collapsed="false">
      <c r="A970" s="127" t="s">
        <v>2879</v>
      </c>
      <c r="B970" s="128" t="s">
        <v>2880</v>
      </c>
      <c r="C970" s="95" t="s">
        <v>123</v>
      </c>
      <c r="D970" s="96"/>
      <c r="E970" s="96" t="n">
        <v>0</v>
      </c>
      <c r="F970" s="97" t="s">
        <v>48</v>
      </c>
      <c r="G970" s="97" t="s">
        <v>48</v>
      </c>
      <c r="H970" s="97" t="n">
        <v>1796</v>
      </c>
      <c r="I970" s="103" t="s">
        <v>1351</v>
      </c>
      <c r="J970" s="60" t="n">
        <v>9</v>
      </c>
      <c r="K970" s="99" t="n">
        <v>5</v>
      </c>
      <c r="L970" s="100"/>
      <c r="M970" s="101"/>
      <c r="N970" s="101"/>
      <c r="O970" s="101"/>
      <c r="P970" s="101"/>
      <c r="Q970" s="102"/>
    </row>
    <row r="971" customFormat="false" ht="13.8" hidden="true" customHeight="false" outlineLevel="0" collapsed="false">
      <c r="A971" s="127" t="s">
        <v>2881</v>
      </c>
      <c r="B971" s="128" t="s">
        <v>2882</v>
      </c>
      <c r="C971" s="95" t="s">
        <v>123</v>
      </c>
      <c r="D971" s="96"/>
      <c r="E971" s="96" t="n">
        <v>0</v>
      </c>
      <c r="F971" s="97" t="s">
        <v>48</v>
      </c>
      <c r="G971" s="97" t="s">
        <v>48</v>
      </c>
      <c r="H971" s="97" t="n">
        <v>19689</v>
      </c>
      <c r="I971" s="103" t="s">
        <v>1351</v>
      </c>
      <c r="J971" s="60" t="n">
        <v>9</v>
      </c>
      <c r="K971" s="99" t="n">
        <v>5</v>
      </c>
      <c r="L971" s="100"/>
      <c r="M971" s="101"/>
      <c r="N971" s="101"/>
      <c r="O971" s="101"/>
      <c r="P971" s="101"/>
      <c r="Q971" s="102"/>
    </row>
    <row r="972" customFormat="false" ht="13.8" hidden="true" customHeight="false" outlineLevel="0" collapsed="false">
      <c r="A972" s="127" t="s">
        <v>2883</v>
      </c>
      <c r="B972" s="128" t="s">
        <v>2884</v>
      </c>
      <c r="C972" s="95" t="s">
        <v>123</v>
      </c>
      <c r="D972" s="96"/>
      <c r="E972" s="96" t="n">
        <v>0</v>
      </c>
      <c r="F972" s="97" t="s">
        <v>48</v>
      </c>
      <c r="G972" s="97" t="s">
        <v>48</v>
      </c>
      <c r="H972" s="97" t="n">
        <v>19691</v>
      </c>
      <c r="I972" s="103" t="s">
        <v>1351</v>
      </c>
      <c r="J972" s="60" t="n">
        <v>9</v>
      </c>
      <c r="K972" s="99" t="n">
        <v>5</v>
      </c>
      <c r="L972" s="100"/>
      <c r="M972" s="101"/>
      <c r="N972" s="101"/>
      <c r="O972" s="101"/>
      <c r="P972" s="101"/>
      <c r="Q972" s="102"/>
    </row>
    <row r="973" customFormat="false" ht="15" hidden="true" customHeight="true" outlineLevel="0" collapsed="false">
      <c r="A973" s="127" t="s">
        <v>2885</v>
      </c>
      <c r="B973" s="128" t="s">
        <v>2886</v>
      </c>
      <c r="C973" s="95" t="s">
        <v>123</v>
      </c>
      <c r="D973" s="96"/>
      <c r="E973" s="96" t="n">
        <v>0</v>
      </c>
      <c r="F973" s="97" t="s">
        <v>48</v>
      </c>
      <c r="G973" s="97" t="s">
        <v>48</v>
      </c>
      <c r="H973" s="97" t="n">
        <v>1997</v>
      </c>
      <c r="I973" s="103" t="s">
        <v>1351</v>
      </c>
      <c r="J973" s="60" t="n">
        <v>9</v>
      </c>
      <c r="K973" s="99" t="n">
        <v>4</v>
      </c>
      <c r="L973" s="100"/>
      <c r="M973" s="101"/>
      <c r="N973" s="101"/>
      <c r="O973" s="101"/>
      <c r="P973" s="101"/>
      <c r="Q973" s="102"/>
    </row>
    <row r="974" customFormat="false" ht="13.8" hidden="true" customHeight="false" outlineLevel="0" collapsed="false">
      <c r="A974" s="127" t="s">
        <v>2887</v>
      </c>
      <c r="B974" s="128" t="s">
        <v>2888</v>
      </c>
      <c r="C974" s="95" t="s">
        <v>123</v>
      </c>
      <c r="D974" s="96"/>
      <c r="E974" s="96" t="n">
        <v>0</v>
      </c>
      <c r="F974" s="97" t="s">
        <v>48</v>
      </c>
      <c r="G974" s="97" t="s">
        <v>48</v>
      </c>
      <c r="H974" s="97" t="n">
        <v>1964</v>
      </c>
      <c r="I974" s="103" t="s">
        <v>1351</v>
      </c>
      <c r="J974" s="60" t="n">
        <v>9</v>
      </c>
      <c r="K974" s="99" t="n">
        <v>5</v>
      </c>
      <c r="L974" s="100"/>
      <c r="M974" s="101"/>
      <c r="N974" s="101"/>
      <c r="O974" s="101"/>
      <c r="P974" s="101"/>
      <c r="Q974" s="102"/>
    </row>
    <row r="975" customFormat="false" ht="13.8" hidden="true" customHeight="false" outlineLevel="0" collapsed="false">
      <c r="A975" s="127" t="s">
        <v>2889</v>
      </c>
      <c r="B975" s="128" t="s">
        <v>2890</v>
      </c>
      <c r="C975" s="95" t="s">
        <v>2891</v>
      </c>
      <c r="D975" s="96"/>
      <c r="E975" s="96" t="n">
        <v>0</v>
      </c>
      <c r="F975" s="97" t="s">
        <v>48</v>
      </c>
      <c r="G975" s="97" t="s">
        <v>48</v>
      </c>
      <c r="H975" s="97" t="n">
        <v>29930</v>
      </c>
      <c r="I975" s="103" t="s">
        <v>1351</v>
      </c>
      <c r="J975" s="60" t="n">
        <v>9</v>
      </c>
      <c r="K975" s="99" t="n">
        <v>5</v>
      </c>
      <c r="L975" s="100"/>
      <c r="M975" s="101"/>
      <c r="N975" s="101"/>
      <c r="O975" s="101"/>
      <c r="P975" s="101"/>
      <c r="Q975" s="102"/>
    </row>
    <row r="976" customFormat="false" ht="13.8" hidden="true" customHeight="false" outlineLevel="0" collapsed="false">
      <c r="A976" s="127" t="s">
        <v>2892</v>
      </c>
      <c r="B976" s="128" t="s">
        <v>2893</v>
      </c>
      <c r="C976" s="95" t="s">
        <v>2894</v>
      </c>
      <c r="D976" s="96"/>
      <c r="E976" s="96" t="n">
        <v>0</v>
      </c>
      <c r="F976" s="97" t="s">
        <v>48</v>
      </c>
      <c r="G976" s="97" t="s">
        <v>48</v>
      </c>
      <c r="H976" s="97" t="n">
        <v>35486</v>
      </c>
      <c r="I976" s="103" t="s">
        <v>1351</v>
      </c>
      <c r="J976" s="60" t="n">
        <v>9</v>
      </c>
      <c r="K976" s="99" t="n">
        <v>5</v>
      </c>
      <c r="L976" s="100"/>
      <c r="M976" s="101"/>
      <c r="N976" s="101"/>
      <c r="O976" s="101"/>
      <c r="P976" s="101"/>
      <c r="Q976" s="102"/>
    </row>
    <row r="977" customFormat="false" ht="12.75" hidden="true" customHeight="true" outlineLevel="0" collapsed="false">
      <c r="A977" s="127" t="s">
        <v>2895</v>
      </c>
      <c r="B977" s="128" t="s">
        <v>2896</v>
      </c>
      <c r="C977" s="95" t="s">
        <v>123</v>
      </c>
      <c r="D977" s="96"/>
      <c r="E977" s="96" t="n">
        <v>0</v>
      </c>
      <c r="F977" s="97" t="s">
        <v>48</v>
      </c>
      <c r="G977" s="97" t="s">
        <v>48</v>
      </c>
      <c r="H977" s="97" t="n">
        <v>1799</v>
      </c>
      <c r="I977" s="103" t="s">
        <v>1351</v>
      </c>
      <c r="J977" s="60" t="n">
        <v>9</v>
      </c>
      <c r="K977" s="99" t="n">
        <v>5</v>
      </c>
      <c r="L977" s="100"/>
      <c r="M977" s="101"/>
      <c r="N977" s="101"/>
      <c r="O977" s="101"/>
      <c r="P977" s="101"/>
      <c r="Q977" s="102"/>
    </row>
    <row r="978" customFormat="false" ht="12.75" hidden="true" customHeight="true" outlineLevel="0" collapsed="false">
      <c r="A978" s="127" t="s">
        <v>2897</v>
      </c>
      <c r="B978" s="128" t="s">
        <v>2898</v>
      </c>
      <c r="C978" s="95" t="s">
        <v>2899</v>
      </c>
      <c r="D978" s="96"/>
      <c r="E978" s="96" t="n">
        <v>0</v>
      </c>
      <c r="F978" s="97" t="s">
        <v>48</v>
      </c>
      <c r="G978" s="97" t="s">
        <v>48</v>
      </c>
      <c r="H978" s="97" t="n">
        <v>1714</v>
      </c>
      <c r="I978" s="103" t="s">
        <v>1351</v>
      </c>
      <c r="J978" s="60" t="n">
        <v>9</v>
      </c>
      <c r="K978" s="99" t="n">
        <v>5</v>
      </c>
      <c r="L978" s="100" t="s">
        <v>2900</v>
      </c>
      <c r="M978" s="101" t="s">
        <v>2901</v>
      </c>
      <c r="N978" s="101"/>
      <c r="O978" s="101"/>
      <c r="P978" s="101"/>
      <c r="Q978" s="102"/>
    </row>
    <row r="979" customFormat="false" ht="13.8" hidden="true" customHeight="false" outlineLevel="0" collapsed="false">
      <c r="A979" s="127" t="s">
        <v>2902</v>
      </c>
      <c r="B979" s="128" t="s">
        <v>2903</v>
      </c>
      <c r="C979" s="95" t="s">
        <v>123</v>
      </c>
      <c r="D979" s="96"/>
      <c r="E979" s="96" t="n">
        <v>0</v>
      </c>
      <c r="F979" s="97" t="s">
        <v>48</v>
      </c>
      <c r="G979" s="97" t="s">
        <v>48</v>
      </c>
      <c r="H979" s="97" t="n">
        <v>29993</v>
      </c>
      <c r="I979" s="103" t="s">
        <v>1351</v>
      </c>
      <c r="J979" s="60" t="n">
        <v>9</v>
      </c>
      <c r="K979" s="99" t="n">
        <v>5</v>
      </c>
      <c r="L979" s="100"/>
      <c r="M979" s="101"/>
      <c r="N979" s="101"/>
      <c r="O979" s="101"/>
      <c r="P979" s="101"/>
      <c r="Q979" s="102"/>
    </row>
    <row r="980" customFormat="false" ht="13.8" hidden="true" customHeight="false" outlineLevel="0" collapsed="false">
      <c r="A980" s="127" t="s">
        <v>2904</v>
      </c>
      <c r="B980" s="128" t="s">
        <v>2905</v>
      </c>
      <c r="C980" s="95" t="s">
        <v>123</v>
      </c>
      <c r="D980" s="96"/>
      <c r="E980" s="96" t="n">
        <v>0</v>
      </c>
      <c r="F980" s="97" t="s">
        <v>48</v>
      </c>
      <c r="G980" s="97" t="s">
        <v>48</v>
      </c>
      <c r="H980" s="97" t="n">
        <v>19713</v>
      </c>
      <c r="I980" s="103" t="s">
        <v>1351</v>
      </c>
      <c r="J980" s="60" t="n">
        <v>9</v>
      </c>
      <c r="K980" s="99" t="n">
        <v>5</v>
      </c>
      <c r="L980" s="100"/>
      <c r="M980" s="101"/>
      <c r="N980" s="101"/>
      <c r="O980" s="101"/>
      <c r="P980" s="101"/>
      <c r="Q980" s="102"/>
    </row>
    <row r="981" customFormat="false" ht="15" hidden="true" customHeight="true" outlineLevel="0" collapsed="false">
      <c r="A981" s="127" t="s">
        <v>2906</v>
      </c>
      <c r="B981" s="128" t="s">
        <v>2907</v>
      </c>
      <c r="C981" s="95" t="s">
        <v>2908</v>
      </c>
      <c r="D981" s="96"/>
      <c r="E981" s="96" t="n">
        <v>0</v>
      </c>
      <c r="F981" s="97" t="s">
        <v>48</v>
      </c>
      <c r="G981" s="97" t="s">
        <v>48</v>
      </c>
      <c r="H981" s="97" t="n">
        <v>19714</v>
      </c>
      <c r="I981" s="103" t="s">
        <v>1351</v>
      </c>
      <c r="J981" s="60" t="n">
        <v>9</v>
      </c>
      <c r="K981" s="99" t="n">
        <v>5</v>
      </c>
      <c r="L981" s="100"/>
      <c r="M981" s="101"/>
      <c r="N981" s="101"/>
      <c r="O981" s="101"/>
      <c r="P981" s="101"/>
      <c r="Q981" s="102"/>
    </row>
    <row r="982" customFormat="false" ht="13.8" hidden="true" customHeight="false" outlineLevel="0" collapsed="false">
      <c r="A982" s="127" t="s">
        <v>2909</v>
      </c>
      <c r="B982" s="128" t="s">
        <v>2910</v>
      </c>
      <c r="C982" s="95" t="s">
        <v>123</v>
      </c>
      <c r="D982" s="96"/>
      <c r="E982" s="96" t="n">
        <v>0</v>
      </c>
      <c r="F982" s="97" t="s">
        <v>48</v>
      </c>
      <c r="G982" s="97" t="s">
        <v>48</v>
      </c>
      <c r="H982" s="97" t="n">
        <v>1694</v>
      </c>
      <c r="I982" s="103" t="s">
        <v>1351</v>
      </c>
      <c r="J982" s="60" t="n">
        <v>9</v>
      </c>
      <c r="K982" s="99" t="n">
        <v>5</v>
      </c>
      <c r="L982" s="100"/>
      <c r="M982" s="101"/>
      <c r="N982" s="101"/>
      <c r="O982" s="101"/>
      <c r="P982" s="101"/>
      <c r="Q982" s="102"/>
    </row>
    <row r="983" customFormat="false" ht="13.8" hidden="true" customHeight="false" outlineLevel="0" collapsed="false">
      <c r="A983" s="127" t="s">
        <v>2911</v>
      </c>
      <c r="B983" s="128" t="s">
        <v>2912</v>
      </c>
      <c r="C983" s="95" t="s">
        <v>1472</v>
      </c>
      <c r="D983" s="96"/>
      <c r="E983" s="96" t="n">
        <v>0</v>
      </c>
      <c r="F983" s="97" t="s">
        <v>48</v>
      </c>
      <c r="G983" s="97" t="s">
        <v>48</v>
      </c>
      <c r="H983" s="97" t="n">
        <v>31578</v>
      </c>
      <c r="I983" s="103" t="s">
        <v>1351</v>
      </c>
      <c r="J983" s="60" t="n">
        <v>9</v>
      </c>
      <c r="K983" s="99" t="n">
        <v>5</v>
      </c>
      <c r="L983" s="100" t="s">
        <v>2913</v>
      </c>
      <c r="M983" s="101" t="s">
        <v>2914</v>
      </c>
      <c r="N983" s="101"/>
      <c r="O983" s="101"/>
      <c r="P983" s="101"/>
      <c r="Q983" s="102"/>
    </row>
    <row r="984" customFormat="false" ht="13.8" hidden="true" customHeight="false" outlineLevel="0" collapsed="false">
      <c r="A984" s="127" t="s">
        <v>2915</v>
      </c>
      <c r="B984" s="128" t="s">
        <v>2916</v>
      </c>
      <c r="C984" s="95" t="s">
        <v>123</v>
      </c>
      <c r="D984" s="96"/>
      <c r="E984" s="96" t="n">
        <v>0</v>
      </c>
      <c r="F984" s="97" t="s">
        <v>48</v>
      </c>
      <c r="G984" s="97" t="s">
        <v>48</v>
      </c>
      <c r="H984" s="97" t="n">
        <v>1801</v>
      </c>
      <c r="I984" s="103" t="s">
        <v>1351</v>
      </c>
      <c r="J984" s="60" t="n">
        <v>9</v>
      </c>
      <c r="K984" s="99" t="n">
        <v>5</v>
      </c>
      <c r="L984" s="100"/>
      <c r="M984" s="101"/>
      <c r="N984" s="101"/>
      <c r="O984" s="101"/>
      <c r="P984" s="101"/>
      <c r="Q984" s="102"/>
    </row>
    <row r="985" customFormat="false" ht="15" hidden="true" customHeight="true" outlineLevel="0" collapsed="false">
      <c r="A985" s="127" t="s">
        <v>2917</v>
      </c>
      <c r="B985" s="128" t="s">
        <v>2918</v>
      </c>
      <c r="C985" s="95" t="s">
        <v>123</v>
      </c>
      <c r="D985" s="96"/>
      <c r="E985" s="96" t="n">
        <v>0</v>
      </c>
      <c r="F985" s="97" t="s">
        <v>48</v>
      </c>
      <c r="G985" s="97" t="s">
        <v>48</v>
      </c>
      <c r="H985" s="97" t="n">
        <v>19717</v>
      </c>
      <c r="I985" s="103" t="s">
        <v>1351</v>
      </c>
      <c r="J985" s="60" t="n">
        <v>9</v>
      </c>
      <c r="K985" s="99" t="n">
        <v>5</v>
      </c>
      <c r="L985" s="100"/>
      <c r="M985" s="101"/>
      <c r="N985" s="101"/>
      <c r="O985" s="101"/>
      <c r="P985" s="101"/>
      <c r="Q985" s="102"/>
    </row>
    <row r="986" customFormat="false" ht="13.8" hidden="true" customHeight="false" outlineLevel="0" collapsed="false">
      <c r="A986" s="127" t="s">
        <v>2919</v>
      </c>
      <c r="B986" s="128" t="s">
        <v>2920</v>
      </c>
      <c r="C986" s="95" t="s">
        <v>2331</v>
      </c>
      <c r="D986" s="96"/>
      <c r="E986" s="96" t="n">
        <v>0</v>
      </c>
      <c r="F986" s="97" t="s">
        <v>48</v>
      </c>
      <c r="G986" s="97" t="s">
        <v>48</v>
      </c>
      <c r="H986" s="97" t="n">
        <v>31019</v>
      </c>
      <c r="I986" s="103" t="s">
        <v>1351</v>
      </c>
      <c r="J986" s="60" t="n">
        <v>9</v>
      </c>
      <c r="K986" s="99" t="n">
        <v>5</v>
      </c>
      <c r="L986" s="100" t="s">
        <v>2921</v>
      </c>
      <c r="M986" s="101" t="s">
        <v>2922</v>
      </c>
      <c r="N986" s="101"/>
      <c r="O986" s="101"/>
      <c r="P986" s="101"/>
      <c r="Q986" s="102"/>
    </row>
    <row r="987" customFormat="false" ht="13.8" hidden="true" customHeight="false" outlineLevel="0" collapsed="false">
      <c r="A987" s="127" t="s">
        <v>2923</v>
      </c>
      <c r="B987" s="128" t="s">
        <v>2924</v>
      </c>
      <c r="C987" s="95" t="s">
        <v>2925</v>
      </c>
      <c r="D987" s="96"/>
      <c r="E987" s="96" t="n">
        <v>0</v>
      </c>
      <c r="F987" s="97" t="s">
        <v>48</v>
      </c>
      <c r="G987" s="97" t="s">
        <v>48</v>
      </c>
      <c r="H987" s="97" t="n">
        <v>19720</v>
      </c>
      <c r="I987" s="103" t="s">
        <v>1351</v>
      </c>
      <c r="J987" s="60" t="n">
        <v>9</v>
      </c>
      <c r="K987" s="99" t="n">
        <v>5</v>
      </c>
      <c r="L987" s="100"/>
      <c r="M987" s="101"/>
      <c r="N987" s="101"/>
      <c r="O987" s="101"/>
      <c r="P987" s="101"/>
      <c r="Q987" s="102"/>
    </row>
    <row r="988" customFormat="false" ht="12.75" hidden="true" customHeight="true" outlineLevel="0" collapsed="false">
      <c r="A988" s="127" t="s">
        <v>2926</v>
      </c>
      <c r="B988" s="128" t="s">
        <v>2927</v>
      </c>
      <c r="C988" s="95" t="s">
        <v>123</v>
      </c>
      <c r="D988" s="96"/>
      <c r="E988" s="96" t="n">
        <v>0</v>
      </c>
      <c r="F988" s="97" t="s">
        <v>48</v>
      </c>
      <c r="G988" s="97" t="s">
        <v>48</v>
      </c>
      <c r="H988" s="97" t="n">
        <v>1604</v>
      </c>
      <c r="I988" s="103" t="s">
        <v>1351</v>
      </c>
      <c r="J988" s="60" t="n">
        <v>9</v>
      </c>
      <c r="K988" s="99" t="n">
        <v>5</v>
      </c>
      <c r="L988" s="100"/>
      <c r="M988" s="101"/>
      <c r="N988" s="101"/>
      <c r="O988" s="101"/>
      <c r="P988" s="101"/>
      <c r="Q988" s="102"/>
    </row>
    <row r="989" customFormat="false" ht="13.8" hidden="true" customHeight="false" outlineLevel="0" collapsed="false">
      <c r="A989" s="127" t="s">
        <v>2928</v>
      </c>
      <c r="B989" s="128" t="s">
        <v>2929</v>
      </c>
      <c r="C989" s="95" t="s">
        <v>123</v>
      </c>
      <c r="D989" s="96"/>
      <c r="E989" s="96" t="n">
        <v>0</v>
      </c>
      <c r="F989" s="97" t="s">
        <v>48</v>
      </c>
      <c r="G989" s="97" t="s">
        <v>48</v>
      </c>
      <c r="H989" s="97" t="n">
        <v>19722</v>
      </c>
      <c r="I989" s="103" t="s">
        <v>1351</v>
      </c>
      <c r="J989" s="60" t="n">
        <v>9</v>
      </c>
      <c r="K989" s="99" t="n">
        <v>5</v>
      </c>
      <c r="L989" s="100"/>
      <c r="M989" s="101"/>
      <c r="N989" s="101"/>
      <c r="O989" s="101"/>
      <c r="P989" s="101"/>
      <c r="Q989" s="102"/>
    </row>
    <row r="990" customFormat="false" ht="13.8" hidden="true" customHeight="false" outlineLevel="0" collapsed="false">
      <c r="A990" s="127" t="s">
        <v>2930</v>
      </c>
      <c r="B990" s="128" t="s">
        <v>2931</v>
      </c>
      <c r="C990" s="95" t="s">
        <v>123</v>
      </c>
      <c r="D990" s="96"/>
      <c r="E990" s="96" t="n">
        <v>0</v>
      </c>
      <c r="F990" s="97" t="s">
        <v>48</v>
      </c>
      <c r="G990" s="97" t="s">
        <v>48</v>
      </c>
      <c r="H990" s="97" t="n">
        <v>1755</v>
      </c>
      <c r="I990" s="103" t="s">
        <v>1351</v>
      </c>
      <c r="J990" s="60" t="n">
        <v>9</v>
      </c>
      <c r="K990" s="99" t="n">
        <v>5</v>
      </c>
      <c r="L990" s="100"/>
      <c r="M990" s="101"/>
      <c r="N990" s="101"/>
      <c r="O990" s="101"/>
      <c r="P990" s="101"/>
      <c r="Q990" s="102"/>
    </row>
    <row r="991" customFormat="false" ht="13.8" hidden="true" customHeight="false" outlineLevel="0" collapsed="false">
      <c r="A991" s="127" t="s">
        <v>2932</v>
      </c>
      <c r="B991" s="128" t="s">
        <v>2933</v>
      </c>
      <c r="C991" s="95" t="s">
        <v>123</v>
      </c>
      <c r="D991" s="96"/>
      <c r="E991" s="96" t="n">
        <v>0</v>
      </c>
      <c r="F991" s="97" t="s">
        <v>48</v>
      </c>
      <c r="G991" s="97" t="s">
        <v>48</v>
      </c>
      <c r="H991" s="97" t="n">
        <v>2003</v>
      </c>
      <c r="I991" s="103" t="s">
        <v>1351</v>
      </c>
      <c r="J991" s="60" t="n">
        <v>9</v>
      </c>
      <c r="K991" s="99" t="n">
        <v>5</v>
      </c>
      <c r="L991" s="100"/>
      <c r="M991" s="101"/>
      <c r="N991" s="101"/>
      <c r="O991" s="101"/>
      <c r="P991" s="101"/>
      <c r="Q991" s="102"/>
    </row>
    <row r="992" customFormat="false" ht="15" hidden="true" customHeight="true" outlineLevel="0" collapsed="false">
      <c r="A992" s="127" t="s">
        <v>2934</v>
      </c>
      <c r="B992" s="128" t="s">
        <v>2935</v>
      </c>
      <c r="C992" s="95" t="s">
        <v>2936</v>
      </c>
      <c r="D992" s="96"/>
      <c r="E992" s="96" t="n">
        <v>0</v>
      </c>
      <c r="F992" s="97" t="s">
        <v>48</v>
      </c>
      <c r="G992" s="97" t="s">
        <v>48</v>
      </c>
      <c r="H992" s="97" t="n">
        <v>19733</v>
      </c>
      <c r="I992" s="103" t="s">
        <v>1351</v>
      </c>
      <c r="J992" s="60" t="n">
        <v>9</v>
      </c>
      <c r="K992" s="99" t="n">
        <v>5</v>
      </c>
      <c r="L992" s="100"/>
      <c r="M992" s="101"/>
      <c r="N992" s="101"/>
      <c r="O992" s="101"/>
      <c r="P992" s="101"/>
      <c r="Q992" s="102"/>
    </row>
    <row r="993" customFormat="false" ht="13.8" hidden="true" customHeight="false" outlineLevel="0" collapsed="false">
      <c r="A993" s="127" t="s">
        <v>2937</v>
      </c>
      <c r="B993" s="128" t="s">
        <v>2938</v>
      </c>
      <c r="C993" s="95" t="s">
        <v>475</v>
      </c>
      <c r="D993" s="96"/>
      <c r="E993" s="96" t="n">
        <v>0</v>
      </c>
      <c r="F993" s="97" t="s">
        <v>48</v>
      </c>
      <c r="G993" s="97" t="s">
        <v>48</v>
      </c>
      <c r="H993" s="97" t="n">
        <v>19734</v>
      </c>
      <c r="I993" s="103" t="s">
        <v>1351</v>
      </c>
      <c r="J993" s="60" t="n">
        <v>9</v>
      </c>
      <c r="K993" s="99" t="n">
        <v>5</v>
      </c>
      <c r="L993" s="100"/>
      <c r="M993" s="101"/>
      <c r="N993" s="101"/>
      <c r="O993" s="101"/>
      <c r="P993" s="101"/>
      <c r="Q993" s="102"/>
    </row>
    <row r="994" customFormat="false" ht="13.8" hidden="true" customHeight="false" outlineLevel="0" collapsed="false">
      <c r="A994" s="127" t="s">
        <v>2939</v>
      </c>
      <c r="B994" s="128" t="s">
        <v>2940</v>
      </c>
      <c r="C994" s="95" t="s">
        <v>123</v>
      </c>
      <c r="D994" s="96"/>
      <c r="E994" s="96" t="n">
        <v>0</v>
      </c>
      <c r="F994" s="97" t="s">
        <v>48</v>
      </c>
      <c r="G994" s="97" t="s">
        <v>48</v>
      </c>
      <c r="H994" s="97" t="n">
        <v>19735</v>
      </c>
      <c r="I994" s="103" t="s">
        <v>1351</v>
      </c>
      <c r="J994" s="60" t="n">
        <v>9</v>
      </c>
      <c r="K994" s="99" t="n">
        <v>5</v>
      </c>
      <c r="L994" s="100"/>
      <c r="M994" s="101"/>
      <c r="N994" s="101"/>
      <c r="O994" s="101"/>
      <c r="P994" s="101"/>
      <c r="Q994" s="102"/>
    </row>
    <row r="995" customFormat="false" ht="13.8" hidden="true" customHeight="false" outlineLevel="0" collapsed="false">
      <c r="A995" s="127" t="s">
        <v>2941</v>
      </c>
      <c r="B995" s="128" t="s">
        <v>2942</v>
      </c>
      <c r="C995" s="95" t="s">
        <v>123</v>
      </c>
      <c r="D995" s="96"/>
      <c r="E995" s="96" t="n">
        <v>0</v>
      </c>
      <c r="F995" s="97" t="s">
        <v>48</v>
      </c>
      <c r="G995" s="97" t="s">
        <v>48</v>
      </c>
      <c r="H995" s="97" t="n">
        <v>29923</v>
      </c>
      <c r="I995" s="103" t="s">
        <v>1351</v>
      </c>
      <c r="J995" s="60" t="n">
        <v>9</v>
      </c>
      <c r="K995" s="99" t="n">
        <v>5</v>
      </c>
      <c r="L995" s="100"/>
      <c r="M995" s="101"/>
      <c r="N995" s="101"/>
      <c r="O995" s="101"/>
      <c r="P995" s="101"/>
      <c r="Q995" s="102"/>
    </row>
    <row r="996" customFormat="false" ht="13.8" hidden="true" customHeight="false" outlineLevel="0" collapsed="false">
      <c r="A996" s="127" t="s">
        <v>2943</v>
      </c>
      <c r="B996" s="128" t="s">
        <v>2944</v>
      </c>
      <c r="C996" s="95" t="s">
        <v>123</v>
      </c>
      <c r="D996" s="96"/>
      <c r="E996" s="96" t="n">
        <v>0</v>
      </c>
      <c r="F996" s="97" t="s">
        <v>48</v>
      </c>
      <c r="G996" s="97" t="s">
        <v>48</v>
      </c>
      <c r="H996" s="97" t="n">
        <v>1959</v>
      </c>
      <c r="I996" s="103" t="s">
        <v>1351</v>
      </c>
      <c r="J996" s="60" t="n">
        <v>9</v>
      </c>
      <c r="K996" s="99" t="n">
        <v>5</v>
      </c>
      <c r="L996" s="100"/>
      <c r="M996" s="101"/>
      <c r="N996" s="101"/>
      <c r="O996" s="101"/>
      <c r="P996" s="101"/>
      <c r="Q996" s="102"/>
    </row>
    <row r="997" customFormat="false" ht="13.8" hidden="true" customHeight="false" outlineLevel="0" collapsed="false">
      <c r="A997" s="127" t="s">
        <v>2945</v>
      </c>
      <c r="B997" s="128" t="s">
        <v>2946</v>
      </c>
      <c r="C997" s="95" t="s">
        <v>123</v>
      </c>
      <c r="D997" s="96"/>
      <c r="E997" s="96" t="n">
        <v>0</v>
      </c>
      <c r="F997" s="97" t="s">
        <v>48</v>
      </c>
      <c r="G997" s="97" t="s">
        <v>48</v>
      </c>
      <c r="H997" s="97" t="n">
        <v>2007</v>
      </c>
      <c r="I997" s="103" t="s">
        <v>1351</v>
      </c>
      <c r="J997" s="60" t="n">
        <v>9</v>
      </c>
      <c r="K997" s="99" t="n">
        <v>5</v>
      </c>
      <c r="L997" s="100"/>
      <c r="M997" s="101"/>
      <c r="N997" s="101"/>
      <c r="O997" s="101"/>
      <c r="P997" s="101"/>
      <c r="Q997" s="102"/>
    </row>
    <row r="998" customFormat="false" ht="13.8" hidden="true" customHeight="false" outlineLevel="0" collapsed="false">
      <c r="A998" s="127" t="s">
        <v>2947</v>
      </c>
      <c r="B998" s="128" t="s">
        <v>2948</v>
      </c>
      <c r="C998" s="95" t="s">
        <v>2949</v>
      </c>
      <c r="D998" s="96"/>
      <c r="E998" s="96" t="n">
        <v>0</v>
      </c>
      <c r="F998" s="97" t="s">
        <v>48</v>
      </c>
      <c r="G998" s="97" t="s">
        <v>48</v>
      </c>
      <c r="H998" s="97" t="n">
        <v>1707</v>
      </c>
      <c r="I998" s="103" t="s">
        <v>1351</v>
      </c>
      <c r="J998" s="60" t="n">
        <v>9</v>
      </c>
      <c r="K998" s="99" t="n">
        <v>5</v>
      </c>
      <c r="L998" s="100"/>
      <c r="M998" s="101"/>
      <c r="N998" s="101"/>
      <c r="O998" s="101"/>
      <c r="P998" s="101"/>
      <c r="Q998" s="102"/>
    </row>
    <row r="999" customFormat="false" ht="13.8" hidden="true" customHeight="false" outlineLevel="0" collapsed="false">
      <c r="A999" s="127" t="s">
        <v>2950</v>
      </c>
      <c r="B999" s="128" t="s">
        <v>2951</v>
      </c>
      <c r="C999" s="95" t="s">
        <v>2952</v>
      </c>
      <c r="D999" s="96"/>
      <c r="E999" s="96" t="n">
        <v>0</v>
      </c>
      <c r="F999" s="97" t="s">
        <v>48</v>
      </c>
      <c r="G999" s="97" t="s">
        <v>48</v>
      </c>
      <c r="H999" s="97" t="n">
        <v>34450</v>
      </c>
      <c r="I999" s="103" t="s">
        <v>1351</v>
      </c>
      <c r="J999" s="60" t="n">
        <v>9</v>
      </c>
      <c r="K999" s="99" t="n">
        <v>5</v>
      </c>
      <c r="L999" s="100"/>
      <c r="M999" s="101"/>
      <c r="N999" s="101"/>
      <c r="O999" s="101"/>
      <c r="P999" s="101"/>
      <c r="Q999" s="102"/>
    </row>
    <row r="1000" customFormat="false" ht="13.8" hidden="false" customHeight="false" outlineLevel="0" collapsed="false">
      <c r="A1000" s="156"/>
      <c r="B1000" s="157" t="s">
        <v>2953</v>
      </c>
      <c r="C1000" s="158"/>
      <c r="D1000" s="107" t="s">
        <v>12</v>
      </c>
      <c r="E1000" s="107" t="n">
        <v>1</v>
      </c>
      <c r="F1000" s="159"/>
      <c r="G1000" s="159"/>
      <c r="H1000" s="159"/>
      <c r="I1000" s="160" t="s">
        <v>2954</v>
      </c>
      <c r="J1000" s="161" t="n">
        <v>10</v>
      </c>
      <c r="K1000" s="161"/>
      <c r="L1000" s="162"/>
      <c r="M1000" s="163"/>
      <c r="N1000" s="163"/>
      <c r="O1000" s="163"/>
      <c r="P1000" s="163"/>
      <c r="Q1000" s="164"/>
    </row>
    <row r="1001" customFormat="false" ht="13.8" hidden="true" customHeight="false" outlineLevel="0" collapsed="false">
      <c r="A1001" s="127" t="s">
        <v>2955</v>
      </c>
      <c r="B1001" s="128" t="s">
        <v>2956</v>
      </c>
      <c r="C1001" s="123" t="s">
        <v>123</v>
      </c>
      <c r="D1001" s="96"/>
      <c r="E1001" s="96" t="n">
        <v>0</v>
      </c>
      <c r="F1001" s="97" t="s">
        <v>48</v>
      </c>
      <c r="G1001" s="97" t="s">
        <v>48</v>
      </c>
      <c r="H1001" s="124" t="n">
        <v>30107</v>
      </c>
      <c r="I1001" s="103" t="s">
        <v>2954</v>
      </c>
      <c r="J1001" s="60" t="n">
        <v>10</v>
      </c>
      <c r="K1001" s="99" t="n">
        <v>6</v>
      </c>
      <c r="L1001" s="100"/>
      <c r="M1001" s="101"/>
      <c r="N1001" s="101"/>
      <c r="O1001" s="101"/>
      <c r="P1001" s="101"/>
      <c r="Q1001" s="102"/>
    </row>
    <row r="1002" customFormat="false" ht="13.8" hidden="true" customHeight="false" outlineLevel="0" collapsed="false">
      <c r="A1002" s="127" t="s">
        <v>2957</v>
      </c>
      <c r="B1002" s="128" t="s">
        <v>2958</v>
      </c>
      <c r="C1002" s="123" t="s">
        <v>2482</v>
      </c>
      <c r="D1002" s="96"/>
      <c r="E1002" s="96" t="n">
        <v>0</v>
      </c>
      <c r="F1002" s="97" t="s">
        <v>48</v>
      </c>
      <c r="G1002" s="97" t="s">
        <v>48</v>
      </c>
      <c r="H1002" s="124" t="n">
        <v>35493</v>
      </c>
      <c r="I1002" s="103" t="s">
        <v>2954</v>
      </c>
      <c r="J1002" s="60" t="n">
        <v>10</v>
      </c>
      <c r="K1002" s="99" t="n">
        <v>6</v>
      </c>
      <c r="L1002" s="100"/>
      <c r="M1002" s="101"/>
      <c r="N1002" s="101"/>
      <c r="O1002" s="101"/>
      <c r="P1002" s="101"/>
      <c r="Q1002" s="102"/>
    </row>
    <row r="1003" customFormat="false" ht="12.75" hidden="true" customHeight="true" outlineLevel="0" collapsed="false">
      <c r="A1003" s="127" t="s">
        <v>2959</v>
      </c>
      <c r="B1003" s="128" t="s">
        <v>2960</v>
      </c>
      <c r="C1003" s="123" t="s">
        <v>123</v>
      </c>
      <c r="D1003" s="96"/>
      <c r="E1003" s="96" t="n">
        <v>0</v>
      </c>
      <c r="F1003" s="97" t="s">
        <v>48</v>
      </c>
      <c r="G1003" s="97" t="s">
        <v>48</v>
      </c>
      <c r="H1003" s="124" t="n">
        <v>1458</v>
      </c>
      <c r="I1003" s="103" t="s">
        <v>2954</v>
      </c>
      <c r="J1003" s="60" t="n">
        <v>10</v>
      </c>
      <c r="K1003" s="99" t="n">
        <v>6</v>
      </c>
      <c r="L1003" s="100"/>
      <c r="M1003" s="101"/>
      <c r="N1003" s="101"/>
      <c r="O1003" s="101"/>
      <c r="P1003" s="101"/>
      <c r="Q1003" s="102"/>
    </row>
    <row r="1004" customFormat="false" ht="13.8" hidden="true" customHeight="false" outlineLevel="0" collapsed="false">
      <c r="A1004" s="127" t="s">
        <v>2961</v>
      </c>
      <c r="B1004" s="128" t="s">
        <v>2962</v>
      </c>
      <c r="C1004" s="123" t="s">
        <v>123</v>
      </c>
      <c r="D1004" s="96"/>
      <c r="E1004" s="96" t="n">
        <v>0</v>
      </c>
      <c r="F1004" s="97" t="s">
        <v>48</v>
      </c>
      <c r="G1004" s="97" t="s">
        <v>48</v>
      </c>
      <c r="H1004" s="124" t="n">
        <v>31516</v>
      </c>
      <c r="I1004" s="103" t="s">
        <v>2954</v>
      </c>
      <c r="J1004" s="60" t="n">
        <v>10</v>
      </c>
      <c r="K1004" s="99" t="n">
        <v>6</v>
      </c>
      <c r="L1004" s="100"/>
      <c r="M1004" s="101"/>
      <c r="N1004" s="101"/>
      <c r="O1004" s="101"/>
      <c r="P1004" s="101"/>
      <c r="Q1004" s="102"/>
    </row>
    <row r="1005" customFormat="false" ht="13.8" hidden="true" customHeight="false" outlineLevel="0" collapsed="false">
      <c r="A1005" s="127" t="s">
        <v>2963</v>
      </c>
      <c r="B1005" s="128" t="s">
        <v>2964</v>
      </c>
      <c r="C1005" s="123" t="s">
        <v>123</v>
      </c>
      <c r="D1005" s="96"/>
      <c r="E1005" s="96" t="n">
        <v>0</v>
      </c>
      <c r="F1005" s="97" t="s">
        <v>48</v>
      </c>
      <c r="G1005" s="97" t="s">
        <v>48</v>
      </c>
      <c r="H1005" s="124" t="n">
        <v>31534</v>
      </c>
      <c r="I1005" s="103" t="s">
        <v>2954</v>
      </c>
      <c r="J1005" s="60" t="n">
        <v>10</v>
      </c>
      <c r="K1005" s="99" t="n">
        <v>6</v>
      </c>
      <c r="L1005" s="100" t="s">
        <v>2965</v>
      </c>
      <c r="M1005" s="101" t="s">
        <v>2966</v>
      </c>
      <c r="N1005" s="101"/>
      <c r="O1005" s="101"/>
      <c r="P1005" s="101"/>
      <c r="Q1005" s="102"/>
    </row>
    <row r="1006" customFormat="false" ht="13.8" hidden="true" customHeight="false" outlineLevel="0" collapsed="false">
      <c r="A1006" s="127" t="s">
        <v>2967</v>
      </c>
      <c r="B1006" s="128" t="s">
        <v>2968</v>
      </c>
      <c r="C1006" s="123" t="s">
        <v>2529</v>
      </c>
      <c r="D1006" s="96"/>
      <c r="E1006" s="96" t="n">
        <v>0</v>
      </c>
      <c r="F1006" s="97" t="s">
        <v>48</v>
      </c>
      <c r="G1006" s="97" t="s">
        <v>48</v>
      </c>
      <c r="H1006" s="124" t="n">
        <v>29909</v>
      </c>
      <c r="I1006" s="103" t="s">
        <v>2954</v>
      </c>
      <c r="J1006" s="60" t="n">
        <v>10</v>
      </c>
      <c r="K1006" s="99" t="n">
        <v>6</v>
      </c>
      <c r="L1006" s="100"/>
      <c r="M1006" s="101"/>
      <c r="N1006" s="101"/>
      <c r="O1006" s="101"/>
      <c r="P1006" s="101"/>
      <c r="Q1006" s="102"/>
    </row>
    <row r="1007" customFormat="false" ht="13.8" hidden="true" customHeight="false" outlineLevel="0" collapsed="false">
      <c r="A1007" s="127" t="s">
        <v>2969</v>
      </c>
      <c r="B1007" s="128" t="s">
        <v>2970</v>
      </c>
      <c r="C1007" s="123" t="s">
        <v>123</v>
      </c>
      <c r="D1007" s="96"/>
      <c r="E1007" s="96" t="n">
        <v>0</v>
      </c>
      <c r="F1007" s="97" t="s">
        <v>48</v>
      </c>
      <c r="G1007" s="97" t="s">
        <v>48</v>
      </c>
      <c r="H1007" s="124" t="n">
        <v>1542</v>
      </c>
      <c r="I1007" s="103" t="s">
        <v>2954</v>
      </c>
      <c r="J1007" s="60" t="n">
        <v>10</v>
      </c>
      <c r="K1007" s="99" t="n">
        <v>6</v>
      </c>
      <c r="L1007" s="100"/>
      <c r="M1007" s="101"/>
      <c r="N1007" s="101"/>
      <c r="O1007" s="101"/>
      <c r="P1007" s="101"/>
      <c r="Q1007" s="102"/>
    </row>
    <row r="1008" customFormat="false" ht="13.8" hidden="true" customHeight="false" outlineLevel="0" collapsed="false">
      <c r="A1008" s="127" t="s">
        <v>2971</v>
      </c>
      <c r="B1008" s="128" t="s">
        <v>2972</v>
      </c>
      <c r="C1008" s="123" t="s">
        <v>123</v>
      </c>
      <c r="D1008" s="96"/>
      <c r="E1008" s="96" t="n">
        <v>0</v>
      </c>
      <c r="F1008" s="97" t="s">
        <v>48</v>
      </c>
      <c r="G1008" s="97" t="s">
        <v>48</v>
      </c>
      <c r="H1008" s="124" t="n">
        <v>29911</v>
      </c>
      <c r="I1008" s="103" t="s">
        <v>2954</v>
      </c>
      <c r="J1008" s="60" t="n">
        <v>10</v>
      </c>
      <c r="K1008" s="99" t="n">
        <v>6</v>
      </c>
      <c r="L1008" s="100"/>
      <c r="M1008" s="101"/>
      <c r="N1008" s="101"/>
      <c r="O1008" s="101"/>
      <c r="P1008" s="101"/>
      <c r="Q1008" s="102"/>
    </row>
    <row r="1009" customFormat="false" ht="13.8" hidden="true" customHeight="false" outlineLevel="0" collapsed="false">
      <c r="A1009" s="127" t="s">
        <v>2973</v>
      </c>
      <c r="B1009" s="128" t="s">
        <v>2974</v>
      </c>
      <c r="C1009" s="123" t="s">
        <v>123</v>
      </c>
      <c r="D1009" s="96"/>
      <c r="E1009" s="96" t="n">
        <v>0</v>
      </c>
      <c r="F1009" s="97" t="s">
        <v>48</v>
      </c>
      <c r="G1009" s="97" t="s">
        <v>48</v>
      </c>
      <c r="H1009" s="124" t="n">
        <v>1544</v>
      </c>
      <c r="I1009" s="103" t="s">
        <v>2954</v>
      </c>
      <c r="J1009" s="60" t="n">
        <v>10</v>
      </c>
      <c r="K1009" s="99" t="n">
        <v>6</v>
      </c>
      <c r="L1009" s="100"/>
      <c r="M1009" s="101"/>
      <c r="N1009" s="101"/>
      <c r="O1009" s="101"/>
      <c r="P1009" s="101"/>
      <c r="Q1009" s="102"/>
    </row>
    <row r="1010" customFormat="false" ht="13.8" hidden="true" customHeight="false" outlineLevel="0" collapsed="false">
      <c r="A1010" s="127" t="s">
        <v>2975</v>
      </c>
      <c r="B1010" s="128" t="s">
        <v>2976</v>
      </c>
      <c r="C1010" s="123" t="s">
        <v>123</v>
      </c>
      <c r="D1010" s="96"/>
      <c r="E1010" s="96" t="n">
        <v>0</v>
      </c>
      <c r="F1010" s="97" t="s">
        <v>48</v>
      </c>
      <c r="G1010" s="97" t="s">
        <v>48</v>
      </c>
      <c r="H1010" s="124" t="n">
        <v>34422</v>
      </c>
      <c r="I1010" s="103" t="s">
        <v>2954</v>
      </c>
      <c r="J1010" s="60" t="n">
        <v>10</v>
      </c>
      <c r="K1010" s="99" t="n">
        <v>6</v>
      </c>
      <c r="L1010" s="100"/>
      <c r="M1010" s="101"/>
      <c r="N1010" s="101"/>
      <c r="O1010" s="101"/>
      <c r="P1010" s="101"/>
      <c r="Q1010" s="102"/>
    </row>
    <row r="1011" customFormat="false" ht="13.8" hidden="true" customHeight="false" outlineLevel="0" collapsed="false">
      <c r="A1011" s="127" t="s">
        <v>2977</v>
      </c>
      <c r="B1011" s="128" t="s">
        <v>2978</v>
      </c>
      <c r="C1011" s="123" t="s">
        <v>123</v>
      </c>
      <c r="D1011" s="96"/>
      <c r="E1011" s="96" t="n">
        <v>0</v>
      </c>
      <c r="F1011" s="97" t="s">
        <v>48</v>
      </c>
      <c r="G1011" s="97" t="s">
        <v>48</v>
      </c>
      <c r="H1011" s="124" t="n">
        <v>32250</v>
      </c>
      <c r="I1011" s="103" t="s">
        <v>2954</v>
      </c>
      <c r="J1011" s="60" t="n">
        <v>10</v>
      </c>
      <c r="K1011" s="99" t="n">
        <v>6</v>
      </c>
      <c r="L1011" s="100"/>
      <c r="M1011" s="101"/>
      <c r="N1011" s="101"/>
      <c r="O1011" s="101"/>
      <c r="P1011" s="101"/>
      <c r="Q1011" s="102"/>
    </row>
    <row r="1012" customFormat="false" ht="13.8" hidden="true" customHeight="false" outlineLevel="0" collapsed="false">
      <c r="A1012" s="127" t="s">
        <v>2979</v>
      </c>
      <c r="B1012" s="128" t="s">
        <v>2980</v>
      </c>
      <c r="C1012" s="123" t="s">
        <v>123</v>
      </c>
      <c r="D1012" s="96"/>
      <c r="E1012" s="96" t="n">
        <v>0</v>
      </c>
      <c r="F1012" s="97" t="s">
        <v>48</v>
      </c>
      <c r="G1012" s="97" t="s">
        <v>48</v>
      </c>
      <c r="H1012" s="124" t="n">
        <v>34423</v>
      </c>
      <c r="I1012" s="103" t="s">
        <v>2954</v>
      </c>
      <c r="J1012" s="60" t="n">
        <v>10</v>
      </c>
      <c r="K1012" s="99" t="n">
        <v>6</v>
      </c>
      <c r="L1012" s="100"/>
      <c r="M1012" s="101"/>
      <c r="N1012" s="101"/>
      <c r="O1012" s="101"/>
      <c r="P1012" s="101"/>
      <c r="Q1012" s="102"/>
    </row>
    <row r="1013" customFormat="false" ht="13.8" hidden="true" customHeight="false" outlineLevel="0" collapsed="false">
      <c r="A1013" s="127" t="s">
        <v>2981</v>
      </c>
      <c r="B1013" s="128" t="s">
        <v>2982</v>
      </c>
      <c r="C1013" s="123" t="s">
        <v>123</v>
      </c>
      <c r="D1013" s="96"/>
      <c r="E1013" s="96" t="n">
        <v>0</v>
      </c>
      <c r="F1013" s="97" t="s">
        <v>48</v>
      </c>
      <c r="G1013" s="97" t="s">
        <v>48</v>
      </c>
      <c r="H1013" s="124" t="n">
        <v>19758</v>
      </c>
      <c r="I1013" s="103" t="s">
        <v>2954</v>
      </c>
      <c r="J1013" s="60" t="n">
        <v>10</v>
      </c>
      <c r="K1013" s="99" t="n">
        <v>6</v>
      </c>
      <c r="L1013" s="100"/>
      <c r="M1013" s="101"/>
      <c r="N1013" s="101"/>
      <c r="O1013" s="101"/>
      <c r="P1013" s="101"/>
      <c r="Q1013" s="102"/>
    </row>
    <row r="1014" customFormat="false" ht="13.8" hidden="true" customHeight="false" outlineLevel="0" collapsed="false">
      <c r="A1014" s="127" t="s">
        <v>2983</v>
      </c>
      <c r="B1014" s="128" t="s">
        <v>2984</v>
      </c>
      <c r="C1014" s="123" t="s">
        <v>123</v>
      </c>
      <c r="D1014" s="96"/>
      <c r="E1014" s="96" t="n">
        <v>0</v>
      </c>
      <c r="F1014" s="97" t="s">
        <v>48</v>
      </c>
      <c r="G1014" s="97" t="s">
        <v>48</v>
      </c>
      <c r="H1014" s="124" t="n">
        <v>34424</v>
      </c>
      <c r="I1014" s="103" t="s">
        <v>2954</v>
      </c>
      <c r="J1014" s="60" t="n">
        <v>10</v>
      </c>
      <c r="K1014" s="99" t="n">
        <v>6</v>
      </c>
      <c r="L1014" s="100"/>
      <c r="M1014" s="101"/>
      <c r="N1014" s="101"/>
      <c r="O1014" s="101"/>
      <c r="P1014" s="101"/>
      <c r="Q1014" s="102"/>
    </row>
    <row r="1015" customFormat="false" ht="13.8" hidden="true" customHeight="false" outlineLevel="0" collapsed="false">
      <c r="A1015" s="127" t="s">
        <v>2985</v>
      </c>
      <c r="B1015" s="128" t="s">
        <v>2986</v>
      </c>
      <c r="C1015" s="123" t="s">
        <v>123</v>
      </c>
      <c r="D1015" s="96"/>
      <c r="E1015" s="96" t="n">
        <v>0</v>
      </c>
      <c r="F1015" s="97" t="s">
        <v>48</v>
      </c>
      <c r="G1015" s="97" t="s">
        <v>48</v>
      </c>
      <c r="H1015" s="124" t="n">
        <v>1804</v>
      </c>
      <c r="I1015" s="103" t="s">
        <v>2954</v>
      </c>
      <c r="J1015" s="60" t="n">
        <v>10</v>
      </c>
      <c r="K1015" s="99" t="n">
        <v>6</v>
      </c>
      <c r="L1015" s="100"/>
      <c r="M1015" s="101"/>
      <c r="N1015" s="101"/>
      <c r="O1015" s="101"/>
      <c r="P1015" s="101"/>
      <c r="Q1015" s="102"/>
    </row>
    <row r="1016" customFormat="false" ht="13.8" hidden="true" customHeight="false" outlineLevel="0" collapsed="false">
      <c r="A1016" s="127" t="s">
        <v>2987</v>
      </c>
      <c r="B1016" s="128" t="s">
        <v>2988</v>
      </c>
      <c r="C1016" s="123" t="s">
        <v>123</v>
      </c>
      <c r="D1016" s="96"/>
      <c r="E1016" s="96" t="n">
        <v>0</v>
      </c>
      <c r="F1016" s="97" t="s">
        <v>48</v>
      </c>
      <c r="G1016" s="97" t="s">
        <v>48</v>
      </c>
      <c r="H1016" s="124" t="n">
        <v>1972</v>
      </c>
      <c r="I1016" s="103" t="s">
        <v>2954</v>
      </c>
      <c r="J1016" s="60" t="n">
        <v>10</v>
      </c>
      <c r="K1016" s="99" t="n">
        <v>6</v>
      </c>
      <c r="L1016" s="100"/>
      <c r="M1016" s="101"/>
      <c r="N1016" s="101"/>
      <c r="O1016" s="101"/>
      <c r="P1016" s="101"/>
      <c r="Q1016" s="102"/>
    </row>
    <row r="1017" customFormat="false" ht="13.8" hidden="true" customHeight="false" outlineLevel="0" collapsed="false">
      <c r="A1017" s="127" t="s">
        <v>2989</v>
      </c>
      <c r="B1017" s="128" t="s">
        <v>2990</v>
      </c>
      <c r="C1017" s="95" t="s">
        <v>123</v>
      </c>
      <c r="D1017" s="96"/>
      <c r="E1017" s="96" t="n">
        <v>0</v>
      </c>
      <c r="F1017" s="97" t="s">
        <v>48</v>
      </c>
      <c r="G1017" s="97" t="s">
        <v>48</v>
      </c>
      <c r="H1017" s="97" t="n">
        <v>34419</v>
      </c>
      <c r="I1017" s="103" t="s">
        <v>2954</v>
      </c>
      <c r="J1017" s="60" t="n">
        <v>10</v>
      </c>
      <c r="K1017" s="99" t="n">
        <v>6</v>
      </c>
      <c r="L1017" s="100"/>
      <c r="M1017" s="101"/>
      <c r="N1017" s="101"/>
      <c r="O1017" s="101"/>
      <c r="P1017" s="101"/>
      <c r="Q1017" s="102"/>
    </row>
    <row r="1018" customFormat="false" ht="13.8" hidden="true" customHeight="false" outlineLevel="0" collapsed="false">
      <c r="A1018" s="127" t="s">
        <v>2991</v>
      </c>
      <c r="B1018" s="128" t="s">
        <v>2992</v>
      </c>
      <c r="C1018" s="123" t="s">
        <v>2993</v>
      </c>
      <c r="D1018" s="96"/>
      <c r="E1018" s="96" t="n">
        <v>0</v>
      </c>
      <c r="F1018" s="97" t="s">
        <v>48</v>
      </c>
      <c r="G1018" s="97" t="s">
        <v>48</v>
      </c>
      <c r="H1018" s="124" t="n">
        <v>29914</v>
      </c>
      <c r="I1018" s="103" t="s">
        <v>2954</v>
      </c>
      <c r="J1018" s="60" t="n">
        <v>10</v>
      </c>
      <c r="K1018" s="99" t="n">
        <v>6</v>
      </c>
      <c r="L1018" s="100"/>
      <c r="M1018" s="101"/>
      <c r="N1018" s="101"/>
      <c r="O1018" s="101"/>
      <c r="P1018" s="101"/>
      <c r="Q1018" s="102"/>
    </row>
    <row r="1019" customFormat="false" ht="13.8" hidden="true" customHeight="false" outlineLevel="0" collapsed="false">
      <c r="A1019" s="127" t="s">
        <v>2994</v>
      </c>
      <c r="B1019" s="128" t="s">
        <v>2995</v>
      </c>
      <c r="C1019" s="123" t="s">
        <v>123</v>
      </c>
      <c r="D1019" s="96"/>
      <c r="E1019" s="96" t="n">
        <v>0</v>
      </c>
      <c r="F1019" s="97" t="s">
        <v>48</v>
      </c>
      <c r="G1019" s="97" t="s">
        <v>48</v>
      </c>
      <c r="H1019" s="124" t="n">
        <v>29915</v>
      </c>
      <c r="I1019" s="103" t="s">
        <v>2954</v>
      </c>
      <c r="J1019" s="60" t="n">
        <v>10</v>
      </c>
      <c r="K1019" s="99" t="n">
        <v>6</v>
      </c>
      <c r="L1019" s="100"/>
      <c r="M1019" s="101"/>
      <c r="N1019" s="101"/>
      <c r="O1019" s="101"/>
      <c r="P1019" s="101"/>
      <c r="Q1019" s="102"/>
    </row>
    <row r="1020" customFormat="false" ht="13.8" hidden="true" customHeight="false" outlineLevel="0" collapsed="false">
      <c r="A1020" s="127" t="s">
        <v>2996</v>
      </c>
      <c r="B1020" s="128" t="s">
        <v>2997</v>
      </c>
      <c r="C1020" s="123" t="s">
        <v>123</v>
      </c>
      <c r="D1020" s="96"/>
      <c r="E1020" s="96" t="n">
        <v>0</v>
      </c>
      <c r="F1020" s="97" t="s">
        <v>48</v>
      </c>
      <c r="G1020" s="97" t="s">
        <v>48</v>
      </c>
      <c r="H1020" s="124" t="n">
        <v>32033</v>
      </c>
      <c r="I1020" s="98" t="s">
        <v>2954</v>
      </c>
      <c r="J1020" s="60" t="n">
        <v>10</v>
      </c>
      <c r="K1020" s="99" t="n">
        <v>6</v>
      </c>
      <c r="L1020" s="100"/>
      <c r="M1020" s="101"/>
      <c r="N1020" s="101"/>
      <c r="O1020" s="101"/>
      <c r="P1020" s="101"/>
      <c r="Q1020" s="102"/>
    </row>
    <row r="1021" customFormat="false" ht="13.8" hidden="true" customHeight="false" outlineLevel="0" collapsed="false">
      <c r="A1021" s="127" t="s">
        <v>2998</v>
      </c>
      <c r="B1021" s="128" t="s">
        <v>2999</v>
      </c>
      <c r="C1021" s="123" t="s">
        <v>3000</v>
      </c>
      <c r="D1021" s="96"/>
      <c r="E1021" s="96" t="n">
        <v>0</v>
      </c>
      <c r="F1021" s="97" t="s">
        <v>48</v>
      </c>
      <c r="G1021" s="97" t="s">
        <v>48</v>
      </c>
      <c r="H1021" s="124" t="n">
        <v>19519</v>
      </c>
      <c r="I1021" s="103" t="s">
        <v>2954</v>
      </c>
      <c r="J1021" s="60" t="n">
        <v>10</v>
      </c>
      <c r="K1021" s="99" t="n">
        <v>6</v>
      </c>
      <c r="L1021" s="100"/>
      <c r="M1021" s="101"/>
      <c r="N1021" s="101"/>
      <c r="O1021" s="101"/>
      <c r="P1021" s="101"/>
      <c r="Q1021" s="102"/>
    </row>
    <row r="1022" customFormat="false" ht="13.8" hidden="true" customHeight="false" outlineLevel="0" collapsed="false">
      <c r="A1022" s="127" t="s">
        <v>3001</v>
      </c>
      <c r="B1022" s="128" t="s">
        <v>3002</v>
      </c>
      <c r="C1022" s="123" t="s">
        <v>3003</v>
      </c>
      <c r="D1022" s="96"/>
      <c r="E1022" s="96" t="n">
        <v>0</v>
      </c>
      <c r="F1022" s="97" t="s">
        <v>48</v>
      </c>
      <c r="G1022" s="97" t="s">
        <v>48</v>
      </c>
      <c r="H1022" s="124" t="n">
        <v>19520</v>
      </c>
      <c r="I1022" s="103" t="s">
        <v>2954</v>
      </c>
      <c r="J1022" s="60" t="n">
        <v>10</v>
      </c>
      <c r="K1022" s="99" t="n">
        <v>6</v>
      </c>
      <c r="L1022" s="100"/>
      <c r="M1022" s="101"/>
      <c r="N1022" s="101"/>
      <c r="O1022" s="101"/>
      <c r="P1022" s="101"/>
      <c r="Q1022" s="102"/>
    </row>
    <row r="1023" customFormat="false" ht="13.8" hidden="true" customHeight="false" outlineLevel="0" collapsed="false">
      <c r="A1023" s="127" t="s">
        <v>3004</v>
      </c>
      <c r="B1023" s="128" t="s">
        <v>3005</v>
      </c>
      <c r="C1023" s="123" t="s">
        <v>123</v>
      </c>
      <c r="D1023" s="96"/>
      <c r="E1023" s="96" t="n">
        <v>0</v>
      </c>
      <c r="F1023" s="97" t="s">
        <v>48</v>
      </c>
      <c r="G1023" s="97" t="s">
        <v>48</v>
      </c>
      <c r="H1023" s="124" t="n">
        <v>1720</v>
      </c>
      <c r="I1023" s="103" t="s">
        <v>2954</v>
      </c>
      <c r="J1023" s="60" t="n">
        <v>10</v>
      </c>
      <c r="K1023" s="99" t="n">
        <v>6</v>
      </c>
      <c r="L1023" s="100"/>
      <c r="M1023" s="101"/>
      <c r="N1023" s="101"/>
      <c r="O1023" s="101"/>
      <c r="P1023" s="101"/>
      <c r="Q1023" s="102"/>
    </row>
    <row r="1024" customFormat="false" ht="13.8" hidden="true" customHeight="false" outlineLevel="0" collapsed="false">
      <c r="A1024" s="127" t="s">
        <v>3006</v>
      </c>
      <c r="B1024" s="128" t="s">
        <v>3007</v>
      </c>
      <c r="C1024" s="123" t="s">
        <v>123</v>
      </c>
      <c r="D1024" s="96"/>
      <c r="E1024" s="96" t="n">
        <v>0</v>
      </c>
      <c r="F1024" s="97" t="s">
        <v>48</v>
      </c>
      <c r="G1024" s="97" t="s">
        <v>48</v>
      </c>
      <c r="H1024" s="124" t="n">
        <v>32217</v>
      </c>
      <c r="I1024" s="103" t="s">
        <v>2954</v>
      </c>
      <c r="J1024" s="60" t="n">
        <v>10</v>
      </c>
      <c r="K1024" s="99" t="n">
        <v>6</v>
      </c>
      <c r="L1024" s="100"/>
      <c r="M1024" s="101"/>
      <c r="N1024" s="101"/>
      <c r="O1024" s="101"/>
      <c r="P1024" s="101"/>
      <c r="Q1024" s="102"/>
    </row>
    <row r="1025" customFormat="false" ht="15" hidden="true" customHeight="true" outlineLevel="0" collapsed="false">
      <c r="A1025" s="127" t="s">
        <v>3008</v>
      </c>
      <c r="B1025" s="128" t="s">
        <v>3009</v>
      </c>
      <c r="C1025" s="123" t="s">
        <v>3010</v>
      </c>
      <c r="D1025" s="96"/>
      <c r="E1025" s="96" t="n">
        <v>0</v>
      </c>
      <c r="F1025" s="97" t="s">
        <v>48</v>
      </c>
      <c r="G1025" s="97" t="s">
        <v>48</v>
      </c>
      <c r="H1025" s="124" t="n">
        <v>19525</v>
      </c>
      <c r="I1025" s="103" t="s">
        <v>2954</v>
      </c>
      <c r="J1025" s="60" t="n">
        <v>10</v>
      </c>
      <c r="K1025" s="99" t="n">
        <v>6</v>
      </c>
      <c r="L1025" s="100"/>
      <c r="M1025" s="101"/>
      <c r="N1025" s="101"/>
      <c r="O1025" s="101"/>
      <c r="P1025" s="101"/>
      <c r="Q1025" s="102"/>
    </row>
    <row r="1026" customFormat="false" ht="13.8" hidden="true" customHeight="false" outlineLevel="0" collapsed="false">
      <c r="A1026" s="127" t="s">
        <v>3011</v>
      </c>
      <c r="B1026" s="128" t="s">
        <v>3012</v>
      </c>
      <c r="C1026" s="123" t="s">
        <v>1469</v>
      </c>
      <c r="D1026" s="96"/>
      <c r="E1026" s="96" t="n">
        <v>0</v>
      </c>
      <c r="F1026" s="97" t="s">
        <v>48</v>
      </c>
      <c r="G1026" s="97" t="s">
        <v>48</v>
      </c>
      <c r="H1026" s="124" t="n">
        <v>19527</v>
      </c>
      <c r="I1026" s="103" t="s">
        <v>2954</v>
      </c>
      <c r="J1026" s="60" t="n">
        <v>10</v>
      </c>
      <c r="K1026" s="99" t="n">
        <v>6</v>
      </c>
      <c r="L1026" s="100"/>
      <c r="M1026" s="101"/>
      <c r="N1026" s="101"/>
      <c r="O1026" s="101"/>
      <c r="P1026" s="101"/>
      <c r="Q1026" s="102"/>
    </row>
    <row r="1027" customFormat="false" ht="13.8" hidden="true" customHeight="false" outlineLevel="0" collapsed="false">
      <c r="A1027" s="127" t="s">
        <v>3013</v>
      </c>
      <c r="B1027" s="128" t="s">
        <v>3014</v>
      </c>
      <c r="C1027" s="95" t="s">
        <v>3015</v>
      </c>
      <c r="D1027" s="96"/>
      <c r="E1027" s="96" t="n">
        <v>0</v>
      </c>
      <c r="F1027" s="97" t="s">
        <v>48</v>
      </c>
      <c r="G1027" s="97" t="s">
        <v>48</v>
      </c>
      <c r="H1027" s="97" t="n">
        <v>19528</v>
      </c>
      <c r="I1027" s="98" t="s">
        <v>2954</v>
      </c>
      <c r="J1027" s="60" t="n">
        <v>10</v>
      </c>
      <c r="K1027" s="99" t="n">
        <v>6</v>
      </c>
      <c r="L1027" s="100"/>
      <c r="M1027" s="101"/>
      <c r="N1027" s="101"/>
      <c r="O1027" s="101"/>
      <c r="P1027" s="101"/>
      <c r="Q1027" s="102"/>
    </row>
    <row r="1028" customFormat="false" ht="13.8" hidden="true" customHeight="false" outlineLevel="0" collapsed="false">
      <c r="A1028" s="127" t="s">
        <v>3016</v>
      </c>
      <c r="B1028" s="128" t="s">
        <v>3017</v>
      </c>
      <c r="C1028" s="123" t="s">
        <v>3018</v>
      </c>
      <c r="D1028" s="96"/>
      <c r="E1028" s="96" t="n">
        <v>0</v>
      </c>
      <c r="F1028" s="97" t="s">
        <v>48</v>
      </c>
      <c r="G1028" s="97" t="s">
        <v>48</v>
      </c>
      <c r="H1028" s="124" t="n">
        <v>19529</v>
      </c>
      <c r="I1028" s="98" t="s">
        <v>2954</v>
      </c>
      <c r="J1028" s="60" t="n">
        <v>10</v>
      </c>
      <c r="K1028" s="99" t="n">
        <v>6</v>
      </c>
      <c r="L1028" s="100"/>
      <c r="M1028" s="101"/>
      <c r="N1028" s="101"/>
      <c r="O1028" s="101"/>
      <c r="P1028" s="101"/>
      <c r="Q1028" s="102"/>
    </row>
    <row r="1029" customFormat="false" ht="12.75" hidden="true" customHeight="true" outlineLevel="0" collapsed="false">
      <c r="A1029" s="127" t="s">
        <v>3019</v>
      </c>
      <c r="B1029" s="128" t="s">
        <v>3020</v>
      </c>
      <c r="C1029" s="123" t="s">
        <v>123</v>
      </c>
      <c r="D1029" s="96"/>
      <c r="E1029" s="96" t="n">
        <v>0</v>
      </c>
      <c r="F1029" s="97" t="s">
        <v>48</v>
      </c>
      <c r="G1029" s="97" t="s">
        <v>48</v>
      </c>
      <c r="H1029" s="124" t="n">
        <v>35485</v>
      </c>
      <c r="I1029" s="98" t="s">
        <v>2954</v>
      </c>
      <c r="J1029" s="60" t="n">
        <v>10</v>
      </c>
      <c r="K1029" s="99" t="n">
        <v>6</v>
      </c>
      <c r="L1029" s="100"/>
      <c r="M1029" s="101"/>
      <c r="N1029" s="101"/>
      <c r="O1029" s="101"/>
      <c r="P1029" s="101"/>
      <c r="Q1029" s="102"/>
    </row>
    <row r="1030" customFormat="false" ht="13.8" hidden="true" customHeight="false" outlineLevel="0" collapsed="false">
      <c r="A1030" s="127" t="s">
        <v>3021</v>
      </c>
      <c r="B1030" s="128" t="s">
        <v>3022</v>
      </c>
      <c r="C1030" s="95" t="s">
        <v>3023</v>
      </c>
      <c r="D1030" s="96"/>
      <c r="E1030" s="96" t="n">
        <v>0</v>
      </c>
      <c r="F1030" s="97" t="s">
        <v>48</v>
      </c>
      <c r="G1030" s="97" t="s">
        <v>48</v>
      </c>
      <c r="H1030" s="97" t="n">
        <v>1976</v>
      </c>
      <c r="I1030" s="98" t="s">
        <v>2954</v>
      </c>
      <c r="J1030" s="60" t="n">
        <v>10</v>
      </c>
      <c r="K1030" s="99" t="n">
        <v>6</v>
      </c>
      <c r="L1030" s="100"/>
      <c r="M1030" s="101"/>
      <c r="N1030" s="101"/>
      <c r="O1030" s="101"/>
      <c r="P1030" s="101"/>
      <c r="Q1030" s="102"/>
    </row>
    <row r="1031" customFormat="false" ht="13.8" hidden="true" customHeight="false" outlineLevel="0" collapsed="false">
      <c r="A1031" s="127" t="s">
        <v>3024</v>
      </c>
      <c r="B1031" s="128" t="s">
        <v>3025</v>
      </c>
      <c r="C1031" s="123" t="s">
        <v>108</v>
      </c>
      <c r="D1031" s="96"/>
      <c r="E1031" s="96" t="n">
        <v>0</v>
      </c>
      <c r="F1031" s="97" t="s">
        <v>48</v>
      </c>
      <c r="G1031" s="97" t="s">
        <v>48</v>
      </c>
      <c r="H1031" s="124" t="n">
        <v>1728</v>
      </c>
      <c r="I1031" s="98" t="s">
        <v>2954</v>
      </c>
      <c r="J1031" s="60" t="n">
        <v>10</v>
      </c>
      <c r="K1031" s="99" t="n">
        <v>6</v>
      </c>
      <c r="L1031" s="100"/>
      <c r="M1031" s="101"/>
      <c r="N1031" s="101"/>
      <c r="O1031" s="101"/>
      <c r="P1031" s="101"/>
      <c r="Q1031" s="102"/>
    </row>
    <row r="1032" customFormat="false" ht="13.8" hidden="true" customHeight="false" outlineLevel="0" collapsed="false">
      <c r="A1032" s="127" t="s">
        <v>3026</v>
      </c>
      <c r="B1032" s="128" t="s">
        <v>3027</v>
      </c>
      <c r="C1032" s="123" t="s">
        <v>123</v>
      </c>
      <c r="D1032" s="96"/>
      <c r="E1032" s="96" t="n">
        <v>0</v>
      </c>
      <c r="F1032" s="97" t="s">
        <v>48</v>
      </c>
      <c r="G1032" s="97" t="s">
        <v>48</v>
      </c>
      <c r="H1032" s="124" t="n">
        <v>1724</v>
      </c>
      <c r="I1032" s="98" t="s">
        <v>2954</v>
      </c>
      <c r="J1032" s="60" t="n">
        <v>10</v>
      </c>
      <c r="K1032" s="99" t="n">
        <v>6</v>
      </c>
      <c r="L1032" s="100"/>
      <c r="M1032" s="101"/>
      <c r="N1032" s="101"/>
      <c r="O1032" s="101"/>
      <c r="P1032" s="101"/>
      <c r="Q1032" s="102"/>
    </row>
    <row r="1033" customFormat="false" ht="13.8" hidden="true" customHeight="false" outlineLevel="0" collapsed="false">
      <c r="A1033" s="127" t="s">
        <v>3028</v>
      </c>
      <c r="B1033" s="128" t="s">
        <v>3029</v>
      </c>
      <c r="C1033" s="123" t="s">
        <v>1477</v>
      </c>
      <c r="D1033" s="96"/>
      <c r="E1033" s="96" t="n">
        <v>0</v>
      </c>
      <c r="F1033" s="97" t="s">
        <v>48</v>
      </c>
      <c r="G1033" s="97" t="s">
        <v>48</v>
      </c>
      <c r="H1033" s="124" t="n">
        <v>29917</v>
      </c>
      <c r="I1033" s="103" t="s">
        <v>2954</v>
      </c>
      <c r="J1033" s="60" t="n">
        <v>10</v>
      </c>
      <c r="K1033" s="99" t="n">
        <v>6</v>
      </c>
      <c r="L1033" s="100"/>
      <c r="M1033" s="101"/>
      <c r="N1033" s="101"/>
      <c r="O1033" s="101"/>
      <c r="P1033" s="101"/>
      <c r="Q1033" s="102"/>
    </row>
    <row r="1034" customFormat="false" ht="13.8" hidden="true" customHeight="false" outlineLevel="0" collapsed="false">
      <c r="A1034" s="127" t="s">
        <v>3030</v>
      </c>
      <c r="B1034" s="128" t="s">
        <v>3031</v>
      </c>
      <c r="C1034" s="123" t="s">
        <v>123</v>
      </c>
      <c r="D1034" s="96"/>
      <c r="E1034" s="96" t="n">
        <v>0</v>
      </c>
      <c r="F1034" s="97" t="s">
        <v>48</v>
      </c>
      <c r="G1034" s="97" t="s">
        <v>48</v>
      </c>
      <c r="H1034" s="124" t="n">
        <v>29918</v>
      </c>
      <c r="I1034" s="103" t="s">
        <v>2954</v>
      </c>
      <c r="J1034" s="60" t="n">
        <v>10</v>
      </c>
      <c r="K1034" s="99" t="n">
        <v>6</v>
      </c>
      <c r="L1034" s="100"/>
      <c r="M1034" s="101"/>
      <c r="N1034" s="101"/>
      <c r="O1034" s="101"/>
      <c r="P1034" s="101"/>
      <c r="Q1034" s="102"/>
    </row>
    <row r="1035" customFormat="false" ht="13.8" hidden="true" customHeight="false" outlineLevel="0" collapsed="false">
      <c r="A1035" s="127" t="s">
        <v>3032</v>
      </c>
      <c r="B1035" s="128" t="s">
        <v>3033</v>
      </c>
      <c r="C1035" s="123" t="s">
        <v>2616</v>
      </c>
      <c r="D1035" s="96"/>
      <c r="E1035" s="96" t="n">
        <v>0</v>
      </c>
      <c r="F1035" s="97" t="s">
        <v>48</v>
      </c>
      <c r="G1035" s="97" t="s">
        <v>48</v>
      </c>
      <c r="H1035" s="124" t="n">
        <v>19535</v>
      </c>
      <c r="I1035" s="98" t="s">
        <v>2954</v>
      </c>
      <c r="J1035" s="60" t="n">
        <v>10</v>
      </c>
      <c r="K1035" s="99" t="n">
        <v>6</v>
      </c>
      <c r="L1035" s="100"/>
      <c r="M1035" s="101"/>
      <c r="N1035" s="101"/>
      <c r="O1035" s="101"/>
      <c r="P1035" s="101"/>
      <c r="Q1035" s="102"/>
    </row>
    <row r="1036" customFormat="false" ht="13.8" hidden="true" customHeight="false" outlineLevel="0" collapsed="false">
      <c r="A1036" s="127" t="s">
        <v>3034</v>
      </c>
      <c r="B1036" s="128" t="s">
        <v>3035</v>
      </c>
      <c r="C1036" s="123" t="s">
        <v>1253</v>
      </c>
      <c r="D1036" s="96"/>
      <c r="E1036" s="96" t="n">
        <v>0</v>
      </c>
      <c r="F1036" s="97" t="s">
        <v>48</v>
      </c>
      <c r="G1036" s="97" t="s">
        <v>48</v>
      </c>
      <c r="H1036" s="124" t="n">
        <v>1552</v>
      </c>
      <c r="I1036" s="103" t="s">
        <v>2954</v>
      </c>
      <c r="J1036" s="60" t="n">
        <v>10</v>
      </c>
      <c r="K1036" s="99" t="n">
        <v>6</v>
      </c>
      <c r="L1036" s="100"/>
      <c r="M1036" s="101"/>
      <c r="N1036" s="101"/>
      <c r="O1036" s="101"/>
      <c r="P1036" s="101"/>
      <c r="Q1036" s="102"/>
    </row>
    <row r="1037" customFormat="false" ht="13.8" hidden="true" customHeight="false" outlineLevel="0" collapsed="false">
      <c r="A1037" s="127" t="s">
        <v>3036</v>
      </c>
      <c r="B1037" s="128" t="s">
        <v>3037</v>
      </c>
      <c r="C1037" s="123" t="s">
        <v>1508</v>
      </c>
      <c r="D1037" s="96"/>
      <c r="E1037" s="96" t="n">
        <v>0</v>
      </c>
      <c r="F1037" s="97" t="s">
        <v>48</v>
      </c>
      <c r="G1037" s="97" t="s">
        <v>48</v>
      </c>
      <c r="H1037" s="124" t="n">
        <v>1731</v>
      </c>
      <c r="I1037" s="103" t="s">
        <v>2954</v>
      </c>
      <c r="J1037" s="60" t="n">
        <v>10</v>
      </c>
      <c r="K1037" s="99" t="n">
        <v>6</v>
      </c>
      <c r="L1037" s="100"/>
      <c r="M1037" s="101"/>
      <c r="N1037" s="101"/>
      <c r="O1037" s="101"/>
      <c r="P1037" s="101"/>
      <c r="Q1037" s="102"/>
    </row>
    <row r="1038" customFormat="false" ht="13.8" hidden="true" customHeight="false" outlineLevel="0" collapsed="false">
      <c r="A1038" s="127" t="s">
        <v>3038</v>
      </c>
      <c r="B1038" s="128" t="s">
        <v>3039</v>
      </c>
      <c r="C1038" s="123" t="s">
        <v>3040</v>
      </c>
      <c r="D1038" s="96"/>
      <c r="E1038" s="96" t="n">
        <v>0</v>
      </c>
      <c r="F1038" s="97" t="s">
        <v>48</v>
      </c>
      <c r="G1038" s="97" t="s">
        <v>48</v>
      </c>
      <c r="H1038" s="124" t="n">
        <v>29967</v>
      </c>
      <c r="I1038" s="103" t="s">
        <v>2954</v>
      </c>
      <c r="J1038" s="60" t="n">
        <v>10</v>
      </c>
      <c r="K1038" s="99" t="n">
        <v>6</v>
      </c>
      <c r="L1038" s="100" t="s">
        <v>3041</v>
      </c>
      <c r="M1038" s="101" t="s">
        <v>3042</v>
      </c>
      <c r="N1038" s="101"/>
      <c r="O1038" s="101"/>
      <c r="P1038" s="101"/>
      <c r="Q1038" s="102"/>
    </row>
    <row r="1039" customFormat="false" ht="13.8" hidden="true" customHeight="false" outlineLevel="0" collapsed="false">
      <c r="A1039" s="127" t="s">
        <v>3043</v>
      </c>
      <c r="B1039" s="128" t="s">
        <v>3044</v>
      </c>
      <c r="C1039" s="123" t="s">
        <v>123</v>
      </c>
      <c r="D1039" s="96"/>
      <c r="E1039" s="96" t="n">
        <v>0</v>
      </c>
      <c r="F1039" s="97" t="s">
        <v>48</v>
      </c>
      <c r="G1039" s="97" t="s">
        <v>48</v>
      </c>
      <c r="H1039" s="124" t="n">
        <v>1759</v>
      </c>
      <c r="I1039" s="103" t="s">
        <v>2954</v>
      </c>
      <c r="J1039" s="60" t="n">
        <v>10</v>
      </c>
      <c r="K1039" s="99" t="n">
        <v>6</v>
      </c>
      <c r="L1039" s="100"/>
      <c r="M1039" s="101"/>
      <c r="N1039" s="101"/>
      <c r="O1039" s="101"/>
      <c r="P1039" s="101"/>
      <c r="Q1039" s="102"/>
    </row>
    <row r="1040" customFormat="false" ht="13.8" hidden="true" customHeight="false" outlineLevel="0" collapsed="false">
      <c r="A1040" s="127" t="s">
        <v>3045</v>
      </c>
      <c r="B1040" s="128" t="s">
        <v>3046</v>
      </c>
      <c r="C1040" s="123" t="s">
        <v>123</v>
      </c>
      <c r="D1040" s="96"/>
      <c r="E1040" s="96" t="n">
        <v>0</v>
      </c>
      <c r="F1040" s="97" t="s">
        <v>48</v>
      </c>
      <c r="G1040" s="97" t="s">
        <v>48</v>
      </c>
      <c r="H1040" s="124" t="n">
        <v>1757</v>
      </c>
      <c r="I1040" s="103" t="s">
        <v>2954</v>
      </c>
      <c r="J1040" s="60" t="n">
        <v>10</v>
      </c>
      <c r="K1040" s="99" t="n">
        <v>6</v>
      </c>
      <c r="L1040" s="100"/>
      <c r="M1040" s="101"/>
      <c r="N1040" s="101"/>
      <c r="O1040" s="101"/>
      <c r="P1040" s="101"/>
      <c r="Q1040" s="102"/>
    </row>
    <row r="1041" customFormat="false" ht="13.8" hidden="true" customHeight="false" outlineLevel="0" collapsed="false">
      <c r="A1041" s="127" t="s">
        <v>3047</v>
      </c>
      <c r="B1041" s="128" t="s">
        <v>3048</v>
      </c>
      <c r="C1041" s="123" t="s">
        <v>123</v>
      </c>
      <c r="D1041" s="96"/>
      <c r="E1041" s="96" t="n">
        <v>0</v>
      </c>
      <c r="F1041" s="97" t="s">
        <v>48</v>
      </c>
      <c r="G1041" s="97" t="s">
        <v>48</v>
      </c>
      <c r="H1041" s="124" t="n">
        <v>34426</v>
      </c>
      <c r="I1041" s="103" t="s">
        <v>2954</v>
      </c>
      <c r="J1041" s="60" t="n">
        <v>10</v>
      </c>
      <c r="K1041" s="99" t="n">
        <v>6</v>
      </c>
      <c r="L1041" s="100"/>
      <c r="M1041" s="101"/>
      <c r="N1041" s="101"/>
      <c r="O1041" s="101"/>
      <c r="P1041" s="101"/>
      <c r="Q1041" s="102"/>
    </row>
    <row r="1042" customFormat="false" ht="13.8" hidden="true" customHeight="false" outlineLevel="0" collapsed="false">
      <c r="A1042" s="127" t="s">
        <v>3049</v>
      </c>
      <c r="B1042" s="128" t="s">
        <v>3050</v>
      </c>
      <c r="C1042" s="123" t="s">
        <v>123</v>
      </c>
      <c r="D1042" s="96"/>
      <c r="E1042" s="96" t="n">
        <v>0</v>
      </c>
      <c r="F1042" s="97" t="s">
        <v>48</v>
      </c>
      <c r="G1042" s="97" t="s">
        <v>48</v>
      </c>
      <c r="H1042" s="124" t="n">
        <v>1466</v>
      </c>
      <c r="I1042" s="103" t="s">
        <v>2954</v>
      </c>
      <c r="J1042" s="60" t="n">
        <v>10</v>
      </c>
      <c r="K1042" s="99" t="n">
        <v>6</v>
      </c>
      <c r="L1042" s="100"/>
      <c r="M1042" s="101"/>
      <c r="N1042" s="101"/>
      <c r="O1042" s="101"/>
      <c r="P1042" s="101"/>
      <c r="Q1042" s="102"/>
    </row>
    <row r="1043" customFormat="false" ht="13.8" hidden="true" customHeight="false" outlineLevel="0" collapsed="false">
      <c r="A1043" s="127" t="s">
        <v>3051</v>
      </c>
      <c r="B1043" s="128" t="s">
        <v>3052</v>
      </c>
      <c r="C1043" s="123" t="s">
        <v>123</v>
      </c>
      <c r="D1043" s="96"/>
      <c r="E1043" s="96" t="n">
        <v>0</v>
      </c>
      <c r="F1043" s="97" t="s">
        <v>48</v>
      </c>
      <c r="G1043" s="97" t="s">
        <v>48</v>
      </c>
      <c r="H1043" s="124" t="n">
        <v>32252</v>
      </c>
      <c r="I1043" s="103" t="s">
        <v>2954</v>
      </c>
      <c r="J1043" s="60" t="n">
        <v>10</v>
      </c>
      <c r="K1043" s="99" t="n">
        <v>6</v>
      </c>
      <c r="L1043" s="141"/>
      <c r="M1043" s="101"/>
      <c r="N1043" s="129"/>
      <c r="O1043" s="101"/>
      <c r="P1043" s="129"/>
      <c r="Q1043" s="102"/>
    </row>
    <row r="1044" customFormat="false" ht="13.8" hidden="true" customHeight="false" outlineLevel="0" collapsed="false">
      <c r="A1044" s="127" t="s">
        <v>3053</v>
      </c>
      <c r="B1044" s="128" t="s">
        <v>3054</v>
      </c>
      <c r="C1044" s="123" t="s">
        <v>123</v>
      </c>
      <c r="D1044" s="96"/>
      <c r="E1044" s="96" t="n">
        <v>0</v>
      </c>
      <c r="F1044" s="97" t="s">
        <v>48</v>
      </c>
      <c r="G1044" s="97" t="s">
        <v>48</v>
      </c>
      <c r="H1044" s="124" t="n">
        <v>32037</v>
      </c>
      <c r="I1044" s="103" t="s">
        <v>2954</v>
      </c>
      <c r="J1044" s="60" t="n">
        <v>10</v>
      </c>
      <c r="K1044" s="99" t="n">
        <v>6</v>
      </c>
      <c r="L1044" s="100"/>
      <c r="M1044" s="101"/>
      <c r="N1044" s="101"/>
      <c r="O1044" s="101"/>
      <c r="P1044" s="101"/>
      <c r="Q1044" s="102"/>
    </row>
    <row r="1045" customFormat="false" ht="13.8" hidden="true" customHeight="false" outlineLevel="0" collapsed="false">
      <c r="A1045" s="127" t="s">
        <v>3055</v>
      </c>
      <c r="B1045" s="128" t="s">
        <v>3056</v>
      </c>
      <c r="C1045" s="123" t="s">
        <v>123</v>
      </c>
      <c r="D1045" s="96"/>
      <c r="E1045" s="96" t="n">
        <v>0</v>
      </c>
      <c r="F1045" s="97" t="s">
        <v>48</v>
      </c>
      <c r="G1045" s="97" t="s">
        <v>48</v>
      </c>
      <c r="H1045" s="124" t="n">
        <v>29978</v>
      </c>
      <c r="I1045" s="103" t="s">
        <v>2954</v>
      </c>
      <c r="J1045" s="60" t="n">
        <v>10</v>
      </c>
      <c r="K1045" s="99" t="n">
        <v>6</v>
      </c>
      <c r="L1045" s="100"/>
      <c r="M1045" s="101"/>
      <c r="N1045" s="101"/>
      <c r="O1045" s="101"/>
      <c r="P1045" s="101"/>
      <c r="Q1045" s="102"/>
    </row>
    <row r="1046" customFormat="false" ht="13.8" hidden="true" customHeight="false" outlineLevel="0" collapsed="false">
      <c r="A1046" s="127" t="s">
        <v>3057</v>
      </c>
      <c r="B1046" s="128" t="s">
        <v>3058</v>
      </c>
      <c r="C1046" s="123" t="s">
        <v>123</v>
      </c>
      <c r="D1046" s="96"/>
      <c r="E1046" s="96" t="n">
        <v>0</v>
      </c>
      <c r="F1046" s="97" t="s">
        <v>48</v>
      </c>
      <c r="G1046" s="97" t="s">
        <v>48</v>
      </c>
      <c r="H1046" s="124" t="n">
        <v>30098</v>
      </c>
      <c r="I1046" s="103" t="s">
        <v>2954</v>
      </c>
      <c r="J1046" s="60" t="n">
        <v>10</v>
      </c>
      <c r="K1046" s="99" t="n">
        <v>6</v>
      </c>
      <c r="L1046" s="100"/>
      <c r="M1046" s="101"/>
      <c r="N1046" s="101"/>
      <c r="O1046" s="101"/>
      <c r="P1046" s="101"/>
      <c r="Q1046" s="102"/>
    </row>
    <row r="1047" customFormat="false" ht="15" hidden="true" customHeight="true" outlineLevel="0" collapsed="false">
      <c r="A1047" s="127" t="s">
        <v>3059</v>
      </c>
      <c r="B1047" s="128" t="s">
        <v>3060</v>
      </c>
      <c r="C1047" s="123" t="s">
        <v>2178</v>
      </c>
      <c r="D1047" s="96"/>
      <c r="E1047" s="96" t="n">
        <v>0</v>
      </c>
      <c r="F1047" s="97" t="s">
        <v>48</v>
      </c>
      <c r="G1047" s="97" t="s">
        <v>48</v>
      </c>
      <c r="H1047" s="124" t="n">
        <v>1733</v>
      </c>
      <c r="I1047" s="103" t="s">
        <v>2954</v>
      </c>
      <c r="J1047" s="60" t="n">
        <v>10</v>
      </c>
      <c r="K1047" s="99" t="n">
        <v>6</v>
      </c>
      <c r="L1047" s="100"/>
      <c r="M1047" s="101"/>
      <c r="N1047" s="101"/>
      <c r="O1047" s="101"/>
      <c r="P1047" s="101"/>
      <c r="Q1047" s="102"/>
    </row>
    <row r="1048" customFormat="false" ht="13.8" hidden="true" customHeight="false" outlineLevel="0" collapsed="false">
      <c r="A1048" s="127" t="s">
        <v>3061</v>
      </c>
      <c r="B1048" s="128" t="s">
        <v>3062</v>
      </c>
      <c r="C1048" s="123" t="s">
        <v>2290</v>
      </c>
      <c r="D1048" s="96"/>
      <c r="E1048" s="96" t="n">
        <v>0</v>
      </c>
      <c r="F1048" s="97" t="s">
        <v>48</v>
      </c>
      <c r="G1048" s="97" t="s">
        <v>48</v>
      </c>
      <c r="H1048" s="124" t="n">
        <v>1732</v>
      </c>
      <c r="I1048" s="98" t="s">
        <v>2954</v>
      </c>
      <c r="J1048" s="60" t="n">
        <v>10</v>
      </c>
      <c r="K1048" s="99" t="n">
        <v>6</v>
      </c>
      <c r="L1048" s="100"/>
      <c r="M1048" s="101"/>
      <c r="N1048" s="101"/>
      <c r="O1048" s="101"/>
      <c r="P1048" s="101"/>
      <c r="Q1048" s="102"/>
    </row>
    <row r="1049" customFormat="false" ht="13.8" hidden="true" customHeight="false" outlineLevel="0" collapsed="false">
      <c r="A1049" s="127" t="s">
        <v>3063</v>
      </c>
      <c r="B1049" s="128" t="s">
        <v>3064</v>
      </c>
      <c r="C1049" s="123" t="s">
        <v>123</v>
      </c>
      <c r="D1049" s="96"/>
      <c r="E1049" s="96" t="n">
        <v>0</v>
      </c>
      <c r="F1049" s="97" t="s">
        <v>48</v>
      </c>
      <c r="G1049" s="97" t="s">
        <v>48</v>
      </c>
      <c r="H1049" s="124" t="n">
        <v>19598</v>
      </c>
      <c r="I1049" s="98" t="s">
        <v>2954</v>
      </c>
      <c r="J1049" s="60" t="n">
        <v>10</v>
      </c>
      <c r="K1049" s="99" t="n">
        <v>6</v>
      </c>
      <c r="L1049" s="100"/>
      <c r="M1049" s="101"/>
      <c r="N1049" s="101"/>
      <c r="O1049" s="101"/>
      <c r="P1049" s="101"/>
      <c r="Q1049" s="102"/>
    </row>
    <row r="1050" customFormat="false" ht="13.8" hidden="true" customHeight="false" outlineLevel="0" collapsed="false">
      <c r="A1050" s="127" t="s">
        <v>3065</v>
      </c>
      <c r="B1050" s="128" t="s">
        <v>3066</v>
      </c>
      <c r="C1050" s="123" t="s">
        <v>123</v>
      </c>
      <c r="D1050" s="96"/>
      <c r="E1050" s="96" t="n">
        <v>0</v>
      </c>
      <c r="F1050" s="97" t="s">
        <v>48</v>
      </c>
      <c r="G1050" s="97" t="s">
        <v>48</v>
      </c>
      <c r="H1050" s="124" t="n">
        <v>29961</v>
      </c>
      <c r="I1050" s="103" t="s">
        <v>2954</v>
      </c>
      <c r="J1050" s="60" t="n">
        <v>10</v>
      </c>
      <c r="K1050" s="99" t="n">
        <v>6</v>
      </c>
      <c r="L1050" s="100"/>
      <c r="M1050" s="101"/>
      <c r="N1050" s="101"/>
      <c r="O1050" s="101"/>
      <c r="P1050" s="101"/>
      <c r="Q1050" s="102"/>
    </row>
    <row r="1051" customFormat="false" ht="13.8" hidden="true" customHeight="false" outlineLevel="0" collapsed="false">
      <c r="A1051" s="127" t="s">
        <v>3067</v>
      </c>
      <c r="B1051" s="128" t="s">
        <v>3068</v>
      </c>
      <c r="C1051" s="123" t="s">
        <v>3069</v>
      </c>
      <c r="D1051" s="96"/>
      <c r="E1051" s="96" t="n">
        <v>0</v>
      </c>
      <c r="F1051" s="97" t="s">
        <v>48</v>
      </c>
      <c r="G1051" s="97" t="s">
        <v>48</v>
      </c>
      <c r="H1051" s="124" t="n">
        <v>32213</v>
      </c>
      <c r="I1051" s="103" t="s">
        <v>2954</v>
      </c>
      <c r="J1051" s="60" t="n">
        <v>10</v>
      </c>
      <c r="K1051" s="99" t="n">
        <v>6</v>
      </c>
      <c r="L1051" s="100" t="s">
        <v>3070</v>
      </c>
      <c r="M1051" s="101" t="s">
        <v>3071</v>
      </c>
      <c r="N1051" s="101"/>
      <c r="O1051" s="101"/>
      <c r="P1051" s="101"/>
      <c r="Q1051" s="102"/>
    </row>
    <row r="1052" customFormat="false" ht="13.8" hidden="true" customHeight="false" outlineLevel="0" collapsed="false">
      <c r="A1052" s="127" t="s">
        <v>3072</v>
      </c>
      <c r="B1052" s="128" t="s">
        <v>3073</v>
      </c>
      <c r="C1052" s="123" t="s">
        <v>3074</v>
      </c>
      <c r="D1052" s="96"/>
      <c r="E1052" s="96" t="n">
        <v>0</v>
      </c>
      <c r="F1052" s="97" t="s">
        <v>48</v>
      </c>
      <c r="G1052" s="97" t="s">
        <v>48</v>
      </c>
      <c r="H1052" s="124" t="n">
        <v>32039</v>
      </c>
      <c r="I1052" s="98" t="s">
        <v>2954</v>
      </c>
      <c r="J1052" s="60" t="n">
        <v>10</v>
      </c>
      <c r="K1052" s="99" t="n">
        <v>6</v>
      </c>
      <c r="L1052" s="100"/>
      <c r="M1052" s="101"/>
      <c r="N1052" s="101"/>
      <c r="O1052" s="101"/>
      <c r="P1052" s="101"/>
      <c r="Q1052" s="102"/>
    </row>
    <row r="1053" customFormat="false" ht="13.8" hidden="true" customHeight="false" outlineLevel="0" collapsed="false">
      <c r="A1053" s="127" t="s">
        <v>3075</v>
      </c>
      <c r="B1053" s="128" t="s">
        <v>3076</v>
      </c>
      <c r="C1053" s="95" t="s">
        <v>1629</v>
      </c>
      <c r="D1053" s="96"/>
      <c r="E1053" s="96" t="n">
        <v>0</v>
      </c>
      <c r="F1053" s="97" t="s">
        <v>48</v>
      </c>
      <c r="G1053" s="97" t="s">
        <v>48</v>
      </c>
      <c r="H1053" s="97" t="n">
        <v>29976</v>
      </c>
      <c r="I1053" s="98" t="s">
        <v>2954</v>
      </c>
      <c r="J1053" s="60" t="n">
        <v>10</v>
      </c>
      <c r="K1053" s="99" t="n">
        <v>6</v>
      </c>
      <c r="L1053" s="100"/>
      <c r="M1053" s="101"/>
      <c r="N1053" s="101"/>
      <c r="O1053" s="101"/>
      <c r="P1053" s="101"/>
      <c r="Q1053" s="102"/>
    </row>
    <row r="1054" customFormat="false" ht="13.8" hidden="true" customHeight="false" outlineLevel="0" collapsed="false">
      <c r="A1054" s="127" t="s">
        <v>3077</v>
      </c>
      <c r="B1054" s="128" t="s">
        <v>3078</v>
      </c>
      <c r="C1054" s="123" t="s">
        <v>123</v>
      </c>
      <c r="D1054" s="96"/>
      <c r="E1054" s="96" t="n">
        <v>0</v>
      </c>
      <c r="F1054" s="97" t="s">
        <v>48</v>
      </c>
      <c r="G1054" s="97" t="s">
        <v>48</v>
      </c>
      <c r="H1054" s="124" t="n">
        <v>1494</v>
      </c>
      <c r="I1054" s="103" t="s">
        <v>2954</v>
      </c>
      <c r="J1054" s="60" t="n">
        <v>10</v>
      </c>
      <c r="K1054" s="99" t="n">
        <v>6</v>
      </c>
      <c r="L1054" s="100"/>
      <c r="M1054" s="101"/>
      <c r="N1054" s="101"/>
      <c r="O1054" s="101"/>
      <c r="P1054" s="101"/>
      <c r="Q1054" s="102"/>
    </row>
    <row r="1055" customFormat="false" ht="13.8" hidden="true" customHeight="false" outlineLevel="0" collapsed="false">
      <c r="A1055" s="127" t="s">
        <v>3079</v>
      </c>
      <c r="B1055" s="128" t="s">
        <v>3080</v>
      </c>
      <c r="C1055" s="123" t="s">
        <v>123</v>
      </c>
      <c r="D1055" s="96"/>
      <c r="E1055" s="96" t="n">
        <v>0</v>
      </c>
      <c r="F1055" s="97" t="s">
        <v>48</v>
      </c>
      <c r="G1055" s="97" t="s">
        <v>48</v>
      </c>
      <c r="H1055" s="124" t="n">
        <v>29977</v>
      </c>
      <c r="I1055" s="103" t="s">
        <v>2954</v>
      </c>
      <c r="J1055" s="60" t="n">
        <v>10</v>
      </c>
      <c r="K1055" s="99" t="n">
        <v>6</v>
      </c>
      <c r="L1055" s="100"/>
      <c r="M1055" s="101"/>
      <c r="N1055" s="101"/>
      <c r="O1055" s="101"/>
      <c r="P1055" s="101"/>
      <c r="Q1055" s="102"/>
    </row>
    <row r="1056" customFormat="false" ht="13.8" hidden="true" customHeight="false" outlineLevel="0" collapsed="false">
      <c r="A1056" s="127" t="s">
        <v>3081</v>
      </c>
      <c r="B1056" s="128" t="s">
        <v>3082</v>
      </c>
      <c r="C1056" s="123" t="s">
        <v>123</v>
      </c>
      <c r="D1056" s="96"/>
      <c r="E1056" s="96" t="n">
        <v>0</v>
      </c>
      <c r="F1056" s="97" t="s">
        <v>48</v>
      </c>
      <c r="G1056" s="97" t="s">
        <v>48</v>
      </c>
      <c r="H1056" s="124" t="n">
        <v>29975</v>
      </c>
      <c r="I1056" s="103" t="s">
        <v>2954</v>
      </c>
      <c r="J1056" s="60" t="n">
        <v>10</v>
      </c>
      <c r="K1056" s="99" t="n">
        <v>6</v>
      </c>
      <c r="L1056" s="100"/>
      <c r="M1056" s="101"/>
      <c r="N1056" s="129"/>
      <c r="O1056" s="101"/>
      <c r="P1056" s="129"/>
      <c r="Q1056" s="102"/>
    </row>
    <row r="1057" customFormat="false" ht="13.8" hidden="true" customHeight="false" outlineLevel="0" collapsed="false">
      <c r="A1057" s="127" t="s">
        <v>3083</v>
      </c>
      <c r="B1057" s="128" t="s">
        <v>3084</v>
      </c>
      <c r="C1057" s="95" t="s">
        <v>2178</v>
      </c>
      <c r="D1057" s="96"/>
      <c r="E1057" s="96" t="n">
        <v>0</v>
      </c>
      <c r="F1057" s="97" t="s">
        <v>48</v>
      </c>
      <c r="G1057" s="97" t="s">
        <v>48</v>
      </c>
      <c r="H1057" s="97" t="n">
        <v>32253</v>
      </c>
      <c r="I1057" s="103" t="s">
        <v>2954</v>
      </c>
      <c r="J1057" s="60" t="n">
        <v>10</v>
      </c>
      <c r="K1057" s="99" t="n">
        <v>6</v>
      </c>
      <c r="L1057" s="100"/>
      <c r="M1057" s="101"/>
      <c r="N1057" s="101"/>
      <c r="O1057" s="101"/>
      <c r="P1057" s="101"/>
      <c r="Q1057" s="102"/>
    </row>
    <row r="1058" customFormat="false" ht="13.8" hidden="true" customHeight="false" outlineLevel="0" collapsed="false">
      <c r="A1058" s="127" t="s">
        <v>3085</v>
      </c>
      <c r="B1058" s="128" t="s">
        <v>3086</v>
      </c>
      <c r="C1058" s="123" t="s">
        <v>3087</v>
      </c>
      <c r="D1058" s="96"/>
      <c r="E1058" s="96" t="n">
        <v>0</v>
      </c>
      <c r="F1058" s="97" t="s">
        <v>48</v>
      </c>
      <c r="G1058" s="97" t="s">
        <v>48</v>
      </c>
      <c r="H1058" s="124" t="n">
        <v>32041</v>
      </c>
      <c r="I1058" s="98" t="s">
        <v>2954</v>
      </c>
      <c r="J1058" s="60" t="n">
        <v>10</v>
      </c>
      <c r="K1058" s="99" t="n">
        <v>6</v>
      </c>
      <c r="L1058" s="100"/>
      <c r="M1058" s="101"/>
      <c r="N1058" s="101"/>
      <c r="O1058" s="101"/>
      <c r="P1058" s="101"/>
      <c r="Q1058" s="102"/>
    </row>
    <row r="1059" customFormat="false" ht="13.8" hidden="true" customHeight="false" outlineLevel="0" collapsed="false">
      <c r="A1059" s="127" t="s">
        <v>3088</v>
      </c>
      <c r="B1059" s="128" t="s">
        <v>3089</v>
      </c>
      <c r="C1059" s="123" t="s">
        <v>123</v>
      </c>
      <c r="D1059" s="96"/>
      <c r="E1059" s="96" t="n">
        <v>0</v>
      </c>
      <c r="F1059" s="97" t="s">
        <v>48</v>
      </c>
      <c r="G1059" s="97" t="s">
        <v>48</v>
      </c>
      <c r="H1059" s="124" t="n">
        <v>1770</v>
      </c>
      <c r="I1059" s="98" t="s">
        <v>2954</v>
      </c>
      <c r="J1059" s="60" t="n">
        <v>10</v>
      </c>
      <c r="K1059" s="99" t="n">
        <v>6</v>
      </c>
      <c r="L1059" s="100"/>
      <c r="M1059" s="101"/>
      <c r="N1059" s="101"/>
      <c r="O1059" s="101"/>
      <c r="P1059" s="101"/>
      <c r="Q1059" s="102"/>
    </row>
    <row r="1060" customFormat="false" ht="13.8" hidden="true" customHeight="false" outlineLevel="0" collapsed="false">
      <c r="A1060" s="127" t="s">
        <v>3090</v>
      </c>
      <c r="B1060" s="128" t="s">
        <v>3091</v>
      </c>
      <c r="C1060" s="123" t="s">
        <v>123</v>
      </c>
      <c r="D1060" s="96"/>
      <c r="E1060" s="96" t="n">
        <v>0</v>
      </c>
      <c r="F1060" s="97" t="s">
        <v>48</v>
      </c>
      <c r="G1060" s="97" t="s">
        <v>48</v>
      </c>
      <c r="H1060" s="124" t="n">
        <v>1769</v>
      </c>
      <c r="I1060" s="98" t="s">
        <v>2954</v>
      </c>
      <c r="J1060" s="60" t="n">
        <v>10</v>
      </c>
      <c r="K1060" s="99" t="n">
        <v>6</v>
      </c>
      <c r="L1060" s="100"/>
      <c r="M1060" s="101"/>
      <c r="N1060" s="101"/>
      <c r="O1060" s="101"/>
      <c r="P1060" s="101"/>
      <c r="Q1060" s="102"/>
    </row>
    <row r="1061" customFormat="false" ht="13.8" hidden="true" customHeight="false" outlineLevel="0" collapsed="false">
      <c r="A1061" s="127" t="s">
        <v>3092</v>
      </c>
      <c r="B1061" s="128" t="s">
        <v>3093</v>
      </c>
      <c r="C1061" s="95" t="s">
        <v>123</v>
      </c>
      <c r="D1061" s="96"/>
      <c r="E1061" s="96" t="n">
        <v>0</v>
      </c>
      <c r="F1061" s="97" t="s">
        <v>48</v>
      </c>
      <c r="G1061" s="97" t="s">
        <v>48</v>
      </c>
      <c r="H1061" s="97" t="n">
        <v>29994</v>
      </c>
      <c r="I1061" s="103" t="s">
        <v>2954</v>
      </c>
      <c r="J1061" s="60" t="n">
        <v>10</v>
      </c>
      <c r="K1061" s="99" t="n">
        <v>6</v>
      </c>
      <c r="L1061" s="100"/>
      <c r="M1061" s="101"/>
      <c r="N1061" s="129"/>
      <c r="O1061" s="101"/>
      <c r="P1061" s="129"/>
      <c r="Q1061" s="102"/>
    </row>
    <row r="1062" customFormat="false" ht="13.8" hidden="true" customHeight="false" outlineLevel="0" collapsed="false">
      <c r="A1062" s="127" t="s">
        <v>3094</v>
      </c>
      <c r="B1062" s="128" t="s">
        <v>3095</v>
      </c>
      <c r="C1062" s="123" t="s">
        <v>3096</v>
      </c>
      <c r="D1062" s="96"/>
      <c r="E1062" s="96" t="n">
        <v>0</v>
      </c>
      <c r="F1062" s="97" t="s">
        <v>48</v>
      </c>
      <c r="G1062" s="97" t="s">
        <v>48</v>
      </c>
      <c r="H1062" s="124" t="n">
        <v>34429</v>
      </c>
      <c r="I1062" s="103" t="s">
        <v>2954</v>
      </c>
      <c r="J1062" s="60" t="n">
        <v>10</v>
      </c>
      <c r="K1062" s="99" t="n">
        <v>6</v>
      </c>
      <c r="L1062" s="100"/>
      <c r="M1062" s="101"/>
      <c r="N1062" s="101"/>
      <c r="O1062" s="101"/>
      <c r="P1062" s="101"/>
      <c r="Q1062" s="102"/>
    </row>
    <row r="1063" customFormat="false" ht="13.8" hidden="true" customHeight="false" outlineLevel="0" collapsed="false">
      <c r="A1063" s="127" t="s">
        <v>3097</v>
      </c>
      <c r="B1063" s="128" t="s">
        <v>3098</v>
      </c>
      <c r="C1063" s="123" t="s">
        <v>2482</v>
      </c>
      <c r="D1063" s="96"/>
      <c r="E1063" s="96" t="n">
        <v>0</v>
      </c>
      <c r="F1063" s="97" t="s">
        <v>48</v>
      </c>
      <c r="G1063" s="97" t="s">
        <v>48</v>
      </c>
      <c r="H1063" s="124" t="n">
        <v>1560</v>
      </c>
      <c r="I1063" s="103" t="s">
        <v>2954</v>
      </c>
      <c r="J1063" s="60" t="n">
        <v>10</v>
      </c>
      <c r="K1063" s="99" t="n">
        <v>6</v>
      </c>
      <c r="L1063" s="100"/>
      <c r="M1063" s="101"/>
      <c r="N1063" s="101"/>
      <c r="O1063" s="101"/>
      <c r="P1063" s="101"/>
      <c r="Q1063" s="102"/>
    </row>
    <row r="1064" customFormat="false" ht="13.8" hidden="true" customHeight="false" outlineLevel="0" collapsed="false">
      <c r="A1064" s="127" t="s">
        <v>3099</v>
      </c>
      <c r="B1064" s="128" t="s">
        <v>3100</v>
      </c>
      <c r="C1064" s="123" t="s">
        <v>840</v>
      </c>
      <c r="D1064" s="96"/>
      <c r="E1064" s="96" t="n">
        <v>0</v>
      </c>
      <c r="F1064" s="97" t="s">
        <v>48</v>
      </c>
      <c r="G1064" s="97" t="s">
        <v>48</v>
      </c>
      <c r="H1064" s="124" t="n">
        <v>1558</v>
      </c>
      <c r="I1064" s="103" t="s">
        <v>2954</v>
      </c>
      <c r="J1064" s="60" t="n">
        <v>10</v>
      </c>
      <c r="K1064" s="99" t="n">
        <v>6</v>
      </c>
      <c r="L1064" s="100"/>
      <c r="M1064" s="101"/>
      <c r="N1064" s="101"/>
      <c r="O1064" s="101"/>
      <c r="P1064" s="101"/>
      <c r="Q1064" s="102"/>
    </row>
    <row r="1065" customFormat="false" ht="15" hidden="true" customHeight="true" outlineLevel="0" collapsed="false">
      <c r="A1065" s="127" t="s">
        <v>3101</v>
      </c>
      <c r="B1065" s="128" t="s">
        <v>3102</v>
      </c>
      <c r="C1065" s="123" t="s">
        <v>123</v>
      </c>
      <c r="D1065" s="96"/>
      <c r="E1065" s="96" t="n">
        <v>0</v>
      </c>
      <c r="F1065" s="97" t="s">
        <v>48</v>
      </c>
      <c r="G1065" s="97" t="s">
        <v>48</v>
      </c>
      <c r="H1065" s="124" t="n">
        <v>29949</v>
      </c>
      <c r="I1065" s="103" t="s">
        <v>2954</v>
      </c>
      <c r="J1065" s="60" t="n">
        <v>10</v>
      </c>
      <c r="K1065" s="99" t="n">
        <v>6</v>
      </c>
      <c r="L1065" s="100"/>
      <c r="M1065" s="101"/>
      <c r="N1065" s="101"/>
      <c r="O1065" s="101"/>
      <c r="P1065" s="101"/>
      <c r="Q1065" s="102"/>
    </row>
    <row r="1066" customFormat="false" ht="13.8" hidden="true" customHeight="false" outlineLevel="0" collapsed="false">
      <c r="A1066" s="127" t="s">
        <v>3103</v>
      </c>
      <c r="B1066" s="128" t="s">
        <v>3104</v>
      </c>
      <c r="C1066" s="123" t="s">
        <v>3105</v>
      </c>
      <c r="D1066" s="96"/>
      <c r="E1066" s="96" t="n">
        <v>0</v>
      </c>
      <c r="F1066" s="97" t="s">
        <v>48</v>
      </c>
      <c r="G1066" s="97" t="s">
        <v>48</v>
      </c>
      <c r="H1066" s="124" t="n">
        <v>20730</v>
      </c>
      <c r="I1066" s="103" t="s">
        <v>2954</v>
      </c>
      <c r="J1066" s="60" t="n">
        <v>10</v>
      </c>
      <c r="K1066" s="99" t="n">
        <v>6</v>
      </c>
      <c r="L1066" s="100"/>
      <c r="M1066" s="101"/>
      <c r="N1066" s="101"/>
      <c r="O1066" s="101"/>
      <c r="P1066" s="101"/>
      <c r="Q1066" s="102"/>
    </row>
    <row r="1067" customFormat="false" ht="13.8" hidden="true" customHeight="false" outlineLevel="0" collapsed="false">
      <c r="A1067" s="127" t="s">
        <v>3106</v>
      </c>
      <c r="B1067" s="128" t="s">
        <v>3107</v>
      </c>
      <c r="C1067" s="123" t="s">
        <v>3105</v>
      </c>
      <c r="D1067" s="96"/>
      <c r="E1067" s="96" t="n">
        <v>0</v>
      </c>
      <c r="F1067" s="97" t="s">
        <v>48</v>
      </c>
      <c r="G1067" s="97" t="s">
        <v>48</v>
      </c>
      <c r="H1067" s="124" t="n">
        <v>31595</v>
      </c>
      <c r="I1067" s="103" t="s">
        <v>2954</v>
      </c>
      <c r="J1067" s="60" t="n">
        <v>10</v>
      </c>
      <c r="K1067" s="99" t="n">
        <v>6</v>
      </c>
      <c r="L1067" s="100" t="s">
        <v>3108</v>
      </c>
      <c r="M1067" s="101" t="s">
        <v>3109</v>
      </c>
      <c r="N1067" s="101"/>
      <c r="O1067" s="101"/>
      <c r="P1067" s="101"/>
      <c r="Q1067" s="102"/>
    </row>
    <row r="1068" customFormat="false" ht="15" hidden="true" customHeight="true" outlineLevel="0" collapsed="false">
      <c r="A1068" s="127" t="s">
        <v>3110</v>
      </c>
      <c r="B1068" s="128" t="s">
        <v>3111</v>
      </c>
      <c r="C1068" s="123" t="s">
        <v>1660</v>
      </c>
      <c r="D1068" s="96"/>
      <c r="E1068" s="96" t="n">
        <v>0</v>
      </c>
      <c r="F1068" s="97" t="s">
        <v>48</v>
      </c>
      <c r="G1068" s="97" t="s">
        <v>48</v>
      </c>
      <c r="H1068" s="124" t="n">
        <v>1845</v>
      </c>
      <c r="I1068" s="98" t="s">
        <v>2954</v>
      </c>
      <c r="J1068" s="60" t="n">
        <v>10</v>
      </c>
      <c r="K1068" s="99" t="n">
        <v>6</v>
      </c>
      <c r="L1068" s="100"/>
      <c r="M1068" s="101"/>
      <c r="N1068" s="101"/>
      <c r="O1068" s="101"/>
      <c r="P1068" s="101"/>
      <c r="Q1068" s="102"/>
    </row>
    <row r="1069" customFormat="false" ht="13.8" hidden="true" customHeight="false" outlineLevel="0" collapsed="false">
      <c r="A1069" s="127" t="s">
        <v>3112</v>
      </c>
      <c r="B1069" s="128" t="s">
        <v>3113</v>
      </c>
      <c r="C1069" s="123" t="s">
        <v>3114</v>
      </c>
      <c r="D1069" s="96"/>
      <c r="E1069" s="96" t="n">
        <v>0</v>
      </c>
      <c r="F1069" s="97" t="s">
        <v>48</v>
      </c>
      <c r="G1069" s="97" t="s">
        <v>48</v>
      </c>
      <c r="H1069" s="124" t="n">
        <v>19644</v>
      </c>
      <c r="I1069" s="103" t="s">
        <v>2954</v>
      </c>
      <c r="J1069" s="60" t="n">
        <v>10</v>
      </c>
      <c r="K1069" s="99" t="n">
        <v>6</v>
      </c>
      <c r="L1069" s="100"/>
      <c r="M1069" s="101"/>
      <c r="N1069" s="101"/>
      <c r="O1069" s="101"/>
      <c r="P1069" s="101"/>
      <c r="Q1069" s="102"/>
    </row>
    <row r="1070" customFormat="false" ht="15" hidden="true" customHeight="true" outlineLevel="0" collapsed="false">
      <c r="A1070" s="127" t="s">
        <v>3115</v>
      </c>
      <c r="B1070" s="128" t="s">
        <v>3116</v>
      </c>
      <c r="C1070" s="95" t="s">
        <v>123</v>
      </c>
      <c r="D1070" s="96"/>
      <c r="E1070" s="96" t="n">
        <v>0</v>
      </c>
      <c r="F1070" s="97" t="s">
        <v>48</v>
      </c>
      <c r="G1070" s="97" t="s">
        <v>48</v>
      </c>
      <c r="H1070" s="97" t="n">
        <v>1844</v>
      </c>
      <c r="I1070" s="103" t="s">
        <v>2954</v>
      </c>
      <c r="J1070" s="60" t="n">
        <v>10</v>
      </c>
      <c r="K1070" s="99" t="n">
        <v>6</v>
      </c>
      <c r="L1070" s="100"/>
      <c r="M1070" s="101"/>
      <c r="N1070" s="101"/>
      <c r="O1070" s="101"/>
      <c r="P1070" s="101"/>
      <c r="Q1070" s="102"/>
    </row>
    <row r="1071" customFormat="false" ht="13.8" hidden="true" customHeight="false" outlineLevel="0" collapsed="false">
      <c r="A1071" s="127" t="s">
        <v>3117</v>
      </c>
      <c r="B1071" s="128" t="s">
        <v>3118</v>
      </c>
      <c r="C1071" s="123" t="s">
        <v>123</v>
      </c>
      <c r="D1071" s="96"/>
      <c r="E1071" s="96" t="n">
        <v>0</v>
      </c>
      <c r="F1071" s="97" t="s">
        <v>48</v>
      </c>
      <c r="G1071" s="97" t="s">
        <v>48</v>
      </c>
      <c r="H1071" s="124" t="n">
        <v>1853</v>
      </c>
      <c r="I1071" s="103" t="s">
        <v>2954</v>
      </c>
      <c r="J1071" s="60" t="n">
        <v>10</v>
      </c>
      <c r="K1071" s="99" t="n">
        <v>6</v>
      </c>
      <c r="L1071" s="100"/>
      <c r="M1071" s="101"/>
      <c r="N1071" s="101"/>
      <c r="O1071" s="101"/>
      <c r="P1071" s="101"/>
      <c r="Q1071" s="102"/>
    </row>
    <row r="1072" customFormat="false" ht="13.8" hidden="true" customHeight="false" outlineLevel="0" collapsed="false">
      <c r="A1072" s="127" t="s">
        <v>3119</v>
      </c>
      <c r="B1072" s="128" t="s">
        <v>3120</v>
      </c>
      <c r="C1072" s="123" t="s">
        <v>2482</v>
      </c>
      <c r="D1072" s="96"/>
      <c r="E1072" s="96" t="n">
        <v>0</v>
      </c>
      <c r="F1072" s="97" t="s">
        <v>48</v>
      </c>
      <c r="G1072" s="97" t="s">
        <v>48</v>
      </c>
      <c r="H1072" s="124" t="n">
        <v>32254</v>
      </c>
      <c r="I1072" s="103" t="s">
        <v>2954</v>
      </c>
      <c r="J1072" s="60" t="n">
        <v>10</v>
      </c>
      <c r="K1072" s="99" t="n">
        <v>6</v>
      </c>
      <c r="L1072" s="100"/>
      <c r="M1072" s="101"/>
      <c r="N1072" s="101"/>
      <c r="O1072" s="101"/>
      <c r="P1072" s="101"/>
      <c r="Q1072" s="102"/>
    </row>
    <row r="1073" customFormat="false" ht="13.8" hidden="true" customHeight="false" outlineLevel="0" collapsed="false">
      <c r="A1073" s="127" t="s">
        <v>3121</v>
      </c>
      <c r="B1073" s="128" t="s">
        <v>3122</v>
      </c>
      <c r="C1073" s="95" t="s">
        <v>3123</v>
      </c>
      <c r="D1073" s="96"/>
      <c r="E1073" s="96" t="n">
        <v>0</v>
      </c>
      <c r="F1073" s="97" t="s">
        <v>48</v>
      </c>
      <c r="G1073" s="97" t="s">
        <v>48</v>
      </c>
      <c r="H1073" s="97" t="n">
        <v>34430</v>
      </c>
      <c r="I1073" s="103" t="s">
        <v>2954</v>
      </c>
      <c r="J1073" s="60" t="n">
        <v>10</v>
      </c>
      <c r="K1073" s="99" t="n">
        <v>6</v>
      </c>
      <c r="L1073" s="100"/>
      <c r="M1073" s="101"/>
      <c r="N1073" s="101"/>
      <c r="O1073" s="101"/>
      <c r="P1073" s="101"/>
      <c r="Q1073" s="102"/>
    </row>
    <row r="1074" customFormat="false" ht="13.8" hidden="true" customHeight="false" outlineLevel="0" collapsed="false">
      <c r="A1074" s="127" t="s">
        <v>3124</v>
      </c>
      <c r="B1074" s="128" t="s">
        <v>3125</v>
      </c>
      <c r="C1074" s="123" t="s">
        <v>3126</v>
      </c>
      <c r="D1074" s="96"/>
      <c r="E1074" s="96" t="n">
        <v>0</v>
      </c>
      <c r="F1074" s="97" t="s">
        <v>48</v>
      </c>
      <c r="G1074" s="97" t="s">
        <v>48</v>
      </c>
      <c r="H1074" s="124" t="n">
        <v>19657</v>
      </c>
      <c r="I1074" s="103" t="s">
        <v>2954</v>
      </c>
      <c r="J1074" s="60" t="n">
        <v>10</v>
      </c>
      <c r="K1074" s="99" t="n">
        <v>6</v>
      </c>
      <c r="L1074" s="100"/>
      <c r="M1074" s="101"/>
      <c r="N1074" s="101"/>
      <c r="O1074" s="101"/>
      <c r="P1074" s="101"/>
      <c r="Q1074" s="102"/>
    </row>
    <row r="1075" customFormat="false" ht="13.8" hidden="true" customHeight="false" outlineLevel="0" collapsed="false">
      <c r="A1075" s="127" t="s">
        <v>3127</v>
      </c>
      <c r="B1075" s="128" t="s">
        <v>3128</v>
      </c>
      <c r="C1075" s="123" t="s">
        <v>2400</v>
      </c>
      <c r="D1075" s="96"/>
      <c r="E1075" s="96" t="n">
        <v>0</v>
      </c>
      <c r="F1075" s="97" t="s">
        <v>48</v>
      </c>
      <c r="G1075" s="97" t="s">
        <v>48</v>
      </c>
      <c r="H1075" s="124" t="n">
        <v>19659</v>
      </c>
      <c r="I1075" s="98" t="s">
        <v>2954</v>
      </c>
      <c r="J1075" s="60" t="n">
        <v>10</v>
      </c>
      <c r="K1075" s="99" t="n">
        <v>6</v>
      </c>
      <c r="L1075" s="100"/>
      <c r="M1075" s="101"/>
      <c r="N1075" s="101"/>
      <c r="O1075" s="101"/>
      <c r="P1075" s="101"/>
      <c r="Q1075" s="102"/>
    </row>
    <row r="1076" customFormat="false" ht="13.8" hidden="true" customHeight="false" outlineLevel="0" collapsed="false">
      <c r="A1076" s="127" t="s">
        <v>3129</v>
      </c>
      <c r="B1076" s="128" t="s">
        <v>3130</v>
      </c>
      <c r="C1076" s="123" t="s">
        <v>123</v>
      </c>
      <c r="D1076" s="96"/>
      <c r="E1076" s="96" t="n">
        <v>0</v>
      </c>
      <c r="F1076" s="97" t="s">
        <v>48</v>
      </c>
      <c r="G1076" s="97" t="s">
        <v>48</v>
      </c>
      <c r="H1076" s="124" t="n">
        <v>29965</v>
      </c>
      <c r="I1076" s="103" t="s">
        <v>2954</v>
      </c>
      <c r="J1076" s="60" t="n">
        <v>10</v>
      </c>
      <c r="K1076" s="99" t="n">
        <v>6</v>
      </c>
      <c r="L1076" s="100"/>
      <c r="M1076" s="101"/>
      <c r="N1076" s="101"/>
      <c r="O1076" s="101"/>
      <c r="P1076" s="101"/>
      <c r="Q1076" s="102"/>
    </row>
    <row r="1077" customFormat="false" ht="13.8" hidden="true" customHeight="false" outlineLevel="0" collapsed="false">
      <c r="A1077" s="127" t="s">
        <v>3131</v>
      </c>
      <c r="B1077" s="128" t="s">
        <v>3132</v>
      </c>
      <c r="C1077" s="123" t="s">
        <v>123</v>
      </c>
      <c r="D1077" s="96"/>
      <c r="E1077" s="96" t="n">
        <v>0</v>
      </c>
      <c r="F1077" s="97" t="s">
        <v>48</v>
      </c>
      <c r="G1077" s="97" t="s">
        <v>48</v>
      </c>
      <c r="H1077" s="124" t="n">
        <v>32219</v>
      </c>
      <c r="I1077" s="103" t="s">
        <v>2954</v>
      </c>
      <c r="J1077" s="60" t="n">
        <v>10</v>
      </c>
      <c r="K1077" s="99" t="n">
        <v>6</v>
      </c>
      <c r="L1077" s="100"/>
      <c r="M1077" s="101"/>
      <c r="N1077" s="101"/>
      <c r="O1077" s="101"/>
      <c r="P1077" s="101"/>
      <c r="Q1077" s="102"/>
    </row>
    <row r="1078" customFormat="false" ht="13.8" hidden="true" customHeight="false" outlineLevel="0" collapsed="false">
      <c r="A1078" s="127" t="s">
        <v>3133</v>
      </c>
      <c r="B1078" s="128" t="s">
        <v>3134</v>
      </c>
      <c r="C1078" s="123" t="s">
        <v>123</v>
      </c>
      <c r="D1078" s="96"/>
      <c r="E1078" s="96" t="n">
        <v>0</v>
      </c>
      <c r="F1078" s="97" t="s">
        <v>48</v>
      </c>
      <c r="G1078" s="97" t="s">
        <v>48</v>
      </c>
      <c r="H1078" s="124" t="n">
        <v>34431</v>
      </c>
      <c r="I1078" s="103" t="s">
        <v>2954</v>
      </c>
      <c r="J1078" s="60" t="n">
        <v>10</v>
      </c>
      <c r="K1078" s="99" t="n">
        <v>6</v>
      </c>
      <c r="L1078" s="100"/>
      <c r="M1078" s="101"/>
      <c r="N1078" s="101"/>
      <c r="O1078" s="101"/>
      <c r="P1078" s="101"/>
      <c r="Q1078" s="102"/>
    </row>
    <row r="1079" customFormat="false" ht="13.8" hidden="true" customHeight="false" outlineLevel="0" collapsed="false">
      <c r="A1079" s="127" t="s">
        <v>3135</v>
      </c>
      <c r="B1079" s="128" t="s">
        <v>3136</v>
      </c>
      <c r="C1079" s="123" t="s">
        <v>123</v>
      </c>
      <c r="D1079" s="96"/>
      <c r="E1079" s="96" t="n">
        <v>0</v>
      </c>
      <c r="F1079" s="97" t="s">
        <v>48</v>
      </c>
      <c r="G1079" s="97" t="s">
        <v>48</v>
      </c>
      <c r="H1079" s="124" t="n">
        <v>29957</v>
      </c>
      <c r="I1079" s="103" t="s">
        <v>2954</v>
      </c>
      <c r="J1079" s="60" t="n">
        <v>10</v>
      </c>
      <c r="K1079" s="99" t="n">
        <v>6</v>
      </c>
      <c r="L1079" s="100"/>
      <c r="M1079" s="101"/>
      <c r="N1079" s="101"/>
      <c r="O1079" s="101"/>
      <c r="P1079" s="101"/>
      <c r="Q1079" s="102"/>
    </row>
    <row r="1080" customFormat="false" ht="13.8" hidden="true" customHeight="false" outlineLevel="0" collapsed="false">
      <c r="A1080" s="127" t="s">
        <v>3137</v>
      </c>
      <c r="B1080" s="128" t="s">
        <v>3138</v>
      </c>
      <c r="C1080" s="95" t="s">
        <v>123</v>
      </c>
      <c r="D1080" s="96"/>
      <c r="E1080" s="96" t="n">
        <v>0</v>
      </c>
      <c r="F1080" s="97" t="s">
        <v>48</v>
      </c>
      <c r="G1080" s="97" t="s">
        <v>48</v>
      </c>
      <c r="H1080" s="97" t="n">
        <v>1929</v>
      </c>
      <c r="I1080" s="103" t="s">
        <v>2954</v>
      </c>
      <c r="J1080" s="60" t="n">
        <v>10</v>
      </c>
      <c r="K1080" s="99" t="n">
        <v>6</v>
      </c>
      <c r="L1080" s="100"/>
      <c r="M1080" s="101"/>
      <c r="N1080" s="101"/>
      <c r="O1080" s="101"/>
      <c r="P1080" s="101"/>
      <c r="Q1080" s="102"/>
    </row>
    <row r="1081" customFormat="false" ht="13.8" hidden="true" customHeight="false" outlineLevel="0" collapsed="false">
      <c r="A1081" s="127" t="s">
        <v>3139</v>
      </c>
      <c r="B1081" s="128" t="s">
        <v>3140</v>
      </c>
      <c r="C1081" s="95" t="s">
        <v>123</v>
      </c>
      <c r="D1081" s="96"/>
      <c r="E1081" s="96" t="n">
        <v>0</v>
      </c>
      <c r="F1081" s="97" t="s">
        <v>48</v>
      </c>
      <c r="G1081" s="97" t="s">
        <v>48</v>
      </c>
      <c r="H1081" s="97" t="n">
        <v>1926</v>
      </c>
      <c r="I1081" s="103" t="s">
        <v>2954</v>
      </c>
      <c r="J1081" s="60" t="n">
        <v>10</v>
      </c>
      <c r="K1081" s="99" t="n">
        <v>6</v>
      </c>
      <c r="L1081" s="100"/>
      <c r="M1081" s="101"/>
      <c r="N1081" s="101"/>
      <c r="O1081" s="101"/>
      <c r="P1081" s="101"/>
      <c r="Q1081" s="102"/>
    </row>
    <row r="1082" customFormat="false" ht="15" hidden="true" customHeight="true" outlineLevel="0" collapsed="false">
      <c r="A1082" s="127" t="s">
        <v>3141</v>
      </c>
      <c r="B1082" s="128" t="s">
        <v>3142</v>
      </c>
      <c r="C1082" s="95" t="s">
        <v>987</v>
      </c>
      <c r="D1082" s="96"/>
      <c r="E1082" s="96" t="n">
        <v>0</v>
      </c>
      <c r="F1082" s="97" t="s">
        <v>48</v>
      </c>
      <c r="G1082" s="97" t="s">
        <v>48</v>
      </c>
      <c r="H1082" s="97" t="n">
        <v>29963</v>
      </c>
      <c r="I1082" s="103" t="s">
        <v>2954</v>
      </c>
      <c r="J1082" s="60" t="n">
        <v>10</v>
      </c>
      <c r="K1082" s="99" t="n">
        <v>6</v>
      </c>
      <c r="L1082" s="100"/>
      <c r="M1082" s="101"/>
      <c r="N1082" s="101"/>
      <c r="O1082" s="101"/>
      <c r="P1082" s="101"/>
      <c r="Q1082" s="102"/>
    </row>
    <row r="1083" customFormat="false" ht="12.75" hidden="true" customHeight="true" outlineLevel="0" collapsed="false">
      <c r="A1083" s="127" t="s">
        <v>3143</v>
      </c>
      <c r="B1083" s="128" t="s">
        <v>3144</v>
      </c>
      <c r="C1083" s="123" t="s">
        <v>123</v>
      </c>
      <c r="D1083" s="96"/>
      <c r="E1083" s="96" t="n">
        <v>0</v>
      </c>
      <c r="F1083" s="97" t="s">
        <v>48</v>
      </c>
      <c r="G1083" s="97" t="s">
        <v>48</v>
      </c>
      <c r="H1083" s="124" t="n">
        <v>29960</v>
      </c>
      <c r="I1083" s="103" t="s">
        <v>2954</v>
      </c>
      <c r="J1083" s="60" t="n">
        <v>10</v>
      </c>
      <c r="K1083" s="99" t="n">
        <v>6</v>
      </c>
      <c r="L1083" s="100"/>
      <c r="M1083" s="101"/>
      <c r="N1083" s="101"/>
      <c r="O1083" s="101"/>
      <c r="P1083" s="101"/>
      <c r="Q1083" s="102"/>
    </row>
    <row r="1084" customFormat="false" ht="13.8" hidden="true" customHeight="false" outlineLevel="0" collapsed="false">
      <c r="A1084" s="127" t="s">
        <v>3145</v>
      </c>
      <c r="B1084" s="128" t="s">
        <v>3146</v>
      </c>
      <c r="C1084" s="123" t="s">
        <v>123</v>
      </c>
      <c r="D1084" s="96"/>
      <c r="E1084" s="96" t="n">
        <v>0</v>
      </c>
      <c r="F1084" s="97" t="s">
        <v>48</v>
      </c>
      <c r="G1084" s="97" t="s">
        <v>48</v>
      </c>
      <c r="H1084" s="124" t="n">
        <v>35483</v>
      </c>
      <c r="I1084" s="103" t="s">
        <v>2954</v>
      </c>
      <c r="J1084" s="60" t="n">
        <v>10</v>
      </c>
      <c r="K1084" s="99" t="n">
        <v>6</v>
      </c>
      <c r="L1084" s="100"/>
      <c r="M1084" s="101"/>
      <c r="N1084" s="101"/>
      <c r="O1084" s="101"/>
      <c r="P1084" s="101"/>
      <c r="Q1084" s="102"/>
    </row>
    <row r="1085" customFormat="false" ht="13.8" hidden="true" customHeight="false" outlineLevel="0" collapsed="false">
      <c r="A1085" s="127" t="s">
        <v>3147</v>
      </c>
      <c r="B1085" s="128" t="s">
        <v>3148</v>
      </c>
      <c r="C1085" s="95" t="s">
        <v>3149</v>
      </c>
      <c r="D1085" s="96"/>
      <c r="E1085" s="96" t="n">
        <v>0</v>
      </c>
      <c r="F1085" s="97" t="s">
        <v>48</v>
      </c>
      <c r="G1085" s="97" t="s">
        <v>48</v>
      </c>
      <c r="H1085" s="97" t="n">
        <v>19776</v>
      </c>
      <c r="I1085" s="103" t="s">
        <v>2954</v>
      </c>
      <c r="J1085" s="60" t="n">
        <v>10</v>
      </c>
      <c r="K1085" s="99" t="n">
        <v>6</v>
      </c>
      <c r="L1085" s="100"/>
      <c r="M1085" s="101"/>
      <c r="N1085" s="101"/>
      <c r="O1085" s="101"/>
      <c r="P1085" s="101"/>
      <c r="Q1085" s="102"/>
    </row>
    <row r="1086" customFormat="false" ht="15" hidden="true" customHeight="true" outlineLevel="0" collapsed="false">
      <c r="A1086" s="127" t="s">
        <v>3150</v>
      </c>
      <c r="B1086" s="128" t="s">
        <v>3151</v>
      </c>
      <c r="C1086" s="123" t="s">
        <v>123</v>
      </c>
      <c r="D1086" s="96"/>
      <c r="E1086" s="96" t="n">
        <v>0</v>
      </c>
      <c r="F1086" s="97" t="s">
        <v>48</v>
      </c>
      <c r="G1086" s="97" t="s">
        <v>48</v>
      </c>
      <c r="H1086" s="124" t="n">
        <v>34602</v>
      </c>
      <c r="I1086" s="103" t="s">
        <v>2954</v>
      </c>
      <c r="J1086" s="60" t="n">
        <v>10</v>
      </c>
      <c r="K1086" s="99" t="n">
        <v>6</v>
      </c>
      <c r="L1086" s="100"/>
      <c r="M1086" s="101"/>
      <c r="N1086" s="101"/>
      <c r="O1086" s="101"/>
      <c r="P1086" s="101"/>
      <c r="Q1086" s="102"/>
    </row>
    <row r="1087" customFormat="false" ht="13.8" hidden="true" customHeight="false" outlineLevel="0" collapsed="false">
      <c r="A1087" s="127" t="s">
        <v>3152</v>
      </c>
      <c r="B1087" s="128" t="s">
        <v>3153</v>
      </c>
      <c r="C1087" s="95" t="s">
        <v>3154</v>
      </c>
      <c r="D1087" s="96"/>
      <c r="E1087" s="96" t="n">
        <v>0</v>
      </c>
      <c r="F1087" s="97" t="s">
        <v>48</v>
      </c>
      <c r="G1087" s="97" t="s">
        <v>48</v>
      </c>
      <c r="H1087" s="97" t="n">
        <v>34434</v>
      </c>
      <c r="I1087" s="103" t="s">
        <v>2954</v>
      </c>
      <c r="J1087" s="60" t="n">
        <v>10</v>
      </c>
      <c r="K1087" s="99" t="n">
        <v>6</v>
      </c>
      <c r="L1087" s="100"/>
      <c r="M1087" s="101"/>
      <c r="N1087" s="101"/>
      <c r="O1087" s="101"/>
      <c r="P1087" s="101"/>
      <c r="Q1087" s="102"/>
    </row>
    <row r="1088" customFormat="false" ht="13.8" hidden="true" customHeight="false" outlineLevel="0" collapsed="false">
      <c r="A1088" s="127" t="s">
        <v>3155</v>
      </c>
      <c r="B1088" s="128" t="s">
        <v>3156</v>
      </c>
      <c r="C1088" s="95" t="s">
        <v>123</v>
      </c>
      <c r="D1088" s="96"/>
      <c r="E1088" s="96" t="n">
        <v>0</v>
      </c>
      <c r="F1088" s="97" t="s">
        <v>48</v>
      </c>
      <c r="G1088" s="97" t="s">
        <v>48</v>
      </c>
      <c r="H1088" s="97" t="n">
        <v>19782</v>
      </c>
      <c r="I1088" s="103" t="s">
        <v>2954</v>
      </c>
      <c r="J1088" s="60" t="n">
        <v>10</v>
      </c>
      <c r="K1088" s="99" t="n">
        <v>6</v>
      </c>
      <c r="L1088" s="100"/>
      <c r="M1088" s="101"/>
      <c r="N1088" s="101"/>
      <c r="O1088" s="101"/>
      <c r="P1088" s="101"/>
      <c r="Q1088" s="102"/>
    </row>
    <row r="1089" customFormat="false" ht="13.8" hidden="true" customHeight="false" outlineLevel="0" collapsed="false">
      <c r="A1089" s="127" t="s">
        <v>3157</v>
      </c>
      <c r="B1089" s="128" t="s">
        <v>3158</v>
      </c>
      <c r="C1089" s="123" t="s">
        <v>123</v>
      </c>
      <c r="D1089" s="96"/>
      <c r="E1089" s="96" t="n">
        <v>0</v>
      </c>
      <c r="F1089" s="97" t="s">
        <v>48</v>
      </c>
      <c r="G1089" s="97" t="s">
        <v>48</v>
      </c>
      <c r="H1089" s="124" t="n">
        <v>32255</v>
      </c>
      <c r="I1089" s="103" t="s">
        <v>2954</v>
      </c>
      <c r="J1089" s="60" t="n">
        <v>10</v>
      </c>
      <c r="K1089" s="99" t="n">
        <v>6</v>
      </c>
      <c r="L1089" s="100"/>
      <c r="M1089" s="101"/>
      <c r="N1089" s="101"/>
      <c r="O1089" s="101"/>
      <c r="P1089" s="101"/>
      <c r="Q1089" s="102"/>
    </row>
    <row r="1090" customFormat="false" ht="13.8" hidden="true" customHeight="false" outlineLevel="0" collapsed="false">
      <c r="A1090" s="127" t="s">
        <v>3159</v>
      </c>
      <c r="B1090" s="128" t="s">
        <v>3160</v>
      </c>
      <c r="C1090" s="95" t="s">
        <v>123</v>
      </c>
      <c r="D1090" s="96"/>
      <c r="E1090" s="96" t="n">
        <v>0</v>
      </c>
      <c r="F1090" s="97" t="s">
        <v>48</v>
      </c>
      <c r="G1090" s="97" t="s">
        <v>48</v>
      </c>
      <c r="H1090" s="97" t="n">
        <v>19794</v>
      </c>
      <c r="I1090" s="103" t="s">
        <v>2954</v>
      </c>
      <c r="J1090" s="60" t="n">
        <v>10</v>
      </c>
      <c r="K1090" s="99" t="n">
        <v>6</v>
      </c>
      <c r="L1090" s="100"/>
      <c r="M1090" s="101"/>
      <c r="N1090" s="101"/>
      <c r="O1090" s="101"/>
      <c r="P1090" s="101"/>
      <c r="Q1090" s="102"/>
    </row>
    <row r="1091" customFormat="false" ht="13.8" hidden="true" customHeight="false" outlineLevel="0" collapsed="false">
      <c r="A1091" s="127" t="s">
        <v>3161</v>
      </c>
      <c r="B1091" s="128" t="s">
        <v>3162</v>
      </c>
      <c r="C1091" s="123" t="s">
        <v>123</v>
      </c>
      <c r="D1091" s="96"/>
      <c r="E1091" s="96" t="n">
        <v>0</v>
      </c>
      <c r="F1091" s="97" t="s">
        <v>48</v>
      </c>
      <c r="G1091" s="97" t="s">
        <v>48</v>
      </c>
      <c r="H1091" s="124" t="n">
        <v>1684</v>
      </c>
      <c r="I1091" s="98" t="s">
        <v>2954</v>
      </c>
      <c r="J1091" s="60" t="n">
        <v>10</v>
      </c>
      <c r="K1091" s="99" t="n">
        <v>6</v>
      </c>
      <c r="L1091" s="100"/>
      <c r="M1091" s="101"/>
      <c r="N1091" s="101"/>
      <c r="O1091" s="101"/>
      <c r="P1091" s="101"/>
      <c r="Q1091" s="102"/>
    </row>
    <row r="1092" customFormat="false" ht="13.8" hidden="true" customHeight="false" outlineLevel="0" collapsed="false">
      <c r="A1092" s="127" t="s">
        <v>3163</v>
      </c>
      <c r="B1092" s="128" t="s">
        <v>3164</v>
      </c>
      <c r="C1092" s="123" t="s">
        <v>123</v>
      </c>
      <c r="D1092" s="96"/>
      <c r="E1092" s="96" t="n">
        <v>0</v>
      </c>
      <c r="F1092" s="97" t="s">
        <v>48</v>
      </c>
      <c r="G1092" s="97" t="s">
        <v>48</v>
      </c>
      <c r="H1092" s="124" t="n">
        <v>1600</v>
      </c>
      <c r="I1092" s="103" t="s">
        <v>2954</v>
      </c>
      <c r="J1092" s="60" t="n">
        <v>10</v>
      </c>
      <c r="K1092" s="99" t="n">
        <v>6</v>
      </c>
      <c r="L1092" s="100"/>
      <c r="M1092" s="101"/>
      <c r="N1092" s="101"/>
      <c r="O1092" s="101"/>
      <c r="P1092" s="101"/>
      <c r="Q1092" s="102"/>
    </row>
    <row r="1093" customFormat="false" ht="13.8" hidden="true" customHeight="false" outlineLevel="0" collapsed="false">
      <c r="A1093" s="127" t="s">
        <v>3165</v>
      </c>
      <c r="B1093" s="128" t="s">
        <v>3166</v>
      </c>
      <c r="C1093" s="123" t="s">
        <v>123</v>
      </c>
      <c r="D1093" s="96"/>
      <c r="E1093" s="96" t="n">
        <v>0</v>
      </c>
      <c r="F1093" s="97" t="s">
        <v>48</v>
      </c>
      <c r="G1093" s="97" t="s">
        <v>48</v>
      </c>
      <c r="H1093" s="124" t="n">
        <v>19828</v>
      </c>
      <c r="I1093" s="98" t="s">
        <v>2954</v>
      </c>
      <c r="J1093" s="60" t="n">
        <v>10</v>
      </c>
      <c r="K1093" s="99" t="n">
        <v>6</v>
      </c>
      <c r="L1093" s="100"/>
      <c r="M1093" s="101"/>
      <c r="N1093" s="101"/>
      <c r="O1093" s="101"/>
      <c r="P1093" s="101"/>
      <c r="Q1093" s="102"/>
    </row>
    <row r="1094" customFormat="false" ht="13.8" hidden="true" customHeight="false" outlineLevel="0" collapsed="false">
      <c r="A1094" s="127" t="s">
        <v>3167</v>
      </c>
      <c r="B1094" s="128" t="s">
        <v>3168</v>
      </c>
      <c r="C1094" s="123" t="s">
        <v>123</v>
      </c>
      <c r="D1094" s="96"/>
      <c r="E1094" s="96" t="n">
        <v>0</v>
      </c>
      <c r="F1094" s="97" t="s">
        <v>48</v>
      </c>
      <c r="G1094" s="97" t="s">
        <v>48</v>
      </c>
      <c r="H1094" s="124" t="n">
        <v>19829</v>
      </c>
      <c r="I1094" s="98" t="s">
        <v>2954</v>
      </c>
      <c r="J1094" s="60" t="n">
        <v>10</v>
      </c>
      <c r="K1094" s="99" t="n">
        <v>6</v>
      </c>
      <c r="L1094" s="100"/>
      <c r="M1094" s="101"/>
      <c r="N1094" s="101"/>
      <c r="O1094" s="101"/>
      <c r="P1094" s="101"/>
      <c r="Q1094" s="102"/>
    </row>
    <row r="1095" customFormat="false" ht="13.8" hidden="true" customHeight="false" outlineLevel="0" collapsed="false">
      <c r="A1095" s="127" t="s">
        <v>3169</v>
      </c>
      <c r="B1095" s="128" t="s">
        <v>3170</v>
      </c>
      <c r="C1095" s="123" t="s">
        <v>123</v>
      </c>
      <c r="D1095" s="96"/>
      <c r="E1095" s="96" t="n">
        <v>0</v>
      </c>
      <c r="F1095" s="97" t="s">
        <v>48</v>
      </c>
      <c r="G1095" s="97" t="s">
        <v>48</v>
      </c>
      <c r="H1095" s="124" t="n">
        <v>32258</v>
      </c>
      <c r="I1095" s="98" t="s">
        <v>2954</v>
      </c>
      <c r="J1095" s="60" t="n">
        <v>10</v>
      </c>
      <c r="K1095" s="99" t="n">
        <v>6</v>
      </c>
      <c r="L1095" s="100"/>
      <c r="M1095" s="101"/>
      <c r="N1095" s="101"/>
      <c r="O1095" s="101"/>
      <c r="P1095" s="101"/>
      <c r="Q1095" s="102"/>
    </row>
    <row r="1096" customFormat="false" ht="13.8" hidden="true" customHeight="false" outlineLevel="0" collapsed="false">
      <c r="A1096" s="127" t="s">
        <v>3171</v>
      </c>
      <c r="B1096" s="128" t="s">
        <v>3172</v>
      </c>
      <c r="C1096" s="123" t="s">
        <v>123</v>
      </c>
      <c r="D1096" s="96"/>
      <c r="E1096" s="96" t="n">
        <v>0</v>
      </c>
      <c r="F1096" s="97" t="s">
        <v>48</v>
      </c>
      <c r="G1096" s="97" t="s">
        <v>48</v>
      </c>
      <c r="H1096" s="124" t="n">
        <v>34437</v>
      </c>
      <c r="I1096" s="103" t="s">
        <v>2954</v>
      </c>
      <c r="J1096" s="60" t="n">
        <v>10</v>
      </c>
      <c r="K1096" s="99" t="n">
        <v>6</v>
      </c>
      <c r="L1096" s="100"/>
      <c r="M1096" s="101"/>
      <c r="N1096" s="101"/>
      <c r="O1096" s="101"/>
      <c r="P1096" s="101"/>
      <c r="Q1096" s="102"/>
    </row>
    <row r="1097" customFormat="false" ht="15" hidden="true" customHeight="true" outlineLevel="0" collapsed="false">
      <c r="A1097" s="127" t="s">
        <v>3173</v>
      </c>
      <c r="B1097" s="128" t="s">
        <v>3174</v>
      </c>
      <c r="C1097" s="123" t="s">
        <v>123</v>
      </c>
      <c r="D1097" s="96"/>
      <c r="E1097" s="96" t="n">
        <v>0</v>
      </c>
      <c r="F1097" s="97" t="s">
        <v>48</v>
      </c>
      <c r="G1097" s="97" t="s">
        <v>48</v>
      </c>
      <c r="H1097" s="124" t="n">
        <v>1809</v>
      </c>
      <c r="I1097" s="103" t="s">
        <v>2954</v>
      </c>
      <c r="J1097" s="60" t="n">
        <v>10</v>
      </c>
      <c r="K1097" s="99" t="n">
        <v>6</v>
      </c>
      <c r="L1097" s="100"/>
      <c r="M1097" s="101"/>
      <c r="N1097" s="101"/>
      <c r="O1097" s="101"/>
      <c r="P1097" s="101"/>
      <c r="Q1097" s="102"/>
    </row>
    <row r="1098" customFormat="false" ht="13.8" hidden="true" customHeight="false" outlineLevel="0" collapsed="false">
      <c r="A1098" s="127" t="s">
        <v>3175</v>
      </c>
      <c r="B1098" s="128" t="s">
        <v>3176</v>
      </c>
      <c r="C1098" s="123" t="s">
        <v>2290</v>
      </c>
      <c r="D1098" s="96"/>
      <c r="E1098" s="96" t="n">
        <v>0</v>
      </c>
      <c r="F1098" s="97" t="s">
        <v>48</v>
      </c>
      <c r="G1098" s="97" t="s">
        <v>48</v>
      </c>
      <c r="H1098" s="124" t="n">
        <v>1962</v>
      </c>
      <c r="I1098" s="103" t="s">
        <v>2954</v>
      </c>
      <c r="J1098" s="60" t="n">
        <v>10</v>
      </c>
      <c r="K1098" s="99" t="n">
        <v>6</v>
      </c>
      <c r="L1098" s="100"/>
      <c r="M1098" s="101"/>
      <c r="N1098" s="101"/>
      <c r="O1098" s="101"/>
      <c r="P1098" s="101"/>
      <c r="Q1098" s="102"/>
    </row>
    <row r="1099" customFormat="false" ht="13.8" hidden="true" customHeight="false" outlineLevel="0" collapsed="false">
      <c r="A1099" s="127" t="s">
        <v>3177</v>
      </c>
      <c r="B1099" s="128" t="s">
        <v>3178</v>
      </c>
      <c r="C1099" s="123" t="s">
        <v>123</v>
      </c>
      <c r="D1099" s="96"/>
      <c r="E1099" s="96" t="n">
        <v>0</v>
      </c>
      <c r="F1099" s="97" t="s">
        <v>48</v>
      </c>
      <c r="G1099" s="97" t="s">
        <v>48</v>
      </c>
      <c r="H1099" s="124" t="n">
        <v>1883</v>
      </c>
      <c r="I1099" s="103" t="s">
        <v>2954</v>
      </c>
      <c r="J1099" s="60" t="n">
        <v>10</v>
      </c>
      <c r="K1099" s="99" t="n">
        <v>6</v>
      </c>
      <c r="L1099" s="100"/>
      <c r="M1099" s="101"/>
      <c r="N1099" s="101"/>
      <c r="O1099" s="101"/>
      <c r="P1099" s="101"/>
      <c r="Q1099" s="102"/>
    </row>
    <row r="1100" customFormat="false" ht="13.8" hidden="true" customHeight="false" outlineLevel="0" collapsed="false">
      <c r="A1100" s="127" t="s">
        <v>3179</v>
      </c>
      <c r="B1100" s="128" t="s">
        <v>3180</v>
      </c>
      <c r="C1100" s="123" t="s">
        <v>123</v>
      </c>
      <c r="D1100" s="96"/>
      <c r="E1100" s="96" t="n">
        <v>0</v>
      </c>
      <c r="F1100" s="97" t="s">
        <v>48</v>
      </c>
      <c r="G1100" s="97" t="s">
        <v>48</v>
      </c>
      <c r="H1100" s="124" t="n">
        <v>1821</v>
      </c>
      <c r="I1100" s="103" t="s">
        <v>2954</v>
      </c>
      <c r="J1100" s="60" t="n">
        <v>10</v>
      </c>
      <c r="K1100" s="99" t="n">
        <v>6</v>
      </c>
      <c r="L1100" s="100"/>
      <c r="M1100" s="101"/>
      <c r="N1100" s="101"/>
      <c r="O1100" s="101"/>
      <c r="P1100" s="101"/>
      <c r="Q1100" s="102"/>
    </row>
    <row r="1101" customFormat="false" ht="13.8" hidden="true" customHeight="false" outlineLevel="0" collapsed="false">
      <c r="A1101" s="127" t="s">
        <v>3181</v>
      </c>
      <c r="B1101" s="128" t="s">
        <v>3182</v>
      </c>
      <c r="C1101" s="123" t="s">
        <v>123</v>
      </c>
      <c r="D1101" s="96"/>
      <c r="E1101" s="96" t="n">
        <v>0</v>
      </c>
      <c r="F1101" s="97" t="s">
        <v>48</v>
      </c>
      <c r="G1101" s="97" t="s">
        <v>48</v>
      </c>
      <c r="H1101" s="124" t="n">
        <v>34430</v>
      </c>
      <c r="I1101" s="103" t="s">
        <v>2954</v>
      </c>
      <c r="J1101" s="60" t="n">
        <v>10</v>
      </c>
      <c r="K1101" s="99" t="n">
        <v>6</v>
      </c>
      <c r="L1101" s="100"/>
      <c r="M1101" s="101"/>
      <c r="N1101" s="101"/>
      <c r="O1101" s="101"/>
      <c r="P1101" s="101"/>
      <c r="Q1101" s="102"/>
    </row>
    <row r="1102" customFormat="false" ht="13.8" hidden="true" customHeight="false" outlineLevel="0" collapsed="false">
      <c r="A1102" s="127" t="s">
        <v>3183</v>
      </c>
      <c r="B1102" s="128" t="s">
        <v>3184</v>
      </c>
      <c r="C1102" s="123" t="s">
        <v>2908</v>
      </c>
      <c r="D1102" s="96"/>
      <c r="E1102" s="96" t="n">
        <v>0</v>
      </c>
      <c r="F1102" s="97" t="s">
        <v>48</v>
      </c>
      <c r="G1102" s="97" t="s">
        <v>48</v>
      </c>
      <c r="H1102" s="124" t="n">
        <v>35518</v>
      </c>
      <c r="I1102" s="103" t="s">
        <v>2954</v>
      </c>
      <c r="J1102" s="60" t="n">
        <v>10</v>
      </c>
      <c r="K1102" s="99" t="n">
        <v>6</v>
      </c>
      <c r="L1102" s="100"/>
      <c r="M1102" s="101"/>
      <c r="N1102" s="101"/>
      <c r="O1102" s="101"/>
      <c r="P1102" s="101"/>
      <c r="Q1102" s="102"/>
    </row>
    <row r="1103" customFormat="false" ht="13.8" hidden="true" customHeight="false" outlineLevel="0" collapsed="false">
      <c r="A1103" s="127" t="s">
        <v>3185</v>
      </c>
      <c r="B1103" s="128" t="s">
        <v>3186</v>
      </c>
      <c r="C1103" s="123" t="s">
        <v>123</v>
      </c>
      <c r="D1103" s="96"/>
      <c r="E1103" s="96" t="n">
        <v>0</v>
      </c>
      <c r="F1103" s="97" t="s">
        <v>48</v>
      </c>
      <c r="G1103" s="97" t="s">
        <v>48</v>
      </c>
      <c r="H1103" s="124" t="n">
        <v>1790</v>
      </c>
      <c r="I1103" s="103" t="s">
        <v>2954</v>
      </c>
      <c r="J1103" s="60" t="n">
        <v>10</v>
      </c>
      <c r="K1103" s="99" t="n">
        <v>6</v>
      </c>
      <c r="L1103" s="100"/>
      <c r="M1103" s="101"/>
      <c r="N1103" s="101"/>
      <c r="O1103" s="101"/>
      <c r="P1103" s="101"/>
      <c r="Q1103" s="102"/>
    </row>
    <row r="1104" customFormat="false" ht="15" hidden="true" customHeight="true" outlineLevel="0" collapsed="false">
      <c r="A1104" s="127" t="s">
        <v>3187</v>
      </c>
      <c r="B1104" s="128" t="s">
        <v>3188</v>
      </c>
      <c r="C1104" s="123" t="s">
        <v>123</v>
      </c>
      <c r="D1104" s="96"/>
      <c r="E1104" s="96" t="n">
        <v>0</v>
      </c>
      <c r="F1104" s="97" t="s">
        <v>48</v>
      </c>
      <c r="G1104" s="97" t="s">
        <v>48</v>
      </c>
      <c r="H1104" s="124" t="n">
        <v>1945</v>
      </c>
      <c r="I1104" s="103" t="s">
        <v>2954</v>
      </c>
      <c r="J1104" s="60" t="n">
        <v>10</v>
      </c>
      <c r="K1104" s="99" t="n">
        <v>6</v>
      </c>
      <c r="L1104" s="100"/>
      <c r="M1104" s="101"/>
      <c r="N1104" s="101"/>
      <c r="O1104" s="101"/>
      <c r="P1104" s="101"/>
      <c r="Q1104" s="102"/>
    </row>
    <row r="1105" customFormat="false" ht="13.8" hidden="true" customHeight="false" outlineLevel="0" collapsed="false">
      <c r="A1105" s="127" t="s">
        <v>3189</v>
      </c>
      <c r="B1105" s="128" t="s">
        <v>3190</v>
      </c>
      <c r="C1105" s="123" t="s">
        <v>79</v>
      </c>
      <c r="D1105" s="96"/>
      <c r="E1105" s="96" t="n">
        <v>0</v>
      </c>
      <c r="F1105" s="97" t="s">
        <v>48</v>
      </c>
      <c r="G1105" s="97" t="s">
        <v>48</v>
      </c>
      <c r="H1105" s="124" t="n">
        <v>1570</v>
      </c>
      <c r="I1105" s="103" t="s">
        <v>2954</v>
      </c>
      <c r="J1105" s="60" t="n">
        <v>10</v>
      </c>
      <c r="K1105" s="99" t="n">
        <v>6</v>
      </c>
      <c r="L1105" s="100"/>
      <c r="M1105" s="101"/>
      <c r="N1105" s="101"/>
      <c r="O1105" s="101"/>
      <c r="P1105" s="101"/>
      <c r="Q1105" s="102"/>
    </row>
    <row r="1106" customFormat="false" ht="13.8" hidden="true" customHeight="false" outlineLevel="0" collapsed="false">
      <c r="A1106" s="127" t="s">
        <v>3191</v>
      </c>
      <c r="B1106" s="128" t="s">
        <v>3192</v>
      </c>
      <c r="C1106" s="123" t="s">
        <v>123</v>
      </c>
      <c r="D1106" s="96"/>
      <c r="E1106" s="96" t="n">
        <v>0</v>
      </c>
      <c r="F1106" s="97" t="s">
        <v>48</v>
      </c>
      <c r="G1106" s="97" t="s">
        <v>48</v>
      </c>
      <c r="H1106" s="124" t="n">
        <v>1878</v>
      </c>
      <c r="I1106" s="103" t="s">
        <v>2954</v>
      </c>
      <c r="J1106" s="60" t="n">
        <v>10</v>
      </c>
      <c r="K1106" s="99" t="n">
        <v>6</v>
      </c>
      <c r="L1106" s="100"/>
      <c r="M1106" s="101"/>
      <c r="N1106" s="101"/>
      <c r="O1106" s="101"/>
      <c r="P1106" s="101"/>
      <c r="Q1106" s="102"/>
    </row>
    <row r="1107" customFormat="false" ht="13.8" hidden="true" customHeight="false" outlineLevel="0" collapsed="false">
      <c r="A1107" s="127" t="s">
        <v>3193</v>
      </c>
      <c r="B1107" s="128" t="s">
        <v>3194</v>
      </c>
      <c r="C1107" s="123" t="s">
        <v>123</v>
      </c>
      <c r="D1107" s="96"/>
      <c r="E1107" s="96" t="n">
        <v>0</v>
      </c>
      <c r="F1107" s="97" t="s">
        <v>48</v>
      </c>
      <c r="G1107" s="97" t="s">
        <v>48</v>
      </c>
      <c r="H1107" s="124" t="n">
        <v>1688</v>
      </c>
      <c r="I1107" s="103" t="s">
        <v>2954</v>
      </c>
      <c r="J1107" s="60" t="n">
        <v>10</v>
      </c>
      <c r="K1107" s="99" t="n">
        <v>6</v>
      </c>
      <c r="L1107" s="100"/>
      <c r="M1107" s="101"/>
      <c r="N1107" s="101"/>
      <c r="O1107" s="101"/>
      <c r="P1107" s="101"/>
      <c r="Q1107" s="102"/>
    </row>
    <row r="1108" customFormat="false" ht="13.8" hidden="true" customHeight="false" outlineLevel="0" collapsed="false">
      <c r="A1108" s="127" t="s">
        <v>3195</v>
      </c>
      <c r="B1108" s="128" t="s">
        <v>3196</v>
      </c>
      <c r="C1108" s="123" t="s">
        <v>123</v>
      </c>
      <c r="D1108" s="96"/>
      <c r="E1108" s="96" t="n">
        <v>0</v>
      </c>
      <c r="F1108" s="97" t="s">
        <v>48</v>
      </c>
      <c r="G1108" s="97" t="s">
        <v>48</v>
      </c>
      <c r="H1108" s="124" t="n">
        <v>1984</v>
      </c>
      <c r="I1108" s="103" t="s">
        <v>2954</v>
      </c>
      <c r="J1108" s="60" t="n">
        <v>10</v>
      </c>
      <c r="K1108" s="99" t="n">
        <v>6</v>
      </c>
      <c r="L1108" s="100"/>
      <c r="M1108" s="101"/>
      <c r="N1108" s="101"/>
      <c r="O1108" s="101"/>
      <c r="P1108" s="101"/>
      <c r="Q1108" s="102"/>
    </row>
    <row r="1109" customFormat="false" ht="13.8" hidden="true" customHeight="false" outlineLevel="0" collapsed="false">
      <c r="A1109" s="127" t="s">
        <v>3197</v>
      </c>
      <c r="B1109" s="128" t="s">
        <v>3198</v>
      </c>
      <c r="C1109" s="123" t="s">
        <v>123</v>
      </c>
      <c r="D1109" s="96"/>
      <c r="E1109" s="96" t="n">
        <v>0</v>
      </c>
      <c r="F1109" s="97" t="s">
        <v>48</v>
      </c>
      <c r="G1109" s="97" t="s">
        <v>48</v>
      </c>
      <c r="H1109" s="124" t="n">
        <v>19902</v>
      </c>
      <c r="I1109" s="98" t="s">
        <v>2954</v>
      </c>
      <c r="J1109" s="60" t="n">
        <v>10</v>
      </c>
      <c r="K1109" s="99" t="n">
        <v>6</v>
      </c>
      <c r="L1109" s="100"/>
      <c r="M1109" s="101"/>
      <c r="N1109" s="101"/>
      <c r="O1109" s="101"/>
      <c r="P1109" s="101"/>
      <c r="Q1109" s="102"/>
    </row>
    <row r="1110" customFormat="false" ht="13.8" hidden="true" customHeight="false" outlineLevel="0" collapsed="false">
      <c r="A1110" s="127" t="s">
        <v>3199</v>
      </c>
      <c r="B1110" s="128" t="s">
        <v>3200</v>
      </c>
      <c r="C1110" s="95" t="s">
        <v>3201</v>
      </c>
      <c r="D1110" s="96"/>
      <c r="E1110" s="96" t="n">
        <v>0</v>
      </c>
      <c r="F1110" s="97" t="s">
        <v>48</v>
      </c>
      <c r="G1110" s="97" t="s">
        <v>48</v>
      </c>
      <c r="H1110" s="97" t="n">
        <v>34427</v>
      </c>
      <c r="I1110" s="103" t="s">
        <v>2954</v>
      </c>
      <c r="J1110" s="60" t="n">
        <v>10</v>
      </c>
      <c r="K1110" s="99" t="n">
        <v>6</v>
      </c>
      <c r="L1110" s="100" t="s">
        <v>3202</v>
      </c>
      <c r="M1110" s="101" t="s">
        <v>3203</v>
      </c>
      <c r="N1110" s="101"/>
      <c r="O1110" s="101"/>
      <c r="P1110" s="101"/>
      <c r="Q1110" s="102"/>
    </row>
    <row r="1111" customFormat="false" ht="13.8" hidden="true" customHeight="false" outlineLevel="0" collapsed="false">
      <c r="A1111" s="127" t="s">
        <v>3204</v>
      </c>
      <c r="B1111" s="128" t="s">
        <v>3205</v>
      </c>
      <c r="C1111" s="123" t="s">
        <v>1457</v>
      </c>
      <c r="D1111" s="96"/>
      <c r="E1111" s="96" t="n">
        <v>0</v>
      </c>
      <c r="F1111" s="97" t="s">
        <v>48</v>
      </c>
      <c r="G1111" s="97" t="s">
        <v>48</v>
      </c>
      <c r="H1111" s="124" t="n">
        <v>34441</v>
      </c>
      <c r="I1111" s="98" t="s">
        <v>2954</v>
      </c>
      <c r="J1111" s="60" t="n">
        <v>10</v>
      </c>
      <c r="K1111" s="99" t="n">
        <v>6</v>
      </c>
      <c r="L1111" s="100"/>
      <c r="M1111" s="101"/>
      <c r="N1111" s="101"/>
      <c r="O1111" s="101"/>
      <c r="P1111" s="101"/>
      <c r="Q1111" s="102"/>
    </row>
    <row r="1112" customFormat="false" ht="13.8" hidden="true" customHeight="false" outlineLevel="0" collapsed="false">
      <c r="A1112" s="167" t="s">
        <v>3206</v>
      </c>
      <c r="B1112" s="128" t="s">
        <v>3207</v>
      </c>
      <c r="C1112" s="168" t="s">
        <v>123</v>
      </c>
      <c r="D1112" s="96"/>
      <c r="E1112" s="96" t="n">
        <v>0</v>
      </c>
      <c r="F1112" s="97" t="s">
        <v>48</v>
      </c>
      <c r="G1112" s="97" t="s">
        <v>48</v>
      </c>
      <c r="H1112" s="124" t="n">
        <v>32264</v>
      </c>
      <c r="I1112" s="98" t="s">
        <v>2954</v>
      </c>
      <c r="J1112" s="60" t="n">
        <v>10</v>
      </c>
      <c r="K1112" s="99" t="n">
        <v>6</v>
      </c>
      <c r="L1112" s="100"/>
      <c r="M1112" s="101"/>
      <c r="N1112" s="101"/>
      <c r="O1112" s="101"/>
      <c r="P1112" s="101"/>
      <c r="Q1112" s="102"/>
    </row>
    <row r="1113" customFormat="false" ht="13.8" hidden="true" customHeight="false" outlineLevel="0" collapsed="false">
      <c r="A1113" s="127" t="s">
        <v>3208</v>
      </c>
      <c r="B1113" s="128" t="s">
        <v>3209</v>
      </c>
      <c r="C1113" s="123" t="s">
        <v>3210</v>
      </c>
      <c r="D1113" s="96"/>
      <c r="E1113" s="96" t="n">
        <v>0</v>
      </c>
      <c r="F1113" s="97" t="s">
        <v>48</v>
      </c>
      <c r="G1113" s="97" t="s">
        <v>48</v>
      </c>
      <c r="H1113" s="124" t="n">
        <v>29971</v>
      </c>
      <c r="I1113" s="103" t="s">
        <v>2954</v>
      </c>
      <c r="J1113" s="60" t="n">
        <v>10</v>
      </c>
      <c r="K1113" s="99" t="n">
        <v>6</v>
      </c>
      <c r="L1113" s="100"/>
      <c r="M1113" s="101"/>
      <c r="N1113" s="101"/>
      <c r="O1113" s="101"/>
      <c r="P1113" s="101"/>
      <c r="Q1113" s="102"/>
    </row>
    <row r="1114" customFormat="false" ht="13.8" hidden="true" customHeight="false" outlineLevel="0" collapsed="false">
      <c r="A1114" s="127" t="s">
        <v>3211</v>
      </c>
      <c r="B1114" s="128" t="s">
        <v>3212</v>
      </c>
      <c r="C1114" s="95" t="s">
        <v>3213</v>
      </c>
      <c r="D1114" s="96"/>
      <c r="E1114" s="96" t="n">
        <v>0</v>
      </c>
      <c r="F1114" s="97" t="s">
        <v>48</v>
      </c>
      <c r="G1114" s="97" t="s">
        <v>48</v>
      </c>
      <c r="H1114" s="97" t="n">
        <v>29950</v>
      </c>
      <c r="I1114" s="103" t="s">
        <v>2954</v>
      </c>
      <c r="J1114" s="60" t="n">
        <v>10</v>
      </c>
      <c r="K1114" s="99" t="n">
        <v>6</v>
      </c>
      <c r="L1114" s="100"/>
      <c r="M1114" s="101"/>
      <c r="N1114" s="101"/>
      <c r="O1114" s="101"/>
      <c r="P1114" s="101"/>
      <c r="Q1114" s="102"/>
    </row>
    <row r="1115" customFormat="false" ht="13.8" hidden="true" customHeight="false" outlineLevel="0" collapsed="false">
      <c r="A1115" s="127" t="s">
        <v>3214</v>
      </c>
      <c r="B1115" s="128" t="s">
        <v>3215</v>
      </c>
      <c r="C1115" s="95" t="s">
        <v>2290</v>
      </c>
      <c r="D1115" s="96"/>
      <c r="E1115" s="96" t="n">
        <v>0</v>
      </c>
      <c r="F1115" s="97" t="s">
        <v>48</v>
      </c>
      <c r="G1115" s="97" t="s">
        <v>48</v>
      </c>
      <c r="H1115" s="97" t="n">
        <v>1744</v>
      </c>
      <c r="I1115" s="103" t="s">
        <v>2954</v>
      </c>
      <c r="J1115" s="60" t="n">
        <v>10</v>
      </c>
      <c r="K1115" s="99" t="n">
        <v>6</v>
      </c>
      <c r="L1115" s="100"/>
      <c r="M1115" s="101"/>
      <c r="N1115" s="101"/>
      <c r="O1115" s="101"/>
      <c r="P1115" s="101"/>
      <c r="Q1115" s="102"/>
    </row>
    <row r="1116" customFormat="false" ht="13.8" hidden="true" customHeight="false" outlineLevel="0" collapsed="false">
      <c r="A1116" s="127" t="s">
        <v>3216</v>
      </c>
      <c r="B1116" s="128" t="s">
        <v>3217</v>
      </c>
      <c r="C1116" s="95" t="s">
        <v>2353</v>
      </c>
      <c r="D1116" s="96"/>
      <c r="E1116" s="96" t="n">
        <v>0</v>
      </c>
      <c r="F1116" s="97" t="s">
        <v>48</v>
      </c>
      <c r="G1116" s="97" t="s">
        <v>48</v>
      </c>
      <c r="H1116" s="97" t="n">
        <v>19908</v>
      </c>
      <c r="I1116" s="103" t="s">
        <v>2954</v>
      </c>
      <c r="J1116" s="60" t="n">
        <v>10</v>
      </c>
      <c r="K1116" s="99" t="n">
        <v>6</v>
      </c>
      <c r="L1116" s="100"/>
      <c r="M1116" s="101"/>
      <c r="N1116" s="101"/>
      <c r="O1116" s="101"/>
      <c r="P1116" s="101"/>
      <c r="Q1116" s="102"/>
    </row>
    <row r="1117" customFormat="false" ht="13.8" hidden="true" customHeight="false" outlineLevel="0" collapsed="false">
      <c r="A1117" s="127" t="s">
        <v>3218</v>
      </c>
      <c r="B1117" s="128" t="s">
        <v>3219</v>
      </c>
      <c r="C1117" s="95" t="s">
        <v>123</v>
      </c>
      <c r="D1117" s="96"/>
      <c r="E1117" s="96" t="n">
        <v>0</v>
      </c>
      <c r="F1117" s="97" t="s">
        <v>48</v>
      </c>
      <c r="G1117" s="97" t="s">
        <v>48</v>
      </c>
      <c r="H1117" s="97" t="n">
        <v>29951</v>
      </c>
      <c r="I1117" s="103" t="s">
        <v>2954</v>
      </c>
      <c r="J1117" s="60" t="n">
        <v>10</v>
      </c>
      <c r="K1117" s="99" t="n">
        <v>6</v>
      </c>
      <c r="L1117" s="100"/>
      <c r="M1117" s="101"/>
      <c r="N1117" s="101"/>
      <c r="O1117" s="101"/>
      <c r="P1117" s="101"/>
      <c r="Q1117" s="102"/>
    </row>
    <row r="1118" customFormat="false" ht="13.8" hidden="true" customHeight="false" outlineLevel="0" collapsed="false">
      <c r="A1118" s="127" t="s">
        <v>3220</v>
      </c>
      <c r="B1118" s="128" t="s">
        <v>3221</v>
      </c>
      <c r="C1118" s="95" t="s">
        <v>123</v>
      </c>
      <c r="D1118" s="96"/>
      <c r="E1118" s="96" t="n">
        <v>0</v>
      </c>
      <c r="F1118" s="97" t="s">
        <v>48</v>
      </c>
      <c r="G1118" s="97" t="s">
        <v>48</v>
      </c>
      <c r="H1118" s="97" t="n">
        <v>34442</v>
      </c>
      <c r="I1118" s="103" t="s">
        <v>2954</v>
      </c>
      <c r="J1118" s="60" t="n">
        <v>10</v>
      </c>
      <c r="K1118" s="99" t="n">
        <v>6</v>
      </c>
      <c r="L1118" s="100"/>
      <c r="M1118" s="101"/>
      <c r="N1118" s="101"/>
      <c r="O1118" s="101"/>
      <c r="P1118" s="101"/>
      <c r="Q1118" s="102"/>
    </row>
    <row r="1119" customFormat="false" ht="13.8" hidden="true" customHeight="false" outlineLevel="0" collapsed="false">
      <c r="A1119" s="127" t="s">
        <v>3222</v>
      </c>
      <c r="B1119" s="128" t="s">
        <v>3223</v>
      </c>
      <c r="C1119" s="95" t="s">
        <v>123</v>
      </c>
      <c r="D1119" s="96"/>
      <c r="E1119" s="96" t="n">
        <v>0</v>
      </c>
      <c r="F1119" s="97" t="s">
        <v>48</v>
      </c>
      <c r="G1119" s="97" t="s">
        <v>48</v>
      </c>
      <c r="H1119" s="97" t="n">
        <v>32040</v>
      </c>
      <c r="I1119" s="103" t="s">
        <v>2954</v>
      </c>
      <c r="J1119" s="60" t="n">
        <v>10</v>
      </c>
      <c r="K1119" s="99" t="n">
        <v>6</v>
      </c>
      <c r="L1119" s="100"/>
      <c r="M1119" s="101"/>
      <c r="N1119" s="101"/>
      <c r="O1119" s="101"/>
      <c r="P1119" s="101"/>
      <c r="Q1119" s="102"/>
    </row>
    <row r="1120" customFormat="false" ht="13.8" hidden="true" customHeight="false" outlineLevel="0" collapsed="false">
      <c r="A1120" s="127" t="s">
        <v>3224</v>
      </c>
      <c r="B1120" s="128" t="s">
        <v>3225</v>
      </c>
      <c r="C1120" s="95" t="s">
        <v>123</v>
      </c>
      <c r="D1120" s="96"/>
      <c r="E1120" s="96" t="n">
        <v>0</v>
      </c>
      <c r="F1120" s="97" t="s">
        <v>48</v>
      </c>
      <c r="G1120" s="97" t="s">
        <v>48</v>
      </c>
      <c r="H1120" s="97" t="n">
        <v>29948</v>
      </c>
      <c r="I1120" s="103" t="s">
        <v>2954</v>
      </c>
      <c r="J1120" s="60" t="n">
        <v>10</v>
      </c>
      <c r="K1120" s="99" t="n">
        <v>6</v>
      </c>
      <c r="L1120" s="100"/>
      <c r="M1120" s="101"/>
      <c r="N1120" s="101"/>
      <c r="O1120" s="101"/>
      <c r="P1120" s="101"/>
      <c r="Q1120" s="102"/>
    </row>
    <row r="1121" customFormat="false" ht="13.8" hidden="true" customHeight="false" outlineLevel="0" collapsed="false">
      <c r="A1121" s="127" t="s">
        <v>3226</v>
      </c>
      <c r="B1121" s="128" t="s">
        <v>3227</v>
      </c>
      <c r="C1121" s="95" t="s">
        <v>123</v>
      </c>
      <c r="D1121" s="96"/>
      <c r="E1121" s="96" t="n">
        <v>0</v>
      </c>
      <c r="F1121" s="97" t="s">
        <v>48</v>
      </c>
      <c r="G1121" s="97" t="s">
        <v>48</v>
      </c>
      <c r="H1121" s="97" t="n">
        <v>1581</v>
      </c>
      <c r="I1121" s="103" t="s">
        <v>2954</v>
      </c>
      <c r="J1121" s="60" t="n">
        <v>10</v>
      </c>
      <c r="K1121" s="99" t="n">
        <v>6</v>
      </c>
      <c r="L1121" s="100"/>
      <c r="M1121" s="101"/>
      <c r="N1121" s="101"/>
      <c r="O1121" s="101"/>
      <c r="P1121" s="101"/>
      <c r="Q1121" s="102"/>
    </row>
    <row r="1122" customFormat="false" ht="13.8" hidden="true" customHeight="false" outlineLevel="0" collapsed="false">
      <c r="A1122" s="127" t="s">
        <v>3228</v>
      </c>
      <c r="B1122" s="128" t="s">
        <v>3229</v>
      </c>
      <c r="C1122" s="95" t="s">
        <v>123</v>
      </c>
      <c r="D1122" s="96"/>
      <c r="E1122" s="96" t="n">
        <v>0</v>
      </c>
      <c r="F1122" s="97" t="s">
        <v>48</v>
      </c>
      <c r="G1122" s="97" t="s">
        <v>48</v>
      </c>
      <c r="H1122" s="97" t="n">
        <v>19928</v>
      </c>
      <c r="I1122" s="103" t="s">
        <v>2954</v>
      </c>
      <c r="J1122" s="60" t="n">
        <v>10</v>
      </c>
      <c r="K1122" s="99" t="n">
        <v>6</v>
      </c>
      <c r="L1122" s="100"/>
      <c r="M1122" s="101"/>
      <c r="N1122" s="101"/>
      <c r="O1122" s="101"/>
      <c r="P1122" s="101"/>
      <c r="Q1122" s="102"/>
    </row>
    <row r="1123" customFormat="false" ht="13.8" hidden="true" customHeight="false" outlineLevel="0" collapsed="false">
      <c r="A1123" s="127" t="s">
        <v>3230</v>
      </c>
      <c r="B1123" s="128" t="s">
        <v>3231</v>
      </c>
      <c r="C1123" s="95" t="s">
        <v>123</v>
      </c>
      <c r="D1123" s="96"/>
      <c r="E1123" s="96" t="n">
        <v>0</v>
      </c>
      <c r="F1123" s="97" t="s">
        <v>48</v>
      </c>
      <c r="G1123" s="97" t="s">
        <v>48</v>
      </c>
      <c r="H1123" s="97" t="n">
        <v>1580</v>
      </c>
      <c r="I1123" s="103" t="s">
        <v>2954</v>
      </c>
      <c r="J1123" s="60" t="n">
        <v>10</v>
      </c>
      <c r="K1123" s="99" t="n">
        <v>6</v>
      </c>
      <c r="L1123" s="100"/>
      <c r="M1123" s="101"/>
      <c r="N1123" s="101"/>
      <c r="O1123" s="101"/>
      <c r="P1123" s="101"/>
      <c r="Q1123" s="102"/>
    </row>
    <row r="1124" customFormat="false" ht="13.8" hidden="true" customHeight="false" outlineLevel="0" collapsed="false">
      <c r="A1124" s="127" t="s">
        <v>3232</v>
      </c>
      <c r="B1124" s="128" t="s">
        <v>3233</v>
      </c>
      <c r="C1124" s="95" t="s">
        <v>123</v>
      </c>
      <c r="D1124" s="96"/>
      <c r="E1124" s="96" t="n">
        <v>0</v>
      </c>
      <c r="F1124" s="97" t="s">
        <v>48</v>
      </c>
      <c r="G1124" s="97" t="s">
        <v>48</v>
      </c>
      <c r="H1124" s="97" t="n">
        <v>1583</v>
      </c>
      <c r="I1124" s="103" t="s">
        <v>2954</v>
      </c>
      <c r="J1124" s="60" t="n">
        <v>10</v>
      </c>
      <c r="K1124" s="99" t="n">
        <v>6</v>
      </c>
      <c r="L1124" s="100"/>
      <c r="M1124" s="101"/>
      <c r="N1124" s="101"/>
      <c r="O1124" s="101"/>
      <c r="P1124" s="101"/>
      <c r="Q1124" s="102"/>
    </row>
    <row r="1125" customFormat="false" ht="13.8" hidden="true" customHeight="false" outlineLevel="0" collapsed="false">
      <c r="A1125" s="127" t="s">
        <v>3234</v>
      </c>
      <c r="B1125" s="128" t="s">
        <v>3235</v>
      </c>
      <c r="C1125" s="95" t="s">
        <v>123</v>
      </c>
      <c r="D1125" s="96"/>
      <c r="E1125" s="96" t="n">
        <v>0</v>
      </c>
      <c r="F1125" s="97" t="s">
        <v>48</v>
      </c>
      <c r="G1125" s="97" t="s">
        <v>48</v>
      </c>
      <c r="H1125" s="97" t="n">
        <v>20570</v>
      </c>
      <c r="I1125" s="103" t="s">
        <v>2954</v>
      </c>
      <c r="J1125" s="60" t="n">
        <v>10</v>
      </c>
      <c r="K1125" s="99" t="n">
        <v>6</v>
      </c>
      <c r="L1125" s="100"/>
      <c r="M1125" s="101"/>
      <c r="N1125" s="101"/>
      <c r="O1125" s="101"/>
      <c r="P1125" s="101"/>
      <c r="Q1125" s="102"/>
    </row>
    <row r="1126" customFormat="false" ht="13.8" hidden="true" customHeight="false" outlineLevel="0" collapsed="false">
      <c r="A1126" s="127" t="s">
        <v>3236</v>
      </c>
      <c r="B1126" s="128" t="s">
        <v>3237</v>
      </c>
      <c r="C1126" s="95" t="s">
        <v>123</v>
      </c>
      <c r="D1126" s="96"/>
      <c r="E1126" s="96" t="n">
        <v>0</v>
      </c>
      <c r="F1126" s="97" t="s">
        <v>48</v>
      </c>
      <c r="G1126" s="97" t="s">
        <v>48</v>
      </c>
      <c r="H1126" s="97" t="n">
        <v>1863</v>
      </c>
      <c r="I1126" s="103" t="s">
        <v>2954</v>
      </c>
      <c r="J1126" s="60" t="n">
        <v>10</v>
      </c>
      <c r="K1126" s="99" t="n">
        <v>6</v>
      </c>
      <c r="L1126" s="100"/>
      <c r="M1126" s="101"/>
      <c r="N1126" s="101"/>
      <c r="O1126" s="101"/>
      <c r="P1126" s="101"/>
      <c r="Q1126" s="102"/>
    </row>
    <row r="1127" customFormat="false" ht="13.8" hidden="true" customHeight="false" outlineLevel="0" collapsed="false">
      <c r="A1127" s="127" t="s">
        <v>3238</v>
      </c>
      <c r="B1127" s="128" t="s">
        <v>3239</v>
      </c>
      <c r="C1127" s="95" t="s">
        <v>123</v>
      </c>
      <c r="D1127" s="96"/>
      <c r="E1127" s="96" t="n">
        <v>0</v>
      </c>
      <c r="F1127" s="97" t="s">
        <v>48</v>
      </c>
      <c r="G1127" s="97" t="s">
        <v>48</v>
      </c>
      <c r="H1127" s="97" t="n">
        <v>32260</v>
      </c>
      <c r="I1127" s="103" t="s">
        <v>2954</v>
      </c>
      <c r="J1127" s="60" t="n">
        <v>10</v>
      </c>
      <c r="K1127" s="99" t="n">
        <v>6</v>
      </c>
      <c r="L1127" s="100"/>
      <c r="M1127" s="101"/>
      <c r="N1127" s="101"/>
      <c r="O1127" s="101"/>
      <c r="P1127" s="101"/>
      <c r="Q1127" s="102"/>
    </row>
    <row r="1128" customFormat="false" ht="13.8" hidden="true" customHeight="false" outlineLevel="0" collapsed="false">
      <c r="A1128" s="127" t="s">
        <v>3240</v>
      </c>
      <c r="B1128" s="128" t="s">
        <v>3241</v>
      </c>
      <c r="C1128" s="95" t="s">
        <v>123</v>
      </c>
      <c r="D1128" s="96"/>
      <c r="E1128" s="96" t="n">
        <v>0</v>
      </c>
      <c r="F1128" s="97" t="s">
        <v>48</v>
      </c>
      <c r="G1128" s="97" t="s">
        <v>48</v>
      </c>
      <c r="H1128" s="97" t="n">
        <v>1921</v>
      </c>
      <c r="I1128" s="103" t="s">
        <v>2954</v>
      </c>
      <c r="J1128" s="60" t="n">
        <v>10</v>
      </c>
      <c r="K1128" s="99" t="n">
        <v>6</v>
      </c>
      <c r="L1128" s="100"/>
      <c r="M1128" s="101"/>
      <c r="N1128" s="101"/>
      <c r="O1128" s="101"/>
      <c r="P1128" s="101"/>
      <c r="Q1128" s="102"/>
    </row>
    <row r="1129" customFormat="false" ht="13.8" hidden="true" customHeight="false" outlineLevel="0" collapsed="false">
      <c r="A1129" s="127" t="s">
        <v>3242</v>
      </c>
      <c r="B1129" s="128" t="s">
        <v>3243</v>
      </c>
      <c r="C1129" s="95" t="s">
        <v>3244</v>
      </c>
      <c r="D1129" s="96"/>
      <c r="E1129" s="96" t="n">
        <v>0</v>
      </c>
      <c r="F1129" s="97" t="s">
        <v>48</v>
      </c>
      <c r="G1129" s="97" t="s">
        <v>48</v>
      </c>
      <c r="H1129" s="97" t="n">
        <v>1922</v>
      </c>
      <c r="I1129" s="103" t="s">
        <v>2954</v>
      </c>
      <c r="J1129" s="60" t="n">
        <v>10</v>
      </c>
      <c r="K1129" s="99" t="n">
        <v>6</v>
      </c>
      <c r="L1129" s="100"/>
      <c r="M1129" s="101"/>
      <c r="N1129" s="101"/>
      <c r="O1129" s="101"/>
      <c r="P1129" s="101"/>
      <c r="Q1129" s="102"/>
    </row>
    <row r="1130" customFormat="false" ht="13.8" hidden="true" customHeight="false" outlineLevel="0" collapsed="false">
      <c r="A1130" s="127" t="s">
        <v>3245</v>
      </c>
      <c r="B1130" s="128" t="s">
        <v>3246</v>
      </c>
      <c r="C1130" s="95" t="s">
        <v>123</v>
      </c>
      <c r="D1130" s="96"/>
      <c r="E1130" s="96" t="n">
        <v>0</v>
      </c>
      <c r="F1130" s="97" t="s">
        <v>48</v>
      </c>
      <c r="G1130" s="97" t="s">
        <v>48</v>
      </c>
      <c r="H1130" s="97" t="n">
        <v>29945</v>
      </c>
      <c r="I1130" s="103" t="s">
        <v>2954</v>
      </c>
      <c r="J1130" s="60" t="n">
        <v>10</v>
      </c>
      <c r="K1130" s="99" t="n">
        <v>6</v>
      </c>
      <c r="L1130" s="100"/>
      <c r="M1130" s="101"/>
      <c r="N1130" s="101"/>
      <c r="O1130" s="101"/>
      <c r="P1130" s="101"/>
      <c r="Q1130" s="102"/>
    </row>
    <row r="1131" customFormat="false" ht="13.8" hidden="true" customHeight="false" outlineLevel="0" collapsed="false">
      <c r="A1131" s="127" t="s">
        <v>3247</v>
      </c>
      <c r="B1131" s="128" t="s">
        <v>3248</v>
      </c>
      <c r="C1131" s="95" t="s">
        <v>123</v>
      </c>
      <c r="D1131" s="96"/>
      <c r="E1131" s="96" t="n">
        <v>0</v>
      </c>
      <c r="F1131" s="97" t="s">
        <v>48</v>
      </c>
      <c r="G1131" s="97" t="s">
        <v>48</v>
      </c>
      <c r="H1131" s="97" t="n">
        <v>1920</v>
      </c>
      <c r="I1131" s="103" t="s">
        <v>2954</v>
      </c>
      <c r="J1131" s="60" t="n">
        <v>10</v>
      </c>
      <c r="K1131" s="99" t="n">
        <v>6</v>
      </c>
      <c r="L1131" s="100"/>
      <c r="M1131" s="101"/>
      <c r="N1131" s="101"/>
      <c r="O1131" s="101"/>
      <c r="P1131" s="101"/>
      <c r="Q1131" s="102"/>
    </row>
    <row r="1132" customFormat="false" ht="13.8" hidden="true" customHeight="false" outlineLevel="0" collapsed="false">
      <c r="A1132" s="127" t="s">
        <v>3249</v>
      </c>
      <c r="B1132" s="128" t="s">
        <v>3250</v>
      </c>
      <c r="C1132" s="95" t="s">
        <v>123</v>
      </c>
      <c r="D1132" s="96"/>
      <c r="E1132" s="96" t="n">
        <v>0</v>
      </c>
      <c r="F1132" s="97" t="s">
        <v>48</v>
      </c>
      <c r="G1132" s="97" t="s">
        <v>48</v>
      </c>
      <c r="H1132" s="97" t="n">
        <v>29959</v>
      </c>
      <c r="I1132" s="103" t="s">
        <v>2954</v>
      </c>
      <c r="J1132" s="60" t="n">
        <v>10</v>
      </c>
      <c r="K1132" s="99" t="n">
        <v>6</v>
      </c>
      <c r="L1132" s="100"/>
      <c r="M1132" s="101"/>
      <c r="N1132" s="101"/>
      <c r="O1132" s="101"/>
      <c r="P1132" s="101"/>
      <c r="Q1132" s="102"/>
    </row>
    <row r="1133" customFormat="false" ht="13.8" hidden="true" customHeight="false" outlineLevel="0" collapsed="false">
      <c r="A1133" s="127" t="s">
        <v>3251</v>
      </c>
      <c r="B1133" s="128" t="s">
        <v>3252</v>
      </c>
      <c r="C1133" s="95" t="s">
        <v>123</v>
      </c>
      <c r="D1133" s="96"/>
      <c r="E1133" s="96" t="n">
        <v>0</v>
      </c>
      <c r="F1133" s="97" t="s">
        <v>48</v>
      </c>
      <c r="G1133" s="97" t="s">
        <v>48</v>
      </c>
      <c r="H1133" s="97" t="n">
        <v>1910</v>
      </c>
      <c r="I1133" s="103" t="s">
        <v>2954</v>
      </c>
      <c r="J1133" s="60" t="n">
        <v>10</v>
      </c>
      <c r="K1133" s="99" t="n">
        <v>6</v>
      </c>
      <c r="L1133" s="100"/>
      <c r="M1133" s="101"/>
      <c r="N1133" s="101"/>
      <c r="O1133" s="101"/>
      <c r="P1133" s="101"/>
      <c r="Q1133" s="102"/>
    </row>
    <row r="1134" customFormat="false" ht="13.8" hidden="true" customHeight="false" outlineLevel="0" collapsed="false">
      <c r="A1134" s="127" t="s">
        <v>3253</v>
      </c>
      <c r="B1134" s="128" t="s">
        <v>3254</v>
      </c>
      <c r="C1134" s="95" t="s">
        <v>2565</v>
      </c>
      <c r="D1134" s="96"/>
      <c r="E1134" s="96" t="n">
        <v>0</v>
      </c>
      <c r="F1134" s="97" t="s">
        <v>48</v>
      </c>
      <c r="G1134" s="97" t="s">
        <v>48</v>
      </c>
      <c r="H1134" s="97" t="n">
        <v>1912</v>
      </c>
      <c r="I1134" s="103" t="s">
        <v>2954</v>
      </c>
      <c r="J1134" s="60" t="n">
        <v>10</v>
      </c>
      <c r="K1134" s="99" t="n">
        <v>6</v>
      </c>
      <c r="L1134" s="100"/>
      <c r="M1134" s="101"/>
      <c r="N1134" s="101"/>
      <c r="O1134" s="101"/>
      <c r="P1134" s="101"/>
      <c r="Q1134" s="102"/>
    </row>
    <row r="1135" customFormat="false" ht="13.8" hidden="true" customHeight="false" outlineLevel="0" collapsed="false">
      <c r="A1135" s="127" t="s">
        <v>3255</v>
      </c>
      <c r="B1135" s="128" t="s">
        <v>3256</v>
      </c>
      <c r="C1135" s="95" t="s">
        <v>123</v>
      </c>
      <c r="D1135" s="96"/>
      <c r="E1135" s="96" t="n">
        <v>0</v>
      </c>
      <c r="F1135" s="97" t="s">
        <v>48</v>
      </c>
      <c r="G1135" s="97" t="s">
        <v>48</v>
      </c>
      <c r="H1135" s="97" t="n">
        <v>1896</v>
      </c>
      <c r="I1135" s="103" t="s">
        <v>2954</v>
      </c>
      <c r="J1135" s="60" t="n">
        <v>10</v>
      </c>
      <c r="K1135" s="99" t="n">
        <v>6</v>
      </c>
      <c r="L1135" s="100"/>
      <c r="M1135" s="101"/>
      <c r="N1135" s="101"/>
      <c r="O1135" s="101"/>
      <c r="P1135" s="101"/>
      <c r="Q1135" s="102"/>
    </row>
    <row r="1136" customFormat="false" ht="13.8" hidden="true" customHeight="false" outlineLevel="0" collapsed="false">
      <c r="A1136" s="127" t="s">
        <v>3257</v>
      </c>
      <c r="B1136" s="128" t="s">
        <v>3258</v>
      </c>
      <c r="C1136" s="95" t="s">
        <v>3259</v>
      </c>
      <c r="D1136" s="96"/>
      <c r="E1136" s="96" t="n">
        <v>0</v>
      </c>
      <c r="F1136" s="97" t="s">
        <v>48</v>
      </c>
      <c r="G1136" s="97" t="s">
        <v>48</v>
      </c>
      <c r="H1136" s="97" t="n">
        <v>19988</v>
      </c>
      <c r="I1136" s="103" t="s">
        <v>2954</v>
      </c>
      <c r="J1136" s="60" t="n">
        <v>10</v>
      </c>
      <c r="K1136" s="99" t="n">
        <v>6</v>
      </c>
      <c r="L1136" s="100" t="s">
        <v>3260</v>
      </c>
      <c r="M1136" s="101" t="s">
        <v>3261</v>
      </c>
      <c r="N1136" s="101"/>
      <c r="O1136" s="101"/>
      <c r="P1136" s="101"/>
      <c r="Q1136" s="102"/>
    </row>
    <row r="1137" customFormat="false" ht="13.8" hidden="true" customHeight="false" outlineLevel="0" collapsed="false">
      <c r="A1137" s="127" t="s">
        <v>3262</v>
      </c>
      <c r="B1137" s="128" t="s">
        <v>3263</v>
      </c>
      <c r="C1137" s="95" t="s">
        <v>123</v>
      </c>
      <c r="D1137" s="96"/>
      <c r="E1137" s="96" t="n">
        <v>0</v>
      </c>
      <c r="F1137" s="97" t="s">
        <v>48</v>
      </c>
      <c r="G1137" s="97" t="s">
        <v>48</v>
      </c>
      <c r="H1137" s="97" t="n">
        <v>19997</v>
      </c>
      <c r="I1137" s="103" t="s">
        <v>2954</v>
      </c>
      <c r="J1137" s="60" t="n">
        <v>10</v>
      </c>
      <c r="K1137" s="99" t="n">
        <v>6</v>
      </c>
      <c r="L1137" s="100"/>
      <c r="M1137" s="101"/>
      <c r="N1137" s="101"/>
      <c r="O1137" s="101"/>
      <c r="P1137" s="101"/>
      <c r="Q1137" s="102"/>
    </row>
    <row r="1138" customFormat="false" ht="13.8" hidden="true" customHeight="false" outlineLevel="0" collapsed="false">
      <c r="A1138" s="127" t="s">
        <v>3264</v>
      </c>
      <c r="B1138" s="128" t="s">
        <v>3265</v>
      </c>
      <c r="C1138" s="95" t="s">
        <v>3266</v>
      </c>
      <c r="D1138" s="96"/>
      <c r="E1138" s="96" t="n">
        <v>0</v>
      </c>
      <c r="F1138" s="97" t="s">
        <v>48</v>
      </c>
      <c r="G1138" s="97" t="s">
        <v>48</v>
      </c>
      <c r="H1138" s="97" t="n">
        <v>32215</v>
      </c>
      <c r="I1138" s="103" t="s">
        <v>2954</v>
      </c>
      <c r="J1138" s="60" t="n">
        <v>10</v>
      </c>
      <c r="K1138" s="99" t="n">
        <v>6</v>
      </c>
      <c r="L1138" s="100" t="s">
        <v>3267</v>
      </c>
      <c r="M1138" s="101" t="s">
        <v>3268</v>
      </c>
      <c r="N1138" s="101"/>
      <c r="O1138" s="101"/>
      <c r="P1138" s="101"/>
      <c r="Q1138" s="102"/>
    </row>
    <row r="1139" customFormat="false" ht="13.8" hidden="true" customHeight="false" outlineLevel="0" collapsed="false">
      <c r="A1139" s="127" t="s">
        <v>3269</v>
      </c>
      <c r="B1139" s="128" t="s">
        <v>3270</v>
      </c>
      <c r="C1139" s="95" t="s">
        <v>3266</v>
      </c>
      <c r="D1139" s="96"/>
      <c r="E1139" s="96" t="n">
        <v>0</v>
      </c>
      <c r="F1139" s="97" t="s">
        <v>48</v>
      </c>
      <c r="G1139" s="97" t="s">
        <v>48</v>
      </c>
      <c r="H1139" s="97" t="n">
        <v>31586</v>
      </c>
      <c r="I1139" s="103" t="s">
        <v>2954</v>
      </c>
      <c r="J1139" s="60" t="n">
        <v>10</v>
      </c>
      <c r="K1139" s="99" t="n">
        <v>6</v>
      </c>
      <c r="L1139" s="100" t="s">
        <v>3271</v>
      </c>
      <c r="M1139" s="101" t="s">
        <v>3272</v>
      </c>
      <c r="N1139" s="101"/>
      <c r="O1139" s="101"/>
      <c r="P1139" s="101"/>
      <c r="Q1139" s="102"/>
    </row>
    <row r="1140" customFormat="false" ht="13.8" hidden="true" customHeight="false" outlineLevel="0" collapsed="false">
      <c r="A1140" s="127" t="s">
        <v>3273</v>
      </c>
      <c r="B1140" s="128" t="s">
        <v>3274</v>
      </c>
      <c r="C1140" s="95" t="s">
        <v>1417</v>
      </c>
      <c r="D1140" s="96"/>
      <c r="E1140" s="96" t="n">
        <v>0</v>
      </c>
      <c r="F1140" s="97" t="s">
        <v>48</v>
      </c>
      <c r="G1140" s="97" t="s">
        <v>48</v>
      </c>
      <c r="H1140" s="97" t="n">
        <v>1764</v>
      </c>
      <c r="I1140" s="103" t="s">
        <v>2954</v>
      </c>
      <c r="J1140" s="60" t="n">
        <v>10</v>
      </c>
      <c r="K1140" s="99" t="n">
        <v>6</v>
      </c>
      <c r="L1140" s="100"/>
      <c r="M1140" s="101"/>
      <c r="N1140" s="101"/>
      <c r="O1140" s="101"/>
      <c r="P1140" s="101"/>
      <c r="Q1140" s="102"/>
    </row>
    <row r="1141" customFormat="false" ht="13.8" hidden="true" customHeight="false" outlineLevel="0" collapsed="false">
      <c r="A1141" s="127" t="s">
        <v>3275</v>
      </c>
      <c r="B1141" s="128" t="s">
        <v>3276</v>
      </c>
      <c r="C1141" s="95" t="s">
        <v>123</v>
      </c>
      <c r="D1141" s="96"/>
      <c r="E1141" s="96" t="n">
        <v>0</v>
      </c>
      <c r="F1141" s="97" t="s">
        <v>48</v>
      </c>
      <c r="G1141" s="97" t="s">
        <v>48</v>
      </c>
      <c r="H1141" s="97" t="n">
        <v>29984</v>
      </c>
      <c r="I1141" s="103" t="s">
        <v>2954</v>
      </c>
      <c r="J1141" s="60" t="n">
        <v>10</v>
      </c>
      <c r="K1141" s="99" t="n">
        <v>6</v>
      </c>
      <c r="L1141" s="100" t="s">
        <v>3277</v>
      </c>
      <c r="M1141" s="101" t="s">
        <v>3278</v>
      </c>
      <c r="N1141" s="101"/>
      <c r="O1141" s="101"/>
      <c r="P1141" s="101"/>
      <c r="Q1141" s="102"/>
    </row>
    <row r="1142" customFormat="false" ht="13.8" hidden="true" customHeight="false" outlineLevel="0" collapsed="false">
      <c r="A1142" s="127" t="s">
        <v>3279</v>
      </c>
      <c r="B1142" s="128" t="s">
        <v>3280</v>
      </c>
      <c r="C1142" s="95" t="s">
        <v>3281</v>
      </c>
      <c r="D1142" s="96"/>
      <c r="E1142" s="96" t="n">
        <v>0</v>
      </c>
      <c r="F1142" s="97" t="s">
        <v>48</v>
      </c>
      <c r="G1142" s="97" t="s">
        <v>48</v>
      </c>
      <c r="H1142" s="97" t="n">
        <v>34601</v>
      </c>
      <c r="I1142" s="103" t="s">
        <v>2954</v>
      </c>
      <c r="J1142" s="60" t="n">
        <v>10</v>
      </c>
      <c r="K1142" s="99" t="n">
        <v>6</v>
      </c>
      <c r="L1142" s="100"/>
      <c r="M1142" s="101"/>
      <c r="N1142" s="101"/>
      <c r="O1142" s="101"/>
      <c r="P1142" s="101"/>
      <c r="Q1142" s="102"/>
    </row>
    <row r="1143" customFormat="false" ht="13.8" hidden="true" customHeight="false" outlineLevel="0" collapsed="false">
      <c r="A1143" s="127" t="s">
        <v>3282</v>
      </c>
      <c r="B1143" s="128" t="s">
        <v>3283</v>
      </c>
      <c r="C1143" s="95" t="s">
        <v>123</v>
      </c>
      <c r="D1143" s="96"/>
      <c r="E1143" s="96" t="n">
        <v>0</v>
      </c>
      <c r="F1143" s="97" t="s">
        <v>48</v>
      </c>
      <c r="G1143" s="97" t="s">
        <v>48</v>
      </c>
      <c r="H1143" s="97" t="n">
        <v>29937</v>
      </c>
      <c r="I1143" s="103" t="s">
        <v>2954</v>
      </c>
      <c r="J1143" s="60" t="n">
        <v>10</v>
      </c>
      <c r="K1143" s="99" t="n">
        <v>6</v>
      </c>
      <c r="L1143" s="100"/>
      <c r="M1143" s="101"/>
      <c r="N1143" s="101"/>
      <c r="O1143" s="101"/>
      <c r="P1143" s="101"/>
      <c r="Q1143" s="102"/>
    </row>
    <row r="1144" customFormat="false" ht="13.8" hidden="true" customHeight="false" outlineLevel="0" collapsed="false">
      <c r="A1144" s="127" t="s">
        <v>3284</v>
      </c>
      <c r="B1144" s="128" t="s">
        <v>3285</v>
      </c>
      <c r="C1144" s="95" t="s">
        <v>123</v>
      </c>
      <c r="D1144" s="96"/>
      <c r="E1144" s="96" t="n">
        <v>0</v>
      </c>
      <c r="F1144" s="97" t="s">
        <v>48</v>
      </c>
      <c r="G1144" s="97" t="s">
        <v>48</v>
      </c>
      <c r="H1144" s="97" t="n">
        <v>1872</v>
      </c>
      <c r="I1144" s="103" t="s">
        <v>2954</v>
      </c>
      <c r="J1144" s="60" t="n">
        <v>10</v>
      </c>
      <c r="K1144" s="99" t="n">
        <v>6</v>
      </c>
      <c r="L1144" s="100"/>
      <c r="M1144" s="101"/>
      <c r="N1144" s="101"/>
      <c r="O1144" s="101"/>
      <c r="P1144" s="101"/>
      <c r="Q1144" s="102"/>
    </row>
    <row r="1145" customFormat="false" ht="13.8" hidden="true" customHeight="false" outlineLevel="0" collapsed="false">
      <c r="A1145" s="127" t="s">
        <v>3286</v>
      </c>
      <c r="B1145" s="128" t="s">
        <v>3287</v>
      </c>
      <c r="C1145" s="95" t="s">
        <v>123</v>
      </c>
      <c r="D1145" s="96"/>
      <c r="E1145" s="96" t="n">
        <v>0</v>
      </c>
      <c r="F1145" s="97" t="s">
        <v>48</v>
      </c>
      <c r="G1145" s="97" t="s">
        <v>48</v>
      </c>
      <c r="H1145" s="97" t="n">
        <v>1875</v>
      </c>
      <c r="I1145" s="103" t="s">
        <v>2954</v>
      </c>
      <c r="J1145" s="60" t="n">
        <v>10</v>
      </c>
      <c r="K1145" s="99" t="n">
        <v>6</v>
      </c>
      <c r="L1145" s="100"/>
      <c r="M1145" s="101"/>
      <c r="N1145" s="101"/>
      <c r="O1145" s="101"/>
      <c r="P1145" s="101"/>
      <c r="Q1145" s="102"/>
    </row>
    <row r="1146" customFormat="false" ht="13.8" hidden="true" customHeight="false" outlineLevel="0" collapsed="false">
      <c r="A1146" s="127" t="s">
        <v>3288</v>
      </c>
      <c r="B1146" s="128" t="s">
        <v>3289</v>
      </c>
      <c r="C1146" s="95" t="s">
        <v>123</v>
      </c>
      <c r="D1146" s="96"/>
      <c r="E1146" s="96" t="n">
        <v>0</v>
      </c>
      <c r="F1146" s="97" t="s">
        <v>48</v>
      </c>
      <c r="G1146" s="97" t="s">
        <v>48</v>
      </c>
      <c r="H1146" s="97" t="n">
        <v>1870</v>
      </c>
      <c r="I1146" s="103" t="s">
        <v>2954</v>
      </c>
      <c r="J1146" s="60" t="n">
        <v>10</v>
      </c>
      <c r="K1146" s="99" t="n">
        <v>6</v>
      </c>
      <c r="L1146" s="100"/>
      <c r="M1146" s="101"/>
      <c r="N1146" s="101"/>
      <c r="O1146" s="101"/>
      <c r="P1146" s="101"/>
      <c r="Q1146" s="102"/>
    </row>
    <row r="1147" customFormat="false" ht="13.8" hidden="true" customHeight="false" outlineLevel="0" collapsed="false">
      <c r="A1147" s="127" t="s">
        <v>3290</v>
      </c>
      <c r="B1147" s="128" t="s">
        <v>3291</v>
      </c>
      <c r="C1147" s="95" t="s">
        <v>123</v>
      </c>
      <c r="D1147" s="96"/>
      <c r="E1147" s="96" t="n">
        <v>0</v>
      </c>
      <c r="F1147" s="97" t="s">
        <v>48</v>
      </c>
      <c r="G1147" s="97" t="s">
        <v>48</v>
      </c>
      <c r="H1147" s="97" t="n">
        <v>1712</v>
      </c>
      <c r="I1147" s="103" t="s">
        <v>2954</v>
      </c>
      <c r="J1147" s="60" t="n">
        <v>10</v>
      </c>
      <c r="K1147" s="99" t="n">
        <v>6</v>
      </c>
      <c r="L1147" s="100"/>
      <c r="M1147" s="101"/>
      <c r="N1147" s="101"/>
      <c r="O1147" s="101"/>
      <c r="P1147" s="101"/>
      <c r="Q1147" s="102"/>
    </row>
    <row r="1148" customFormat="false" ht="13.8" hidden="true" customHeight="false" outlineLevel="0" collapsed="false">
      <c r="A1148" s="127" t="s">
        <v>3292</v>
      </c>
      <c r="B1148" s="128" t="s">
        <v>3293</v>
      </c>
      <c r="C1148" s="95" t="s">
        <v>123</v>
      </c>
      <c r="D1148" s="96"/>
      <c r="E1148" s="96" t="n">
        <v>0</v>
      </c>
      <c r="F1148" s="97" t="s">
        <v>48</v>
      </c>
      <c r="G1148" s="97" t="s">
        <v>48</v>
      </c>
      <c r="H1148" s="97" t="n">
        <v>34447</v>
      </c>
      <c r="I1148" s="103" t="s">
        <v>2954</v>
      </c>
      <c r="J1148" s="60" t="n">
        <v>10</v>
      </c>
      <c r="K1148" s="99" t="n">
        <v>6</v>
      </c>
      <c r="L1148" s="100"/>
      <c r="M1148" s="101"/>
      <c r="N1148" s="101"/>
      <c r="O1148" s="101"/>
      <c r="P1148" s="101"/>
      <c r="Q1148" s="102"/>
    </row>
    <row r="1149" customFormat="false" ht="13.8" hidden="true" customHeight="false" outlineLevel="0" collapsed="false">
      <c r="A1149" s="127" t="s">
        <v>3294</v>
      </c>
      <c r="B1149" s="128" t="s">
        <v>3295</v>
      </c>
      <c r="C1149" s="95" t="s">
        <v>123</v>
      </c>
      <c r="D1149" s="96"/>
      <c r="E1149" s="96" t="n">
        <v>0</v>
      </c>
      <c r="F1149" s="97" t="s">
        <v>48</v>
      </c>
      <c r="G1149" s="97" t="s">
        <v>48</v>
      </c>
      <c r="H1149" s="97" t="n">
        <v>1949</v>
      </c>
      <c r="I1149" s="103" t="s">
        <v>2954</v>
      </c>
      <c r="J1149" s="60" t="n">
        <v>10</v>
      </c>
      <c r="K1149" s="99" t="n">
        <v>6</v>
      </c>
      <c r="L1149" s="100"/>
      <c r="M1149" s="101"/>
      <c r="N1149" s="101"/>
      <c r="O1149" s="101"/>
      <c r="P1149" s="101"/>
      <c r="Q1149" s="102"/>
    </row>
    <row r="1150" customFormat="false" ht="13.8" hidden="true" customHeight="false" outlineLevel="0" collapsed="false">
      <c r="A1150" s="127" t="s">
        <v>3296</v>
      </c>
      <c r="B1150" s="128" t="s">
        <v>3297</v>
      </c>
      <c r="C1150" s="95" t="s">
        <v>123</v>
      </c>
      <c r="D1150" s="96"/>
      <c r="E1150" s="96" t="n">
        <v>0</v>
      </c>
      <c r="F1150" s="97" t="s">
        <v>48</v>
      </c>
      <c r="G1150" s="97" t="s">
        <v>48</v>
      </c>
      <c r="H1150" s="97" t="n">
        <v>1749</v>
      </c>
      <c r="I1150" s="103" t="s">
        <v>2954</v>
      </c>
      <c r="J1150" s="60" t="n">
        <v>10</v>
      </c>
      <c r="K1150" s="99" t="n">
        <v>6</v>
      </c>
      <c r="L1150" s="100"/>
      <c r="M1150" s="101"/>
      <c r="N1150" s="101"/>
      <c r="O1150" s="101"/>
      <c r="P1150" s="101"/>
      <c r="Q1150" s="102"/>
    </row>
    <row r="1151" customFormat="false" ht="13.8" hidden="true" customHeight="false" outlineLevel="0" collapsed="false">
      <c r="A1151" s="127" t="s">
        <v>3298</v>
      </c>
      <c r="B1151" s="128" t="s">
        <v>3299</v>
      </c>
      <c r="C1151" s="95" t="s">
        <v>123</v>
      </c>
      <c r="D1151" s="96"/>
      <c r="E1151" s="96" t="n">
        <v>0</v>
      </c>
      <c r="F1151" s="97" t="s">
        <v>48</v>
      </c>
      <c r="G1151" s="97" t="s">
        <v>48</v>
      </c>
      <c r="H1151" s="97" t="n">
        <v>29931</v>
      </c>
      <c r="I1151" s="103" t="s">
        <v>2954</v>
      </c>
      <c r="J1151" s="60" t="n">
        <v>10</v>
      </c>
      <c r="K1151" s="99" t="n">
        <v>6</v>
      </c>
      <c r="L1151" s="100"/>
      <c r="M1151" s="101"/>
      <c r="N1151" s="101"/>
      <c r="O1151" s="101"/>
      <c r="P1151" s="101"/>
      <c r="Q1151" s="102"/>
    </row>
    <row r="1152" customFormat="false" ht="13.8" hidden="true" customHeight="false" outlineLevel="0" collapsed="false">
      <c r="A1152" s="127" t="s">
        <v>3300</v>
      </c>
      <c r="B1152" s="128" t="s">
        <v>3301</v>
      </c>
      <c r="C1152" s="95" t="s">
        <v>123</v>
      </c>
      <c r="D1152" s="96"/>
      <c r="E1152" s="96" t="n">
        <v>0</v>
      </c>
      <c r="F1152" s="97" t="s">
        <v>48</v>
      </c>
      <c r="G1152" s="97" t="s">
        <v>48</v>
      </c>
      <c r="H1152" s="97" t="n">
        <v>32035</v>
      </c>
      <c r="I1152" s="103" t="s">
        <v>2954</v>
      </c>
      <c r="J1152" s="60" t="n">
        <v>10</v>
      </c>
      <c r="K1152" s="99" t="n">
        <v>6</v>
      </c>
      <c r="L1152" s="100"/>
      <c r="M1152" s="101"/>
      <c r="N1152" s="101"/>
      <c r="O1152" s="101"/>
      <c r="P1152" s="101"/>
      <c r="Q1152" s="102"/>
    </row>
    <row r="1153" customFormat="false" ht="13.8" hidden="true" customHeight="false" outlineLevel="0" collapsed="false">
      <c r="A1153" s="127" t="s">
        <v>3302</v>
      </c>
      <c r="B1153" s="128" t="s">
        <v>3303</v>
      </c>
      <c r="C1153" s="95" t="s">
        <v>123</v>
      </c>
      <c r="D1153" s="96"/>
      <c r="E1153" s="96" t="n">
        <v>0</v>
      </c>
      <c r="F1153" s="97" t="s">
        <v>48</v>
      </c>
      <c r="G1153" s="97" t="s">
        <v>48</v>
      </c>
      <c r="H1153" s="97" t="n">
        <v>30106</v>
      </c>
      <c r="I1153" s="103" t="s">
        <v>2954</v>
      </c>
      <c r="J1153" s="60" t="n">
        <v>10</v>
      </c>
      <c r="K1153" s="99" t="n">
        <v>6</v>
      </c>
      <c r="L1153" s="100"/>
      <c r="M1153" s="101"/>
      <c r="N1153" s="101"/>
      <c r="O1153" s="101"/>
      <c r="P1153" s="101"/>
      <c r="Q1153" s="102"/>
    </row>
    <row r="1154" customFormat="false" ht="13.8" hidden="true" customHeight="false" outlineLevel="0" collapsed="false">
      <c r="A1154" s="127" t="s">
        <v>3304</v>
      </c>
      <c r="B1154" s="128" t="s">
        <v>3305</v>
      </c>
      <c r="C1154" s="95" t="s">
        <v>123</v>
      </c>
      <c r="D1154" s="96"/>
      <c r="E1154" s="96" t="n">
        <v>0</v>
      </c>
      <c r="F1154" s="97" t="s">
        <v>48</v>
      </c>
      <c r="G1154" s="97" t="s">
        <v>48</v>
      </c>
      <c r="H1154" s="97" t="n">
        <v>1995</v>
      </c>
      <c r="I1154" s="103" t="s">
        <v>2954</v>
      </c>
      <c r="J1154" s="60" t="n">
        <v>10</v>
      </c>
      <c r="K1154" s="99" t="n">
        <v>6</v>
      </c>
      <c r="L1154" s="100"/>
      <c r="M1154" s="101"/>
      <c r="N1154" s="101"/>
      <c r="O1154" s="101"/>
      <c r="P1154" s="101"/>
      <c r="Q1154" s="102"/>
    </row>
    <row r="1155" customFormat="false" ht="13.8" hidden="true" customHeight="false" outlineLevel="0" collapsed="false">
      <c r="A1155" s="127" t="s">
        <v>3306</v>
      </c>
      <c r="B1155" s="128" t="s">
        <v>3307</v>
      </c>
      <c r="C1155" s="95" t="s">
        <v>123</v>
      </c>
      <c r="D1155" s="96"/>
      <c r="E1155" s="96" t="n">
        <v>0</v>
      </c>
      <c r="F1155" s="97" t="s">
        <v>48</v>
      </c>
      <c r="G1155" s="97" t="s">
        <v>48</v>
      </c>
      <c r="H1155" s="97" t="n">
        <v>1963</v>
      </c>
      <c r="I1155" s="103" t="s">
        <v>2954</v>
      </c>
      <c r="J1155" s="60" t="n">
        <v>10</v>
      </c>
      <c r="K1155" s="99" t="n">
        <v>6</v>
      </c>
      <c r="L1155" s="100"/>
      <c r="M1155" s="101"/>
      <c r="N1155" s="101"/>
      <c r="O1155" s="101"/>
      <c r="P1155" s="101"/>
      <c r="Q1155" s="102"/>
    </row>
    <row r="1156" customFormat="false" ht="13.8" hidden="true" customHeight="false" outlineLevel="0" collapsed="false">
      <c r="A1156" s="127" t="s">
        <v>3308</v>
      </c>
      <c r="B1156" s="128" t="s">
        <v>3309</v>
      </c>
      <c r="C1156" s="95" t="s">
        <v>123</v>
      </c>
      <c r="D1156" s="96"/>
      <c r="E1156" s="96" t="n">
        <v>0</v>
      </c>
      <c r="F1156" s="97" t="s">
        <v>48</v>
      </c>
      <c r="G1156" s="97" t="s">
        <v>48</v>
      </c>
      <c r="H1156" s="97" t="n">
        <v>29929</v>
      </c>
      <c r="I1156" s="103" t="s">
        <v>2954</v>
      </c>
      <c r="J1156" s="60" t="n">
        <v>10</v>
      </c>
      <c r="K1156" s="99" t="n">
        <v>6</v>
      </c>
      <c r="L1156" s="100"/>
      <c r="M1156" s="101"/>
      <c r="N1156" s="101"/>
      <c r="O1156" s="101"/>
      <c r="P1156" s="101"/>
      <c r="Q1156" s="102"/>
    </row>
    <row r="1157" customFormat="false" ht="13.8" hidden="true" customHeight="false" outlineLevel="0" collapsed="false">
      <c r="A1157" s="127" t="s">
        <v>3310</v>
      </c>
      <c r="B1157" s="128" t="s">
        <v>3311</v>
      </c>
      <c r="C1157" s="95" t="s">
        <v>123</v>
      </c>
      <c r="D1157" s="96"/>
      <c r="E1157" s="96" t="n">
        <v>0</v>
      </c>
      <c r="F1157" s="97" t="s">
        <v>48</v>
      </c>
      <c r="G1157" s="97" t="s">
        <v>48</v>
      </c>
      <c r="H1157" s="97" t="n">
        <v>29985</v>
      </c>
      <c r="I1157" s="103" t="s">
        <v>2954</v>
      </c>
      <c r="J1157" s="60" t="n">
        <v>10</v>
      </c>
      <c r="K1157" s="99" t="n">
        <v>6</v>
      </c>
      <c r="L1157" s="100"/>
      <c r="M1157" s="101"/>
      <c r="N1157" s="101"/>
      <c r="O1157" s="101"/>
      <c r="P1157" s="101"/>
      <c r="Q1157" s="102"/>
    </row>
    <row r="1158" customFormat="false" ht="13.8" hidden="true" customHeight="false" outlineLevel="0" collapsed="false">
      <c r="A1158" s="127" t="s">
        <v>3312</v>
      </c>
      <c r="B1158" s="128" t="s">
        <v>3313</v>
      </c>
      <c r="C1158" s="95" t="s">
        <v>123</v>
      </c>
      <c r="D1158" s="96"/>
      <c r="E1158" s="96" t="n">
        <v>0</v>
      </c>
      <c r="F1158" s="97" t="s">
        <v>48</v>
      </c>
      <c r="G1158" s="97" t="s">
        <v>48</v>
      </c>
      <c r="H1158" s="97" t="n">
        <v>1798</v>
      </c>
      <c r="I1158" s="103" t="s">
        <v>2954</v>
      </c>
      <c r="J1158" s="60" t="n">
        <v>10</v>
      </c>
      <c r="K1158" s="99" t="n">
        <v>6</v>
      </c>
      <c r="L1158" s="100"/>
      <c r="M1158" s="101"/>
      <c r="N1158" s="101"/>
      <c r="O1158" s="101"/>
      <c r="P1158" s="101"/>
      <c r="Q1158" s="102"/>
    </row>
    <row r="1159" customFormat="false" ht="13.8" hidden="true" customHeight="false" outlineLevel="0" collapsed="false">
      <c r="A1159" s="127" t="s">
        <v>3314</v>
      </c>
      <c r="B1159" s="128" t="s">
        <v>3315</v>
      </c>
      <c r="C1159" s="95" t="s">
        <v>123</v>
      </c>
      <c r="D1159" s="96"/>
      <c r="E1159" s="96" t="n">
        <v>0</v>
      </c>
      <c r="F1159" s="97" t="s">
        <v>48</v>
      </c>
      <c r="G1159" s="97" t="s">
        <v>48</v>
      </c>
      <c r="H1159" s="97" t="n">
        <v>19712</v>
      </c>
      <c r="I1159" s="103" t="s">
        <v>2954</v>
      </c>
      <c r="J1159" s="60" t="n">
        <v>10</v>
      </c>
      <c r="K1159" s="99" t="n">
        <v>6</v>
      </c>
      <c r="L1159" s="100"/>
      <c r="M1159" s="101"/>
      <c r="N1159" s="101"/>
      <c r="O1159" s="101"/>
      <c r="P1159" s="101"/>
      <c r="Q1159" s="102"/>
    </row>
    <row r="1160" customFormat="false" ht="13.8" hidden="true" customHeight="false" outlineLevel="0" collapsed="false">
      <c r="A1160" s="127" t="s">
        <v>3316</v>
      </c>
      <c r="B1160" s="128" t="s">
        <v>3317</v>
      </c>
      <c r="C1160" s="95" t="s">
        <v>2516</v>
      </c>
      <c r="D1160" s="96"/>
      <c r="E1160" s="96" t="n">
        <v>0</v>
      </c>
      <c r="F1160" s="97" t="s">
        <v>48</v>
      </c>
      <c r="G1160" s="97" t="s">
        <v>48</v>
      </c>
      <c r="H1160" s="97" t="n">
        <v>32262</v>
      </c>
      <c r="I1160" s="103" t="s">
        <v>2954</v>
      </c>
      <c r="J1160" s="60" t="n">
        <v>10</v>
      </c>
      <c r="K1160" s="99" t="n">
        <v>6</v>
      </c>
      <c r="L1160" s="100"/>
      <c r="M1160" s="101"/>
      <c r="N1160" s="101"/>
      <c r="O1160" s="101"/>
      <c r="P1160" s="101"/>
      <c r="Q1160" s="102"/>
    </row>
    <row r="1161" customFormat="false" ht="13.8" hidden="true" customHeight="false" outlineLevel="0" collapsed="false">
      <c r="A1161" s="127" t="s">
        <v>3318</v>
      </c>
      <c r="B1161" s="128" t="s">
        <v>3319</v>
      </c>
      <c r="C1161" s="95" t="s">
        <v>123</v>
      </c>
      <c r="D1161" s="96"/>
      <c r="E1161" s="96" t="n">
        <v>0</v>
      </c>
      <c r="F1161" s="97" t="s">
        <v>48</v>
      </c>
      <c r="G1161" s="97" t="s">
        <v>48</v>
      </c>
      <c r="H1161" s="97" t="n">
        <v>1693</v>
      </c>
      <c r="I1161" s="103" t="s">
        <v>2954</v>
      </c>
      <c r="J1161" s="60" t="n">
        <v>10</v>
      </c>
      <c r="K1161" s="99" t="n">
        <v>6</v>
      </c>
      <c r="L1161" s="100"/>
      <c r="M1161" s="101"/>
      <c r="N1161" s="101"/>
      <c r="O1161" s="101"/>
      <c r="P1161" s="101"/>
      <c r="Q1161" s="102"/>
    </row>
    <row r="1162" customFormat="false" ht="13.8" hidden="true" customHeight="false" outlineLevel="0" collapsed="false">
      <c r="A1162" s="127" t="s">
        <v>3320</v>
      </c>
      <c r="B1162" s="128" t="s">
        <v>3321</v>
      </c>
      <c r="C1162" s="95" t="s">
        <v>123</v>
      </c>
      <c r="D1162" s="96"/>
      <c r="E1162" s="96" t="n">
        <v>0</v>
      </c>
      <c r="F1162" s="97" t="s">
        <v>48</v>
      </c>
      <c r="G1162" s="97" t="s">
        <v>48</v>
      </c>
      <c r="H1162" s="97" t="n">
        <v>20345</v>
      </c>
      <c r="I1162" s="103" t="s">
        <v>2954</v>
      </c>
      <c r="J1162" s="60" t="n">
        <v>10</v>
      </c>
      <c r="K1162" s="99" t="n">
        <v>6</v>
      </c>
      <c r="L1162" s="100"/>
      <c r="M1162" s="101"/>
      <c r="N1162" s="101"/>
      <c r="O1162" s="101"/>
      <c r="P1162" s="101"/>
      <c r="Q1162" s="102"/>
    </row>
    <row r="1163" customFormat="false" ht="13.8" hidden="true" customHeight="false" outlineLevel="0" collapsed="false">
      <c r="A1163" s="127" t="s">
        <v>3322</v>
      </c>
      <c r="B1163" s="128" t="s">
        <v>3323</v>
      </c>
      <c r="C1163" s="95" t="s">
        <v>3126</v>
      </c>
      <c r="D1163" s="96"/>
      <c r="E1163" s="96" t="n">
        <v>0</v>
      </c>
      <c r="F1163" s="97" t="s">
        <v>48</v>
      </c>
      <c r="G1163" s="97" t="s">
        <v>48</v>
      </c>
      <c r="H1163" s="97" t="n">
        <v>34448</v>
      </c>
      <c r="I1163" s="103" t="s">
        <v>2954</v>
      </c>
      <c r="J1163" s="60" t="n">
        <v>10</v>
      </c>
      <c r="K1163" s="99" t="n">
        <v>6</v>
      </c>
      <c r="L1163" s="100" t="s">
        <v>3324</v>
      </c>
      <c r="M1163" s="101" t="s">
        <v>3325</v>
      </c>
      <c r="N1163" s="101"/>
      <c r="O1163" s="101"/>
      <c r="P1163" s="101"/>
      <c r="Q1163" s="102"/>
    </row>
    <row r="1164" customFormat="false" ht="15" hidden="true" customHeight="true" outlineLevel="0" collapsed="false">
      <c r="A1164" s="127" t="s">
        <v>3326</v>
      </c>
      <c r="B1164" s="128" t="s">
        <v>3327</v>
      </c>
      <c r="C1164" s="95" t="s">
        <v>123</v>
      </c>
      <c r="D1164" s="96"/>
      <c r="E1164" s="96" t="n">
        <v>0</v>
      </c>
      <c r="F1164" s="97" t="s">
        <v>48</v>
      </c>
      <c r="G1164" s="97" t="s">
        <v>48</v>
      </c>
      <c r="H1164" s="97" t="n">
        <v>19721</v>
      </c>
      <c r="I1164" s="103" t="s">
        <v>2954</v>
      </c>
      <c r="J1164" s="60" t="n">
        <v>10</v>
      </c>
      <c r="K1164" s="99" t="n">
        <v>6</v>
      </c>
      <c r="L1164" s="100"/>
      <c r="M1164" s="101"/>
      <c r="N1164" s="101"/>
      <c r="O1164" s="101"/>
      <c r="P1164" s="101"/>
      <c r="Q1164" s="102"/>
    </row>
    <row r="1165" customFormat="false" ht="13.8" hidden="true" customHeight="false" outlineLevel="0" collapsed="false">
      <c r="A1165" s="127" t="s">
        <v>3328</v>
      </c>
      <c r="B1165" s="128" t="s">
        <v>3329</v>
      </c>
      <c r="C1165" s="95" t="s">
        <v>123</v>
      </c>
      <c r="D1165" s="96"/>
      <c r="E1165" s="96" t="n">
        <v>0</v>
      </c>
      <c r="F1165" s="97" t="s">
        <v>48</v>
      </c>
      <c r="G1165" s="97" t="s">
        <v>48</v>
      </c>
      <c r="H1165" s="97" t="n">
        <v>1816</v>
      </c>
      <c r="I1165" s="103" t="s">
        <v>2954</v>
      </c>
      <c r="J1165" s="60" t="n">
        <v>10</v>
      </c>
      <c r="K1165" s="99" t="n">
        <v>6</v>
      </c>
      <c r="L1165" s="100"/>
      <c r="M1165" s="101"/>
      <c r="N1165" s="101"/>
      <c r="O1165" s="101"/>
      <c r="P1165" s="101"/>
      <c r="Q1165" s="102"/>
    </row>
    <row r="1166" customFormat="false" ht="13.8" hidden="true" customHeight="false" outlineLevel="0" collapsed="false">
      <c r="A1166" s="127" t="s">
        <v>3330</v>
      </c>
      <c r="B1166" s="128" t="s">
        <v>3331</v>
      </c>
      <c r="C1166" s="95" t="s">
        <v>123</v>
      </c>
      <c r="D1166" s="96"/>
      <c r="E1166" s="96" t="n">
        <v>0</v>
      </c>
      <c r="F1166" s="97" t="s">
        <v>48</v>
      </c>
      <c r="G1166" s="97" t="s">
        <v>48</v>
      </c>
      <c r="H1166" s="97" t="n">
        <v>1813</v>
      </c>
      <c r="I1166" s="103" t="s">
        <v>2954</v>
      </c>
      <c r="J1166" s="60" t="n">
        <v>10</v>
      </c>
      <c r="K1166" s="99" t="n">
        <v>6</v>
      </c>
      <c r="L1166" s="100"/>
      <c r="M1166" s="101"/>
      <c r="N1166" s="101"/>
      <c r="O1166" s="101"/>
      <c r="P1166" s="101"/>
      <c r="Q1166" s="102"/>
    </row>
    <row r="1167" customFormat="false" ht="13.8" hidden="true" customHeight="false" outlineLevel="0" collapsed="false">
      <c r="A1167" s="127" t="s">
        <v>3332</v>
      </c>
      <c r="B1167" s="128" t="s">
        <v>3333</v>
      </c>
      <c r="C1167" s="95" t="s">
        <v>123</v>
      </c>
      <c r="D1167" s="96"/>
      <c r="E1167" s="96" t="n">
        <v>0</v>
      </c>
      <c r="F1167" s="97" t="s">
        <v>48</v>
      </c>
      <c r="G1167" s="97" t="s">
        <v>48</v>
      </c>
      <c r="H1167" s="97" t="n">
        <v>2000</v>
      </c>
      <c r="I1167" s="103" t="s">
        <v>2954</v>
      </c>
      <c r="J1167" s="60" t="n">
        <v>10</v>
      </c>
      <c r="K1167" s="99" t="n">
        <v>6</v>
      </c>
      <c r="L1167" s="100"/>
      <c r="M1167" s="101"/>
      <c r="N1167" s="101"/>
      <c r="O1167" s="101"/>
      <c r="P1167" s="101"/>
      <c r="Q1167" s="102"/>
    </row>
    <row r="1168" customFormat="false" ht="13.8" hidden="true" customHeight="false" outlineLevel="0" collapsed="false">
      <c r="A1168" s="127" t="s">
        <v>3334</v>
      </c>
      <c r="B1168" s="128" t="s">
        <v>3335</v>
      </c>
      <c r="C1168" s="95" t="s">
        <v>123</v>
      </c>
      <c r="D1168" s="96"/>
      <c r="E1168" s="96" t="n">
        <v>0</v>
      </c>
      <c r="F1168" s="97" t="s">
        <v>48</v>
      </c>
      <c r="G1168" s="97" t="s">
        <v>48</v>
      </c>
      <c r="H1168" s="97" t="n">
        <v>29925</v>
      </c>
      <c r="I1168" s="103" t="s">
        <v>2954</v>
      </c>
      <c r="J1168" s="60" t="n">
        <v>10</v>
      </c>
      <c r="K1168" s="99" t="n">
        <v>6</v>
      </c>
      <c r="L1168" s="100"/>
      <c r="M1168" s="101"/>
      <c r="N1168" s="101"/>
      <c r="O1168" s="101"/>
      <c r="P1168" s="101"/>
      <c r="Q1168" s="102"/>
    </row>
    <row r="1169" customFormat="false" ht="13.8" hidden="true" customHeight="false" outlineLevel="0" collapsed="false">
      <c r="A1169" s="127" t="s">
        <v>3336</v>
      </c>
      <c r="B1169" s="128" t="s">
        <v>3337</v>
      </c>
      <c r="C1169" s="95" t="s">
        <v>123</v>
      </c>
      <c r="D1169" s="96"/>
      <c r="E1169" s="96" t="n">
        <v>0</v>
      </c>
      <c r="F1169" s="97" t="s">
        <v>48</v>
      </c>
      <c r="G1169" s="97" t="s">
        <v>48</v>
      </c>
      <c r="H1169" s="97" t="n">
        <v>29924</v>
      </c>
      <c r="I1169" s="103" t="s">
        <v>2954</v>
      </c>
      <c r="J1169" s="60" t="n">
        <v>10</v>
      </c>
      <c r="K1169" s="99" t="n">
        <v>6</v>
      </c>
      <c r="L1169" s="100"/>
      <c r="M1169" s="101"/>
      <c r="N1169" s="101"/>
      <c r="O1169" s="101"/>
      <c r="P1169" s="101"/>
      <c r="Q1169" s="102"/>
    </row>
    <row r="1170" customFormat="false" ht="15" hidden="true" customHeight="true" outlineLevel="0" collapsed="false">
      <c r="A1170" s="127" t="s">
        <v>3338</v>
      </c>
      <c r="B1170" s="128" t="s">
        <v>3339</v>
      </c>
      <c r="C1170" s="95" t="s">
        <v>123</v>
      </c>
      <c r="D1170" s="96"/>
      <c r="E1170" s="96" t="n">
        <v>0</v>
      </c>
      <c r="F1170" s="97" t="s">
        <v>48</v>
      </c>
      <c r="G1170" s="97" t="s">
        <v>48</v>
      </c>
      <c r="H1170" s="97" t="n">
        <v>1954</v>
      </c>
      <c r="I1170" s="103" t="s">
        <v>2954</v>
      </c>
      <c r="J1170" s="60" t="n">
        <v>10</v>
      </c>
      <c r="K1170" s="99" t="n">
        <v>6</v>
      </c>
      <c r="L1170" s="100"/>
      <c r="M1170" s="101"/>
      <c r="N1170" s="101"/>
      <c r="O1170" s="101"/>
      <c r="P1170" s="101"/>
      <c r="Q1170" s="102"/>
    </row>
    <row r="1171" customFormat="false" ht="13.8" hidden="true" customHeight="false" outlineLevel="0" collapsed="false">
      <c r="A1171" s="127" t="s">
        <v>3340</v>
      </c>
      <c r="B1171" s="128" t="s">
        <v>3341</v>
      </c>
      <c r="C1171" s="95" t="s">
        <v>123</v>
      </c>
      <c r="D1171" s="96"/>
      <c r="E1171" s="96" t="n">
        <v>0</v>
      </c>
      <c r="F1171" s="97" t="s">
        <v>48</v>
      </c>
      <c r="G1171" s="97" t="s">
        <v>48</v>
      </c>
      <c r="H1171" s="97" t="n">
        <v>19739</v>
      </c>
      <c r="I1171" s="103" t="s">
        <v>2954</v>
      </c>
      <c r="J1171" s="60" t="n">
        <v>10</v>
      </c>
      <c r="K1171" s="99" t="n">
        <v>7</v>
      </c>
      <c r="L1171" s="100"/>
      <c r="M1171" s="101"/>
      <c r="N1171" s="101"/>
      <c r="O1171" s="101"/>
      <c r="P1171" s="101"/>
      <c r="Q1171" s="102"/>
    </row>
    <row r="1172" customFormat="false" ht="13.8" hidden="true" customHeight="false" outlineLevel="0" collapsed="false">
      <c r="A1172" s="127" t="s">
        <v>3342</v>
      </c>
      <c r="B1172" s="128" t="s">
        <v>3343</v>
      </c>
      <c r="C1172" s="95" t="s">
        <v>123</v>
      </c>
      <c r="D1172" s="96"/>
      <c r="E1172" s="96" t="n">
        <v>0</v>
      </c>
      <c r="F1172" s="97" t="s">
        <v>48</v>
      </c>
      <c r="G1172" s="97" t="s">
        <v>48</v>
      </c>
      <c r="H1172" s="97" t="n">
        <v>2006</v>
      </c>
      <c r="I1172" s="103" t="s">
        <v>2954</v>
      </c>
      <c r="J1172" s="60" t="n">
        <v>10</v>
      </c>
      <c r="K1172" s="99" t="n">
        <v>6</v>
      </c>
      <c r="L1172" s="100"/>
      <c r="M1172" s="101"/>
      <c r="N1172" s="101"/>
      <c r="O1172" s="101"/>
      <c r="P1172" s="101"/>
      <c r="Q1172" s="102"/>
    </row>
    <row r="1173" customFormat="false" ht="13.8" hidden="true" customHeight="false" outlineLevel="0" collapsed="false">
      <c r="A1173" s="127" t="s">
        <v>3344</v>
      </c>
      <c r="B1173" s="128" t="s">
        <v>3345</v>
      </c>
      <c r="C1173" s="95" t="s">
        <v>123</v>
      </c>
      <c r="D1173" s="96"/>
      <c r="E1173" s="96" t="n">
        <v>0</v>
      </c>
      <c r="F1173" s="97" t="s">
        <v>48</v>
      </c>
      <c r="G1173" s="97" t="s">
        <v>48</v>
      </c>
      <c r="H1173" s="97" t="n">
        <v>32263</v>
      </c>
      <c r="I1173" s="103" t="s">
        <v>2954</v>
      </c>
      <c r="J1173" s="60" t="n">
        <v>10</v>
      </c>
      <c r="K1173" s="99" t="n">
        <v>6</v>
      </c>
      <c r="L1173" s="100"/>
      <c r="M1173" s="101"/>
      <c r="N1173" s="101"/>
      <c r="O1173" s="101"/>
      <c r="P1173" s="101"/>
      <c r="Q1173" s="102"/>
    </row>
    <row r="1174" customFormat="false" ht="12.75" hidden="true" customHeight="false" outlineLevel="0" collapsed="false">
      <c r="A1174" s="169" t="s">
        <v>3346</v>
      </c>
      <c r="B1174" s="57"/>
      <c r="C1174" s="170"/>
      <c r="D1174" s="57"/>
      <c r="E1174" s="57"/>
      <c r="F1174" s="57"/>
      <c r="G1174" s="171"/>
      <c r="H1174" s="171"/>
      <c r="I1174" s="57"/>
      <c r="J1174" s="60"/>
      <c r="K1174" s="60"/>
      <c r="L1174" s="172"/>
      <c r="M1174" s="57"/>
      <c r="N1174" s="57"/>
      <c r="O1174" s="57"/>
      <c r="P1174" s="57"/>
      <c r="Q1174" s="173"/>
    </row>
  </sheetData>
  <printOptions headings="false" gridLines="false" gridLinesSet="true" horizontalCentered="false" verticalCentered="false"/>
  <pageMargins left="0.275694444444444" right="0.236111111111111" top="0.551388888888889" bottom="0.747916666666667" header="0.275694444444444" footer="0.551388888888889"/>
  <pageSetup paperSize="8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&amp;L&amp;"Sans,Regular"&amp;K000000Arial,Italique"IBMR - conforme AFNOR T90-395 oct. 2003</oddHeader>
    <oddFooter>&amp;L&amp;"Sans,Regular"&amp;K000000 / &amp;A - imprimé le &amp;D&amp;R&amp;"Sans,Regular"&amp;K000000&amp;P 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106"/>
  <sheetViews>
    <sheetView showFormulas="false" showGridLines="tru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9" activeCellId="0" sqref="A9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8.95"/>
    <col collapsed="false" customWidth="true" hidden="false" outlineLevel="0" max="2" min="2" style="1" width="25.66"/>
    <col collapsed="false" customWidth="true" hidden="false" outlineLevel="0" max="3" min="3" style="1" width="12.75"/>
    <col collapsed="false" customWidth="true" hidden="false" outlineLevel="0" max="4" min="4" style="1" width="8.49"/>
    <col collapsed="false" customWidth="true" hidden="false" outlineLevel="0" max="17" min="5" style="1" width="8.66"/>
    <col collapsed="false" customWidth="true" hidden="false" outlineLevel="0" max="18" min="18" style="1" width="9.96"/>
    <col collapsed="false" customWidth="true" hidden="false" outlineLevel="0" max="24" min="19" style="1" width="8.66"/>
    <col collapsed="false" customWidth="false" hidden="false" outlineLevel="0" max="16384" min="25" style="1" width="10.46"/>
  </cols>
  <sheetData>
    <row r="1" customFormat="false" ht="14.15" hidden="false" customHeight="false" outlineLevel="0" collapsed="false">
      <c r="A1" s="174" t="s">
        <v>3347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customFormat="false" ht="12.75" hidden="false" customHeight="false" outlineLevel="0" collapsed="false">
      <c r="A2" s="175" t="s">
        <v>3348</v>
      </c>
      <c r="B2" s="4"/>
      <c r="C2" s="4" t="str">
        <f aca="false">CONCATENATE("saisie-calcul : modèle Irstea-GIS   ",CONCATENATE(accueil!L23,accueil!M23))</f>
        <v>saisie-calcul : modèle Irstea-GIS   version 4.3.1 - février 2016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4" customFormat="false" ht="12.75" hidden="false" customHeight="false" outlineLevel="0" collapsed="false">
      <c r="A4" s="176" t="s">
        <v>3349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6" customFormat="false" ht="12.75" hidden="false" customHeight="false" outlineLevel="0" collapsed="false">
      <c r="A6" s="178" t="s">
        <v>3350</v>
      </c>
      <c r="B6" s="177"/>
      <c r="N6" s="134"/>
    </row>
    <row r="7" customFormat="false" ht="12.75" hidden="false" customHeight="false" outlineLevel="0" collapsed="false">
      <c r="A7" s="179"/>
      <c r="B7" s="180"/>
      <c r="C7" s="180"/>
      <c r="D7" s="181" t="s">
        <v>12</v>
      </c>
      <c r="E7" s="181" t="s">
        <v>3351</v>
      </c>
      <c r="F7" s="181"/>
      <c r="G7" s="181" t="s">
        <v>3352</v>
      </c>
      <c r="H7" s="181"/>
      <c r="I7" s="181"/>
      <c r="J7" s="181" t="s">
        <v>3353</v>
      </c>
      <c r="K7" s="181"/>
      <c r="L7" s="181"/>
      <c r="M7" s="181"/>
      <c r="N7" s="181" t="s">
        <v>3354</v>
      </c>
      <c r="O7" s="181"/>
      <c r="P7" s="181"/>
      <c r="Q7" s="181"/>
      <c r="R7" s="181" t="s">
        <v>3355</v>
      </c>
      <c r="S7" s="181" t="s">
        <v>3356</v>
      </c>
      <c r="T7" s="181"/>
      <c r="U7" s="181"/>
      <c r="V7" s="181"/>
      <c r="W7" s="181"/>
    </row>
    <row r="8" customFormat="false" ht="12.75" hidden="false" customHeight="false" outlineLevel="0" collapsed="false">
      <c r="A8" s="182" t="s">
        <v>3357</v>
      </c>
      <c r="B8" s="183" t="s">
        <v>3358</v>
      </c>
      <c r="C8" s="184"/>
      <c r="D8" s="185"/>
      <c r="E8" s="186" t="s">
        <v>3359</v>
      </c>
      <c r="F8" s="187" t="s">
        <v>3360</v>
      </c>
      <c r="G8" s="186" t="n">
        <v>1</v>
      </c>
      <c r="H8" s="188" t="n">
        <v>2</v>
      </c>
      <c r="I8" s="187" t="n">
        <v>3</v>
      </c>
      <c r="J8" s="186" t="s">
        <v>3361</v>
      </c>
      <c r="K8" s="188" t="s">
        <v>3362</v>
      </c>
      <c r="L8" s="188" t="s">
        <v>3363</v>
      </c>
      <c r="M8" s="187" t="s">
        <v>3364</v>
      </c>
      <c r="N8" s="186" t="s">
        <v>3361</v>
      </c>
      <c r="O8" s="188" t="s">
        <v>3362</v>
      </c>
      <c r="P8" s="188" t="s">
        <v>3363</v>
      </c>
      <c r="Q8" s="187" t="s">
        <v>3364</v>
      </c>
      <c r="R8" s="185" t="s">
        <v>3358</v>
      </c>
      <c r="S8" s="186" t="s">
        <v>3365</v>
      </c>
      <c r="T8" s="188" t="s">
        <v>3366</v>
      </c>
      <c r="U8" s="188" t="s">
        <v>3367</v>
      </c>
      <c r="V8" s="188" t="s">
        <v>3368</v>
      </c>
      <c r="W8" s="187" t="s">
        <v>3369</v>
      </c>
    </row>
    <row r="9" customFormat="false" ht="12.75" hidden="false" customHeight="false" outlineLevel="0" collapsed="false">
      <c r="A9" s="189"/>
      <c r="B9" s="190"/>
      <c r="C9" s="191"/>
      <c r="D9" s="192"/>
      <c r="E9" s="193"/>
      <c r="F9" s="194"/>
      <c r="G9" s="193"/>
      <c r="H9" s="195"/>
      <c r="I9" s="194"/>
      <c r="J9" s="196"/>
      <c r="K9" s="197"/>
      <c r="L9" s="198"/>
      <c r="M9" s="199"/>
      <c r="N9" s="200"/>
      <c r="O9" s="197"/>
      <c r="P9" s="198"/>
      <c r="Q9" s="199"/>
      <c r="R9" s="192"/>
      <c r="S9" s="201"/>
      <c r="T9" s="198"/>
      <c r="U9" s="198"/>
      <c r="V9" s="198"/>
      <c r="W9" s="199"/>
    </row>
    <row r="10" customFormat="false" ht="12.75" hidden="false" customHeight="false" outlineLevel="0" collapsed="false">
      <c r="A10" s="189"/>
      <c r="B10" s="190"/>
      <c r="C10" s="191"/>
      <c r="D10" s="192"/>
      <c r="E10" s="193"/>
      <c r="F10" s="194"/>
      <c r="G10" s="193"/>
      <c r="H10" s="195"/>
      <c r="I10" s="194"/>
      <c r="J10" s="196"/>
      <c r="K10" s="197"/>
      <c r="L10" s="198"/>
      <c r="M10" s="199"/>
      <c r="N10" s="200"/>
      <c r="O10" s="197"/>
      <c r="P10" s="198"/>
      <c r="Q10" s="199"/>
      <c r="R10" s="192"/>
      <c r="S10" s="201"/>
      <c r="T10" s="198"/>
      <c r="U10" s="198"/>
      <c r="V10" s="198"/>
      <c r="W10" s="199"/>
    </row>
    <row r="11" customFormat="false" ht="12.75" hidden="false" customHeight="false" outlineLevel="0" collapsed="false">
      <c r="A11" s="189"/>
      <c r="B11" s="190"/>
      <c r="C11" s="191"/>
      <c r="D11" s="192"/>
      <c r="E11" s="193"/>
      <c r="F11" s="194"/>
      <c r="G11" s="193"/>
      <c r="H11" s="195"/>
      <c r="I11" s="194"/>
      <c r="J11" s="196"/>
      <c r="K11" s="197"/>
      <c r="L11" s="198"/>
      <c r="M11" s="199"/>
      <c r="N11" s="200"/>
      <c r="O11" s="197"/>
      <c r="P11" s="198"/>
      <c r="Q11" s="199"/>
      <c r="R11" s="192"/>
      <c r="S11" s="201"/>
      <c r="T11" s="198"/>
      <c r="U11" s="198"/>
      <c r="V11" s="198"/>
      <c r="W11" s="199"/>
    </row>
    <row r="12" customFormat="false" ht="12.75" hidden="false" customHeight="false" outlineLevel="0" collapsed="false">
      <c r="A12" s="189"/>
      <c r="B12" s="190"/>
      <c r="C12" s="191"/>
      <c r="D12" s="192"/>
      <c r="E12" s="193"/>
      <c r="F12" s="194"/>
      <c r="G12" s="193"/>
      <c r="H12" s="195"/>
      <c r="I12" s="194"/>
      <c r="J12" s="196"/>
      <c r="K12" s="197"/>
      <c r="L12" s="198"/>
      <c r="M12" s="199"/>
      <c r="N12" s="200"/>
      <c r="O12" s="197"/>
      <c r="P12" s="198"/>
      <c r="Q12" s="199"/>
      <c r="R12" s="192"/>
      <c r="S12" s="201"/>
      <c r="T12" s="198"/>
      <c r="U12" s="198"/>
      <c r="V12" s="198"/>
      <c r="W12" s="199"/>
    </row>
    <row r="13" customFormat="false" ht="12.75" hidden="false" customHeight="false" outlineLevel="0" collapsed="false">
      <c r="A13" s="189"/>
      <c r="B13" s="190"/>
      <c r="C13" s="191"/>
      <c r="D13" s="192"/>
      <c r="E13" s="193"/>
      <c r="F13" s="194"/>
      <c r="G13" s="193"/>
      <c r="H13" s="195"/>
      <c r="I13" s="194"/>
      <c r="J13" s="196"/>
      <c r="K13" s="197"/>
      <c r="L13" s="198"/>
      <c r="M13" s="199"/>
      <c r="N13" s="200"/>
      <c r="O13" s="197"/>
      <c r="P13" s="198"/>
      <c r="Q13" s="199"/>
      <c r="R13" s="192"/>
      <c r="S13" s="201"/>
      <c r="T13" s="198"/>
      <c r="U13" s="198"/>
      <c r="V13" s="198"/>
      <c r="W13" s="199"/>
    </row>
    <row r="14" customFormat="false" ht="12.75" hidden="false" customHeight="false" outlineLevel="0" collapsed="false">
      <c r="A14" s="189"/>
      <c r="B14" s="190"/>
      <c r="C14" s="191"/>
      <c r="D14" s="192"/>
      <c r="E14" s="193"/>
      <c r="F14" s="194"/>
      <c r="G14" s="193"/>
      <c r="H14" s="195"/>
      <c r="I14" s="194"/>
      <c r="J14" s="196"/>
      <c r="K14" s="197"/>
      <c r="L14" s="198"/>
      <c r="M14" s="199"/>
      <c r="N14" s="200"/>
      <c r="O14" s="197"/>
      <c r="P14" s="198"/>
      <c r="Q14" s="199"/>
      <c r="R14" s="192"/>
      <c r="S14" s="201"/>
      <c r="T14" s="198"/>
      <c r="U14" s="198"/>
      <c r="V14" s="198"/>
      <c r="W14" s="199"/>
    </row>
    <row r="15" customFormat="false" ht="12.75" hidden="false" customHeight="false" outlineLevel="0" collapsed="false">
      <c r="A15" s="189"/>
      <c r="B15" s="190"/>
      <c r="C15" s="191"/>
      <c r="D15" s="192"/>
      <c r="E15" s="193"/>
      <c r="F15" s="194"/>
      <c r="G15" s="193"/>
      <c r="H15" s="195"/>
      <c r="I15" s="194"/>
      <c r="J15" s="196"/>
      <c r="K15" s="197"/>
      <c r="L15" s="198"/>
      <c r="M15" s="199"/>
      <c r="N15" s="200"/>
      <c r="O15" s="197"/>
      <c r="P15" s="198"/>
      <c r="Q15" s="199"/>
      <c r="R15" s="192"/>
      <c r="S15" s="201"/>
      <c r="T15" s="198"/>
      <c r="U15" s="198"/>
      <c r="V15" s="198"/>
      <c r="W15" s="199"/>
    </row>
    <row r="16" customFormat="false" ht="12.75" hidden="false" customHeight="false" outlineLevel="0" collapsed="false">
      <c r="A16" s="189"/>
      <c r="B16" s="190"/>
      <c r="C16" s="191"/>
      <c r="D16" s="192"/>
      <c r="E16" s="193"/>
      <c r="F16" s="194"/>
      <c r="G16" s="193"/>
      <c r="H16" s="195"/>
      <c r="I16" s="194"/>
      <c r="J16" s="196"/>
      <c r="K16" s="197"/>
      <c r="L16" s="198"/>
      <c r="M16" s="199"/>
      <c r="N16" s="200"/>
      <c r="O16" s="197"/>
      <c r="P16" s="198"/>
      <c r="Q16" s="199"/>
      <c r="R16" s="192"/>
      <c r="S16" s="201"/>
      <c r="T16" s="198"/>
      <c r="U16" s="198"/>
      <c r="V16" s="198"/>
      <c r="W16" s="199"/>
    </row>
    <row r="17" customFormat="false" ht="12.75" hidden="false" customHeight="false" outlineLevel="0" collapsed="false">
      <c r="A17" s="189"/>
      <c r="B17" s="190"/>
      <c r="C17" s="191"/>
      <c r="D17" s="192"/>
      <c r="E17" s="193"/>
      <c r="F17" s="194"/>
      <c r="G17" s="193"/>
      <c r="H17" s="195"/>
      <c r="I17" s="194"/>
      <c r="J17" s="196"/>
      <c r="K17" s="197"/>
      <c r="L17" s="198"/>
      <c r="M17" s="199"/>
      <c r="N17" s="200"/>
      <c r="O17" s="197"/>
      <c r="P17" s="198"/>
      <c r="Q17" s="199"/>
      <c r="R17" s="192"/>
      <c r="S17" s="201"/>
      <c r="T17" s="198"/>
      <c r="U17" s="198"/>
      <c r="V17" s="198"/>
      <c r="W17" s="199"/>
    </row>
    <row r="18" customFormat="false" ht="12.75" hidden="false" customHeight="false" outlineLevel="0" collapsed="false">
      <c r="A18" s="189"/>
      <c r="B18" s="190"/>
      <c r="C18" s="191"/>
      <c r="D18" s="192"/>
      <c r="E18" s="193"/>
      <c r="F18" s="194"/>
      <c r="G18" s="193"/>
      <c r="H18" s="195"/>
      <c r="I18" s="194"/>
      <c r="J18" s="196"/>
      <c r="K18" s="197"/>
      <c r="L18" s="198"/>
      <c r="M18" s="199"/>
      <c r="N18" s="200"/>
      <c r="O18" s="197"/>
      <c r="P18" s="198"/>
      <c r="Q18" s="199"/>
      <c r="R18" s="192"/>
      <c r="S18" s="201"/>
      <c r="T18" s="198"/>
      <c r="U18" s="198"/>
      <c r="V18" s="198"/>
      <c r="W18" s="199"/>
    </row>
    <row r="19" customFormat="false" ht="12.75" hidden="false" customHeight="false" outlineLevel="0" collapsed="false">
      <c r="A19" s="189"/>
      <c r="B19" s="190"/>
      <c r="C19" s="191"/>
      <c r="D19" s="192"/>
      <c r="E19" s="193"/>
      <c r="F19" s="194"/>
      <c r="G19" s="193"/>
      <c r="H19" s="195"/>
      <c r="I19" s="194"/>
      <c r="J19" s="196"/>
      <c r="K19" s="197"/>
      <c r="L19" s="198"/>
      <c r="M19" s="199"/>
      <c r="N19" s="200"/>
      <c r="O19" s="197"/>
      <c r="P19" s="198"/>
      <c r="Q19" s="199"/>
      <c r="R19" s="192"/>
      <c r="S19" s="201"/>
      <c r="T19" s="198"/>
      <c r="U19" s="198"/>
      <c r="V19" s="198"/>
      <c r="W19" s="199"/>
    </row>
    <row r="20" customFormat="false" ht="12.75" hidden="false" customHeight="false" outlineLevel="0" collapsed="false">
      <c r="A20" s="189"/>
      <c r="B20" s="190"/>
      <c r="C20" s="191"/>
      <c r="D20" s="192"/>
      <c r="E20" s="193"/>
      <c r="F20" s="194"/>
      <c r="G20" s="193"/>
      <c r="H20" s="195"/>
      <c r="I20" s="194"/>
      <c r="J20" s="196"/>
      <c r="K20" s="197"/>
      <c r="L20" s="198"/>
      <c r="M20" s="199"/>
      <c r="N20" s="200"/>
      <c r="O20" s="197"/>
      <c r="P20" s="198"/>
      <c r="Q20" s="199"/>
      <c r="R20" s="192"/>
      <c r="S20" s="201"/>
      <c r="T20" s="198"/>
      <c r="U20" s="198"/>
      <c r="V20" s="198"/>
      <c r="W20" s="199"/>
    </row>
    <row r="21" customFormat="false" ht="12.75" hidden="false" customHeight="false" outlineLevel="0" collapsed="false">
      <c r="A21" s="189"/>
      <c r="B21" s="190"/>
      <c r="C21" s="191"/>
      <c r="D21" s="192"/>
      <c r="E21" s="193"/>
      <c r="F21" s="194"/>
      <c r="G21" s="193"/>
      <c r="H21" s="195"/>
      <c r="I21" s="194"/>
      <c r="J21" s="196"/>
      <c r="K21" s="197"/>
      <c r="L21" s="198"/>
      <c r="M21" s="199"/>
      <c r="N21" s="200"/>
      <c r="O21" s="197"/>
      <c r="P21" s="198"/>
      <c r="Q21" s="199"/>
      <c r="R21" s="192"/>
      <c r="S21" s="201"/>
      <c r="T21" s="198"/>
      <c r="U21" s="198"/>
      <c r="V21" s="198"/>
      <c r="W21" s="199"/>
    </row>
    <row r="22" customFormat="false" ht="12.75" hidden="false" customHeight="false" outlineLevel="0" collapsed="false">
      <c r="A22" s="189"/>
      <c r="B22" s="190"/>
      <c r="C22" s="191"/>
      <c r="D22" s="192"/>
      <c r="E22" s="193"/>
      <c r="F22" s="194"/>
      <c r="G22" s="193"/>
      <c r="H22" s="195"/>
      <c r="I22" s="194"/>
      <c r="J22" s="196"/>
      <c r="K22" s="197"/>
      <c r="L22" s="198"/>
      <c r="M22" s="199"/>
      <c r="N22" s="200"/>
      <c r="O22" s="197"/>
      <c r="P22" s="198"/>
      <c r="Q22" s="199"/>
      <c r="R22" s="192"/>
      <c r="S22" s="201"/>
      <c r="T22" s="198"/>
      <c r="U22" s="198"/>
      <c r="V22" s="198"/>
      <c r="W22" s="199"/>
    </row>
    <row r="23" customFormat="false" ht="12.75" hidden="false" customHeight="false" outlineLevel="0" collapsed="false">
      <c r="A23" s="189"/>
      <c r="B23" s="190"/>
      <c r="C23" s="191"/>
      <c r="D23" s="192"/>
      <c r="E23" s="193"/>
      <c r="F23" s="194"/>
      <c r="G23" s="193"/>
      <c r="H23" s="195"/>
      <c r="I23" s="194"/>
      <c r="J23" s="196"/>
      <c r="K23" s="197"/>
      <c r="L23" s="198"/>
      <c r="M23" s="199"/>
      <c r="N23" s="200"/>
      <c r="O23" s="197"/>
      <c r="P23" s="198"/>
      <c r="Q23" s="199"/>
      <c r="R23" s="192"/>
      <c r="S23" s="201"/>
      <c r="T23" s="198"/>
      <c r="U23" s="198"/>
      <c r="V23" s="198"/>
      <c r="W23" s="199"/>
    </row>
    <row r="24" customFormat="false" ht="12.75" hidden="false" customHeight="false" outlineLevel="0" collapsed="false">
      <c r="A24" s="189"/>
      <c r="B24" s="190"/>
      <c r="C24" s="191"/>
      <c r="D24" s="192"/>
      <c r="E24" s="193"/>
      <c r="F24" s="194"/>
      <c r="G24" s="193"/>
      <c r="H24" s="195"/>
      <c r="I24" s="194"/>
      <c r="J24" s="196"/>
      <c r="K24" s="197"/>
      <c r="L24" s="198"/>
      <c r="M24" s="199"/>
      <c r="N24" s="200"/>
      <c r="O24" s="197"/>
      <c r="P24" s="198"/>
      <c r="Q24" s="199"/>
      <c r="R24" s="192"/>
      <c r="S24" s="201"/>
      <c r="T24" s="198"/>
      <c r="U24" s="198"/>
      <c r="V24" s="198"/>
      <c r="W24" s="199"/>
    </row>
    <row r="25" customFormat="false" ht="12.75" hidden="false" customHeight="false" outlineLevel="0" collapsed="false">
      <c r="A25" s="189"/>
      <c r="B25" s="190"/>
      <c r="C25" s="191"/>
      <c r="D25" s="192"/>
      <c r="E25" s="193"/>
      <c r="F25" s="194"/>
      <c r="G25" s="193"/>
      <c r="H25" s="195"/>
      <c r="I25" s="194"/>
      <c r="J25" s="196"/>
      <c r="K25" s="197"/>
      <c r="L25" s="198"/>
      <c r="M25" s="199"/>
      <c r="N25" s="200"/>
      <c r="O25" s="197"/>
      <c r="P25" s="198"/>
      <c r="Q25" s="199"/>
      <c r="R25" s="192"/>
      <c r="S25" s="201"/>
      <c r="T25" s="198"/>
      <c r="U25" s="198"/>
      <c r="V25" s="198"/>
      <c r="W25" s="199"/>
    </row>
    <row r="26" customFormat="false" ht="12.75" hidden="false" customHeight="false" outlineLevel="0" collapsed="false">
      <c r="A26" s="189"/>
      <c r="B26" s="190"/>
      <c r="C26" s="191"/>
      <c r="D26" s="192"/>
      <c r="E26" s="193"/>
      <c r="F26" s="194"/>
      <c r="G26" s="193"/>
      <c r="H26" s="195"/>
      <c r="I26" s="194"/>
      <c r="J26" s="196"/>
      <c r="K26" s="197"/>
      <c r="L26" s="198"/>
      <c r="M26" s="199"/>
      <c r="N26" s="200"/>
      <c r="O26" s="197"/>
      <c r="P26" s="198"/>
      <c r="Q26" s="199"/>
      <c r="R26" s="192"/>
      <c r="S26" s="201"/>
      <c r="T26" s="198"/>
      <c r="U26" s="198"/>
      <c r="V26" s="198"/>
      <c r="W26" s="199"/>
    </row>
    <row r="27" customFormat="false" ht="12.75" hidden="false" customHeight="false" outlineLevel="0" collapsed="false">
      <c r="A27" s="189"/>
      <c r="B27" s="190"/>
      <c r="C27" s="191"/>
      <c r="D27" s="192"/>
      <c r="E27" s="193"/>
      <c r="F27" s="194"/>
      <c r="G27" s="193"/>
      <c r="H27" s="195"/>
      <c r="I27" s="194"/>
      <c r="J27" s="196"/>
      <c r="K27" s="197"/>
      <c r="L27" s="198"/>
      <c r="M27" s="199"/>
      <c r="N27" s="200"/>
      <c r="O27" s="197"/>
      <c r="P27" s="198"/>
      <c r="Q27" s="199"/>
      <c r="R27" s="192"/>
      <c r="S27" s="201"/>
      <c r="T27" s="198"/>
      <c r="U27" s="198"/>
      <c r="V27" s="198"/>
      <c r="W27" s="199"/>
    </row>
    <row r="28" customFormat="false" ht="12.75" hidden="false" customHeight="false" outlineLevel="0" collapsed="false">
      <c r="A28" s="189"/>
      <c r="B28" s="190"/>
      <c r="C28" s="191"/>
      <c r="D28" s="192"/>
      <c r="E28" s="193"/>
      <c r="F28" s="194"/>
      <c r="G28" s="193"/>
      <c r="H28" s="195"/>
      <c r="I28" s="194"/>
      <c r="J28" s="196"/>
      <c r="K28" s="197"/>
      <c r="L28" s="198"/>
      <c r="M28" s="199"/>
      <c r="N28" s="200"/>
      <c r="O28" s="197"/>
      <c r="P28" s="198"/>
      <c r="Q28" s="199"/>
      <c r="R28" s="192"/>
      <c r="S28" s="201"/>
      <c r="T28" s="198"/>
      <c r="U28" s="198"/>
      <c r="V28" s="198"/>
      <c r="W28" s="199"/>
    </row>
    <row r="29" customFormat="false" ht="12.75" hidden="false" customHeight="false" outlineLevel="0" collapsed="false">
      <c r="A29" s="189"/>
      <c r="B29" s="190"/>
      <c r="C29" s="191"/>
      <c r="D29" s="192"/>
      <c r="E29" s="193"/>
      <c r="F29" s="194"/>
      <c r="G29" s="193"/>
      <c r="H29" s="195"/>
      <c r="I29" s="194"/>
      <c r="J29" s="196"/>
      <c r="K29" s="197"/>
      <c r="L29" s="198"/>
      <c r="M29" s="199"/>
      <c r="N29" s="200"/>
      <c r="O29" s="197"/>
      <c r="P29" s="198"/>
      <c r="Q29" s="199"/>
      <c r="R29" s="192"/>
      <c r="S29" s="201"/>
      <c r="T29" s="198"/>
      <c r="U29" s="198"/>
      <c r="V29" s="198"/>
      <c r="W29" s="199"/>
    </row>
    <row r="30" customFormat="false" ht="12.75" hidden="false" customHeight="false" outlineLevel="0" collapsed="false">
      <c r="A30" s="189"/>
      <c r="B30" s="190"/>
      <c r="C30" s="191"/>
      <c r="D30" s="192"/>
      <c r="E30" s="193"/>
      <c r="F30" s="194"/>
      <c r="G30" s="193"/>
      <c r="H30" s="195"/>
      <c r="I30" s="194"/>
      <c r="J30" s="196"/>
      <c r="K30" s="197"/>
      <c r="L30" s="198"/>
      <c r="M30" s="199"/>
      <c r="N30" s="200"/>
      <c r="O30" s="197"/>
      <c r="P30" s="198"/>
      <c r="Q30" s="199"/>
      <c r="R30" s="192"/>
      <c r="S30" s="201"/>
      <c r="T30" s="198"/>
      <c r="U30" s="198"/>
      <c r="V30" s="198"/>
      <c r="W30" s="199"/>
    </row>
    <row r="31" customFormat="false" ht="12.75" hidden="false" customHeight="false" outlineLevel="0" collapsed="false">
      <c r="A31" s="189"/>
      <c r="B31" s="190"/>
      <c r="C31" s="191"/>
      <c r="D31" s="192"/>
      <c r="E31" s="193"/>
      <c r="F31" s="194"/>
      <c r="G31" s="193"/>
      <c r="H31" s="195"/>
      <c r="I31" s="194"/>
      <c r="J31" s="196"/>
      <c r="K31" s="197"/>
      <c r="L31" s="198"/>
      <c r="M31" s="199"/>
      <c r="N31" s="200"/>
      <c r="O31" s="197"/>
      <c r="P31" s="198"/>
      <c r="Q31" s="199"/>
      <c r="R31" s="192"/>
      <c r="S31" s="201"/>
      <c r="T31" s="198"/>
      <c r="U31" s="198"/>
      <c r="V31" s="198"/>
      <c r="W31" s="199"/>
    </row>
    <row r="32" customFormat="false" ht="12.75" hidden="false" customHeight="false" outlineLevel="0" collapsed="false">
      <c r="A32" s="189"/>
      <c r="B32" s="190"/>
      <c r="C32" s="191"/>
      <c r="D32" s="192"/>
      <c r="E32" s="193"/>
      <c r="F32" s="194"/>
      <c r="G32" s="193"/>
      <c r="H32" s="195"/>
      <c r="I32" s="194"/>
      <c r="J32" s="196"/>
      <c r="K32" s="197"/>
      <c r="L32" s="198"/>
      <c r="M32" s="199"/>
      <c r="N32" s="200"/>
      <c r="O32" s="197"/>
      <c r="P32" s="198"/>
      <c r="Q32" s="199"/>
      <c r="R32" s="192"/>
      <c r="S32" s="201"/>
      <c r="T32" s="198"/>
      <c r="U32" s="198"/>
      <c r="V32" s="198"/>
      <c r="W32" s="199"/>
    </row>
    <row r="33" customFormat="false" ht="12.75" hidden="false" customHeight="false" outlineLevel="0" collapsed="false">
      <c r="A33" s="189"/>
      <c r="B33" s="190"/>
      <c r="C33" s="191"/>
      <c r="D33" s="192"/>
      <c r="E33" s="193"/>
      <c r="F33" s="194"/>
      <c r="G33" s="193"/>
      <c r="H33" s="195"/>
      <c r="I33" s="194"/>
      <c r="J33" s="196"/>
      <c r="K33" s="197"/>
      <c r="L33" s="198"/>
      <c r="M33" s="199"/>
      <c r="N33" s="200"/>
      <c r="O33" s="197"/>
      <c r="P33" s="198"/>
      <c r="Q33" s="199"/>
      <c r="R33" s="192"/>
      <c r="S33" s="201"/>
      <c r="T33" s="198"/>
      <c r="U33" s="198"/>
      <c r="V33" s="198"/>
      <c r="W33" s="199"/>
    </row>
    <row r="34" customFormat="false" ht="12.75" hidden="false" customHeight="false" outlineLevel="0" collapsed="false">
      <c r="A34" s="189"/>
      <c r="B34" s="190"/>
      <c r="C34" s="191"/>
      <c r="D34" s="192"/>
      <c r="E34" s="193"/>
      <c r="F34" s="194"/>
      <c r="G34" s="193"/>
      <c r="H34" s="195"/>
      <c r="I34" s="194"/>
      <c r="J34" s="196"/>
      <c r="K34" s="197"/>
      <c r="L34" s="198"/>
      <c r="M34" s="199"/>
      <c r="N34" s="200"/>
      <c r="O34" s="197"/>
      <c r="P34" s="198"/>
      <c r="Q34" s="199"/>
      <c r="R34" s="192"/>
      <c r="S34" s="201"/>
      <c r="T34" s="198"/>
      <c r="U34" s="198"/>
      <c r="V34" s="198"/>
      <c r="W34" s="199"/>
    </row>
    <row r="35" customFormat="false" ht="12.75" hidden="false" customHeight="false" outlineLevel="0" collapsed="false">
      <c r="A35" s="202"/>
      <c r="B35" s="203"/>
      <c r="C35" s="204"/>
      <c r="D35" s="205"/>
      <c r="E35" s="206"/>
      <c r="F35" s="207"/>
      <c r="G35" s="206"/>
      <c r="H35" s="208"/>
      <c r="I35" s="207"/>
      <c r="J35" s="209"/>
      <c r="K35" s="210"/>
      <c r="L35" s="211"/>
      <c r="M35" s="212"/>
      <c r="N35" s="213"/>
      <c r="O35" s="210"/>
      <c r="P35" s="211"/>
      <c r="Q35" s="212"/>
      <c r="R35" s="205"/>
      <c r="S35" s="214"/>
      <c r="T35" s="211"/>
      <c r="U35" s="211"/>
      <c r="V35" s="211"/>
      <c r="W35" s="212"/>
    </row>
    <row r="36" customFormat="false" ht="12.75" hidden="false" customHeight="false" outlineLevel="0" collapsed="false">
      <c r="C36" s="215"/>
      <c r="D36" s="216"/>
      <c r="J36" s="216"/>
      <c r="K36" s="216"/>
      <c r="N36" s="216"/>
      <c r="O36" s="216"/>
      <c r="R36" s="216"/>
    </row>
    <row r="37" customFormat="false" ht="12.75" hidden="false" customHeight="false" outlineLevel="0" collapsed="false">
      <c r="C37" s="215"/>
      <c r="D37" s="216"/>
      <c r="N37" s="216"/>
      <c r="O37" s="216"/>
      <c r="R37" s="216"/>
    </row>
    <row r="38" customFormat="false" ht="12.75" hidden="false" customHeight="false" outlineLevel="0" collapsed="false">
      <c r="C38" s="215"/>
      <c r="D38" s="216"/>
      <c r="N38" s="216"/>
      <c r="O38" s="216"/>
      <c r="R38" s="216"/>
    </row>
    <row r="39" customFormat="false" ht="12.75" hidden="false" customHeight="false" outlineLevel="0" collapsed="false">
      <c r="C39" s="215"/>
      <c r="D39" s="216"/>
      <c r="N39" s="216"/>
      <c r="O39" s="216"/>
      <c r="R39" s="216"/>
    </row>
    <row r="40" customFormat="false" ht="12.75" hidden="false" customHeight="false" outlineLevel="0" collapsed="false">
      <c r="C40" s="215"/>
      <c r="D40" s="216"/>
      <c r="N40" s="216"/>
      <c r="O40" s="216"/>
      <c r="R40" s="216"/>
    </row>
    <row r="41" customFormat="false" ht="12.75" hidden="false" customHeight="false" outlineLevel="0" collapsed="false">
      <c r="C41" s="215"/>
      <c r="D41" s="216"/>
      <c r="J41" s="216"/>
      <c r="K41" s="216"/>
      <c r="N41" s="216"/>
      <c r="O41" s="216"/>
      <c r="R41" s="216"/>
    </row>
    <row r="42" customFormat="false" ht="12.75" hidden="false" customHeight="false" outlineLevel="0" collapsed="false">
      <c r="C42" s="215"/>
      <c r="D42" s="216"/>
      <c r="J42" s="216"/>
      <c r="K42" s="216"/>
      <c r="N42" s="216"/>
      <c r="O42" s="216"/>
      <c r="R42" s="216"/>
    </row>
    <row r="43" customFormat="false" ht="12.75" hidden="false" customHeight="false" outlineLevel="0" collapsed="false">
      <c r="C43" s="215"/>
      <c r="D43" s="216"/>
      <c r="J43" s="216"/>
      <c r="K43" s="216"/>
      <c r="N43" s="216"/>
      <c r="O43" s="216"/>
      <c r="R43" s="216"/>
    </row>
    <row r="44" customFormat="false" ht="12.75" hidden="false" customHeight="false" outlineLevel="0" collapsed="false">
      <c r="C44" s="215"/>
      <c r="D44" s="216"/>
      <c r="J44" s="216"/>
      <c r="K44" s="216"/>
      <c r="N44" s="216"/>
      <c r="O44" s="216"/>
      <c r="R44" s="216"/>
    </row>
    <row r="45" customFormat="false" ht="12.75" hidden="false" customHeight="false" outlineLevel="0" collapsed="false">
      <c r="C45" s="215"/>
      <c r="D45" s="216"/>
      <c r="J45" s="216"/>
      <c r="K45" s="216"/>
      <c r="N45" s="216"/>
      <c r="O45" s="216"/>
      <c r="R45" s="216"/>
    </row>
    <row r="46" customFormat="false" ht="12.75" hidden="false" customHeight="false" outlineLevel="0" collapsed="false">
      <c r="C46" s="215"/>
      <c r="D46" s="216"/>
      <c r="J46" s="216"/>
      <c r="K46" s="216"/>
      <c r="N46" s="216"/>
      <c r="O46" s="216"/>
      <c r="R46" s="216"/>
    </row>
    <row r="47" customFormat="false" ht="12.75" hidden="false" customHeight="false" outlineLevel="0" collapsed="false">
      <c r="C47" s="215"/>
      <c r="D47" s="216"/>
      <c r="J47" s="216"/>
      <c r="K47" s="216"/>
      <c r="N47" s="216"/>
      <c r="O47" s="216"/>
      <c r="R47" s="216"/>
    </row>
    <row r="48" customFormat="false" ht="12.75" hidden="false" customHeight="false" outlineLevel="0" collapsed="false">
      <c r="C48" s="215"/>
      <c r="D48" s="216"/>
      <c r="J48" s="216"/>
      <c r="K48" s="216"/>
      <c r="N48" s="216"/>
      <c r="O48" s="216"/>
      <c r="R48" s="216"/>
    </row>
    <row r="49" customFormat="false" ht="12.75" hidden="false" customHeight="false" outlineLevel="0" collapsed="false">
      <c r="C49" s="215"/>
      <c r="D49" s="216"/>
      <c r="J49" s="216"/>
      <c r="K49" s="216"/>
      <c r="N49" s="216"/>
      <c r="O49" s="216"/>
      <c r="R49" s="216"/>
    </row>
    <row r="50" customFormat="false" ht="12.75" hidden="false" customHeight="false" outlineLevel="0" collapsed="false">
      <c r="C50" s="215"/>
      <c r="D50" s="216"/>
      <c r="J50" s="216"/>
      <c r="K50" s="216"/>
      <c r="N50" s="216"/>
      <c r="O50" s="216"/>
      <c r="R50" s="216"/>
    </row>
    <row r="51" customFormat="false" ht="12.75" hidden="false" customHeight="false" outlineLevel="0" collapsed="false">
      <c r="C51" s="215"/>
      <c r="D51" s="216"/>
      <c r="J51" s="216"/>
      <c r="K51" s="216"/>
      <c r="N51" s="216"/>
      <c r="O51" s="216"/>
      <c r="R51" s="216"/>
    </row>
    <row r="52" customFormat="false" ht="12.75" hidden="false" customHeight="false" outlineLevel="0" collapsed="false">
      <c r="C52" s="215"/>
      <c r="D52" s="216"/>
      <c r="J52" s="216"/>
      <c r="K52" s="216"/>
      <c r="N52" s="216"/>
      <c r="O52" s="216"/>
      <c r="R52" s="216"/>
    </row>
    <row r="53" customFormat="false" ht="12.75" hidden="false" customHeight="false" outlineLevel="0" collapsed="false">
      <c r="C53" s="215"/>
      <c r="D53" s="216"/>
      <c r="J53" s="216"/>
      <c r="K53" s="216"/>
      <c r="N53" s="216"/>
      <c r="O53" s="216"/>
      <c r="R53" s="216"/>
    </row>
    <row r="54" customFormat="false" ht="12.75" hidden="false" customHeight="false" outlineLevel="0" collapsed="false">
      <c r="C54" s="215"/>
      <c r="D54" s="216"/>
      <c r="J54" s="216"/>
      <c r="K54" s="216"/>
      <c r="N54" s="216"/>
      <c r="O54" s="216"/>
      <c r="R54" s="216"/>
    </row>
    <row r="55" customFormat="false" ht="12.75" hidden="false" customHeight="false" outlineLevel="0" collapsed="false">
      <c r="C55" s="215"/>
      <c r="D55" s="216"/>
      <c r="J55" s="216"/>
      <c r="K55" s="216"/>
      <c r="N55" s="216"/>
      <c r="O55" s="216"/>
      <c r="R55" s="216"/>
    </row>
    <row r="56" customFormat="false" ht="12.75" hidden="false" customHeight="false" outlineLevel="0" collapsed="false">
      <c r="C56" s="215"/>
      <c r="D56" s="216"/>
      <c r="J56" s="216"/>
      <c r="K56" s="216"/>
      <c r="N56" s="216"/>
      <c r="O56" s="216"/>
      <c r="R56" s="216"/>
    </row>
    <row r="57" customFormat="false" ht="12.75" hidden="false" customHeight="false" outlineLevel="0" collapsed="false">
      <c r="C57" s="215"/>
      <c r="D57" s="216"/>
      <c r="J57" s="216"/>
      <c r="K57" s="216"/>
      <c r="N57" s="216"/>
      <c r="O57" s="216"/>
      <c r="R57" s="216"/>
    </row>
    <row r="58" customFormat="false" ht="12.75" hidden="false" customHeight="false" outlineLevel="0" collapsed="false">
      <c r="C58" s="215"/>
      <c r="D58" s="216"/>
      <c r="J58" s="216"/>
      <c r="K58" s="216"/>
      <c r="N58" s="216"/>
      <c r="O58" s="216"/>
      <c r="R58" s="216"/>
    </row>
    <row r="59" customFormat="false" ht="12.75" hidden="false" customHeight="false" outlineLevel="0" collapsed="false">
      <c r="C59" s="215"/>
      <c r="D59" s="216"/>
      <c r="J59" s="216"/>
      <c r="K59" s="216"/>
      <c r="N59" s="216"/>
      <c r="O59" s="216"/>
      <c r="R59" s="216"/>
    </row>
    <row r="60" customFormat="false" ht="12.75" hidden="false" customHeight="false" outlineLevel="0" collapsed="false">
      <c r="C60" s="215"/>
      <c r="D60" s="216"/>
      <c r="J60" s="216"/>
      <c r="K60" s="216"/>
      <c r="N60" s="216"/>
      <c r="O60" s="216"/>
      <c r="R60" s="216"/>
    </row>
    <row r="61" customFormat="false" ht="12.75" hidden="false" customHeight="false" outlineLevel="0" collapsed="false">
      <c r="C61" s="215"/>
      <c r="D61" s="216"/>
      <c r="J61" s="216"/>
      <c r="K61" s="216"/>
      <c r="N61" s="216"/>
      <c r="O61" s="216"/>
      <c r="R61" s="216"/>
    </row>
    <row r="62" customFormat="false" ht="12.75" hidden="false" customHeight="false" outlineLevel="0" collapsed="false">
      <c r="C62" s="215"/>
      <c r="D62" s="216"/>
      <c r="J62" s="216"/>
      <c r="K62" s="216"/>
      <c r="N62" s="216"/>
      <c r="O62" s="216"/>
      <c r="R62" s="216"/>
    </row>
    <row r="63" customFormat="false" ht="12.75" hidden="false" customHeight="false" outlineLevel="0" collapsed="false">
      <c r="C63" s="215"/>
      <c r="D63" s="216"/>
      <c r="J63" s="216"/>
      <c r="K63" s="216"/>
      <c r="N63" s="216"/>
      <c r="O63" s="216"/>
      <c r="R63" s="216"/>
    </row>
    <row r="64" customFormat="false" ht="12.75" hidden="false" customHeight="false" outlineLevel="0" collapsed="false">
      <c r="C64" s="215"/>
      <c r="D64" s="216"/>
      <c r="J64" s="216"/>
      <c r="K64" s="216"/>
      <c r="N64" s="216"/>
      <c r="O64" s="216"/>
      <c r="R64" s="216"/>
    </row>
    <row r="65" customFormat="false" ht="12.75" hidden="false" customHeight="false" outlineLevel="0" collapsed="false">
      <c r="C65" s="215"/>
      <c r="D65" s="216"/>
      <c r="J65" s="216"/>
      <c r="K65" s="216"/>
      <c r="N65" s="216"/>
      <c r="O65" s="216"/>
      <c r="R65" s="216"/>
    </row>
    <row r="66" customFormat="false" ht="12.75" hidden="false" customHeight="false" outlineLevel="0" collapsed="false">
      <c r="C66" s="215"/>
      <c r="D66" s="216"/>
      <c r="J66" s="216"/>
      <c r="K66" s="216"/>
      <c r="N66" s="216"/>
      <c r="O66" s="216"/>
      <c r="R66" s="216"/>
    </row>
    <row r="67" customFormat="false" ht="12.75" hidden="false" customHeight="false" outlineLevel="0" collapsed="false">
      <c r="C67" s="215"/>
      <c r="D67" s="216"/>
      <c r="J67" s="216"/>
      <c r="K67" s="216"/>
      <c r="N67" s="216"/>
      <c r="O67" s="216"/>
      <c r="R67" s="216"/>
    </row>
    <row r="68" customFormat="false" ht="12.75" hidden="false" customHeight="false" outlineLevel="0" collapsed="false">
      <c r="C68" s="215"/>
      <c r="D68" s="216"/>
      <c r="J68" s="216"/>
      <c r="K68" s="216"/>
      <c r="N68" s="216"/>
      <c r="O68" s="216"/>
      <c r="R68" s="216"/>
    </row>
    <row r="69" customFormat="false" ht="12.75" hidden="false" customHeight="false" outlineLevel="0" collapsed="false">
      <c r="C69" s="215"/>
      <c r="D69" s="216"/>
      <c r="J69" s="216"/>
      <c r="K69" s="216"/>
      <c r="N69" s="216"/>
      <c r="O69" s="216"/>
      <c r="R69" s="216"/>
    </row>
    <row r="70" customFormat="false" ht="12.75" hidden="false" customHeight="false" outlineLevel="0" collapsed="false">
      <c r="C70" s="215"/>
      <c r="D70" s="216"/>
      <c r="J70" s="216"/>
      <c r="K70" s="216"/>
      <c r="N70" s="216"/>
      <c r="O70" s="216"/>
      <c r="R70" s="216"/>
    </row>
    <row r="71" customFormat="false" ht="12.75" hidden="false" customHeight="false" outlineLevel="0" collapsed="false">
      <c r="C71" s="215"/>
      <c r="D71" s="216"/>
      <c r="J71" s="216"/>
      <c r="K71" s="216"/>
      <c r="N71" s="216"/>
      <c r="O71" s="216"/>
      <c r="R71" s="216"/>
    </row>
    <row r="72" customFormat="false" ht="12.75" hidden="false" customHeight="false" outlineLevel="0" collapsed="false">
      <c r="C72" s="215"/>
      <c r="D72" s="216"/>
      <c r="J72" s="216"/>
      <c r="K72" s="216"/>
      <c r="N72" s="216"/>
      <c r="O72" s="216"/>
      <c r="R72" s="216"/>
    </row>
    <row r="73" customFormat="false" ht="12.75" hidden="false" customHeight="false" outlineLevel="0" collapsed="false">
      <c r="C73" s="215"/>
      <c r="D73" s="216"/>
      <c r="J73" s="216"/>
      <c r="K73" s="216"/>
      <c r="N73" s="216"/>
      <c r="O73" s="216"/>
      <c r="R73" s="216"/>
    </row>
    <row r="74" customFormat="false" ht="12.75" hidden="false" customHeight="false" outlineLevel="0" collapsed="false">
      <c r="C74" s="215"/>
      <c r="D74" s="216"/>
      <c r="J74" s="216"/>
      <c r="K74" s="216"/>
      <c r="N74" s="216"/>
      <c r="O74" s="216"/>
      <c r="R74" s="216"/>
    </row>
    <row r="75" customFormat="false" ht="12.75" hidden="false" customHeight="false" outlineLevel="0" collapsed="false">
      <c r="C75" s="215"/>
      <c r="D75" s="216"/>
      <c r="J75" s="216"/>
      <c r="K75" s="216"/>
      <c r="N75" s="216"/>
      <c r="O75" s="216"/>
      <c r="R75" s="216"/>
    </row>
    <row r="76" customFormat="false" ht="12.75" hidden="false" customHeight="false" outlineLevel="0" collapsed="false">
      <c r="C76" s="215"/>
      <c r="D76" s="216"/>
      <c r="J76" s="216"/>
      <c r="K76" s="216"/>
      <c r="N76" s="216"/>
      <c r="O76" s="216"/>
      <c r="R76" s="216"/>
    </row>
    <row r="77" customFormat="false" ht="12.75" hidden="false" customHeight="false" outlineLevel="0" collapsed="false">
      <c r="C77" s="215"/>
      <c r="D77" s="216"/>
      <c r="J77" s="216"/>
      <c r="K77" s="216"/>
      <c r="N77" s="216"/>
      <c r="O77" s="216"/>
      <c r="R77" s="216"/>
    </row>
    <row r="78" customFormat="false" ht="12.75" hidden="false" customHeight="false" outlineLevel="0" collapsed="false">
      <c r="C78" s="215"/>
      <c r="D78" s="216"/>
      <c r="J78" s="216"/>
      <c r="K78" s="216"/>
      <c r="N78" s="216"/>
      <c r="O78" s="216"/>
      <c r="R78" s="216"/>
    </row>
    <row r="79" customFormat="false" ht="12.75" hidden="false" customHeight="false" outlineLevel="0" collapsed="false">
      <c r="C79" s="215"/>
      <c r="D79" s="216"/>
      <c r="J79" s="216"/>
      <c r="K79" s="216"/>
      <c r="N79" s="216"/>
      <c r="O79" s="216"/>
      <c r="R79" s="216"/>
    </row>
    <row r="80" customFormat="false" ht="12.75" hidden="false" customHeight="false" outlineLevel="0" collapsed="false">
      <c r="C80" s="215"/>
      <c r="D80" s="216"/>
      <c r="J80" s="216"/>
      <c r="K80" s="216"/>
      <c r="N80" s="216"/>
      <c r="O80" s="216"/>
      <c r="R80" s="216"/>
    </row>
    <row r="81" customFormat="false" ht="12.75" hidden="false" customHeight="false" outlineLevel="0" collapsed="false">
      <c r="C81" s="215"/>
      <c r="D81" s="216"/>
      <c r="J81" s="216"/>
      <c r="K81" s="216"/>
      <c r="N81" s="216"/>
      <c r="O81" s="216"/>
      <c r="R81" s="216"/>
    </row>
    <row r="82" customFormat="false" ht="12.75" hidden="false" customHeight="false" outlineLevel="0" collapsed="false">
      <c r="C82" s="215"/>
      <c r="D82" s="216"/>
      <c r="J82" s="216"/>
      <c r="K82" s="216"/>
      <c r="N82" s="216"/>
      <c r="O82" s="216"/>
      <c r="R82" s="216"/>
    </row>
    <row r="83" customFormat="false" ht="12.75" hidden="false" customHeight="false" outlineLevel="0" collapsed="false">
      <c r="C83" s="215"/>
      <c r="D83" s="216"/>
      <c r="J83" s="216"/>
      <c r="K83" s="216"/>
      <c r="N83" s="216"/>
      <c r="O83" s="216"/>
      <c r="R83" s="216"/>
    </row>
    <row r="84" customFormat="false" ht="12.75" hidden="false" customHeight="false" outlineLevel="0" collapsed="false">
      <c r="C84" s="215"/>
      <c r="D84" s="216"/>
      <c r="J84" s="216"/>
      <c r="K84" s="216"/>
      <c r="N84" s="216"/>
      <c r="O84" s="216"/>
      <c r="R84" s="216"/>
    </row>
    <row r="85" customFormat="false" ht="12.75" hidden="false" customHeight="false" outlineLevel="0" collapsed="false">
      <c r="C85" s="215"/>
      <c r="D85" s="216"/>
      <c r="J85" s="216"/>
      <c r="K85" s="216"/>
      <c r="N85" s="216"/>
      <c r="O85" s="216"/>
      <c r="R85" s="216"/>
    </row>
    <row r="86" customFormat="false" ht="12.75" hidden="false" customHeight="false" outlineLevel="0" collapsed="false">
      <c r="C86" s="215"/>
      <c r="D86" s="216"/>
      <c r="J86" s="216"/>
      <c r="K86" s="216"/>
      <c r="N86" s="216"/>
      <c r="O86" s="216"/>
      <c r="R86" s="216"/>
    </row>
    <row r="87" customFormat="false" ht="12.75" hidden="false" customHeight="false" outlineLevel="0" collapsed="false">
      <c r="C87" s="215"/>
      <c r="D87" s="216"/>
      <c r="J87" s="216"/>
      <c r="K87" s="216"/>
      <c r="N87" s="216"/>
      <c r="O87" s="216"/>
      <c r="R87" s="216"/>
    </row>
    <row r="88" customFormat="false" ht="12.75" hidden="false" customHeight="false" outlineLevel="0" collapsed="false">
      <c r="C88" s="215"/>
      <c r="D88" s="216"/>
      <c r="J88" s="216"/>
      <c r="K88" s="216"/>
      <c r="N88" s="216"/>
      <c r="O88" s="216"/>
      <c r="R88" s="216"/>
    </row>
    <row r="89" customFormat="false" ht="12.75" hidden="false" customHeight="false" outlineLevel="0" collapsed="false">
      <c r="C89" s="215"/>
      <c r="D89" s="216"/>
      <c r="J89" s="216"/>
      <c r="K89" s="216"/>
      <c r="N89" s="216"/>
      <c r="O89" s="216"/>
      <c r="R89" s="216"/>
    </row>
    <row r="90" customFormat="false" ht="12.75" hidden="false" customHeight="false" outlineLevel="0" collapsed="false">
      <c r="C90" s="215"/>
      <c r="D90" s="216"/>
      <c r="J90" s="216"/>
      <c r="K90" s="216"/>
      <c r="N90" s="216"/>
      <c r="O90" s="216"/>
      <c r="R90" s="216"/>
    </row>
    <row r="91" customFormat="false" ht="12.75" hidden="false" customHeight="false" outlineLevel="0" collapsed="false">
      <c r="N91" s="216"/>
      <c r="O91" s="216"/>
      <c r="R91" s="216"/>
    </row>
    <row r="92" customFormat="false" ht="12.75" hidden="false" customHeight="false" outlineLevel="0" collapsed="false">
      <c r="N92" s="216"/>
      <c r="O92" s="216"/>
      <c r="R92" s="216"/>
    </row>
    <row r="93" customFormat="false" ht="12.75" hidden="false" customHeight="false" outlineLevel="0" collapsed="false">
      <c r="N93" s="216"/>
      <c r="O93" s="216"/>
      <c r="R93" s="216"/>
    </row>
    <row r="94" customFormat="false" ht="12.75" hidden="false" customHeight="false" outlineLevel="0" collapsed="false">
      <c r="N94" s="216"/>
      <c r="O94" s="216"/>
      <c r="R94" s="216"/>
    </row>
    <row r="95" customFormat="false" ht="12.75" hidden="false" customHeight="false" outlineLevel="0" collapsed="false">
      <c r="N95" s="216"/>
      <c r="O95" s="216"/>
      <c r="R95" s="216"/>
    </row>
    <row r="96" customFormat="false" ht="12.75" hidden="false" customHeight="false" outlineLevel="0" collapsed="false">
      <c r="N96" s="216"/>
      <c r="O96" s="216"/>
      <c r="R96" s="216"/>
    </row>
    <row r="97" customFormat="false" ht="12.75" hidden="false" customHeight="false" outlineLevel="0" collapsed="false">
      <c r="N97" s="216"/>
      <c r="O97" s="216"/>
      <c r="R97" s="216"/>
    </row>
    <row r="98" customFormat="false" ht="12.75" hidden="false" customHeight="false" outlineLevel="0" collapsed="false">
      <c r="N98" s="216"/>
      <c r="O98" s="216"/>
      <c r="R98" s="216"/>
    </row>
    <row r="99" customFormat="false" ht="12.75" hidden="false" customHeight="false" outlineLevel="0" collapsed="false">
      <c r="N99" s="216"/>
      <c r="O99" s="216"/>
      <c r="R99" s="216"/>
    </row>
    <row r="100" customFormat="false" ht="12.75" hidden="false" customHeight="false" outlineLevel="0" collapsed="false">
      <c r="N100" s="216"/>
      <c r="O100" s="216"/>
      <c r="R100" s="216"/>
    </row>
    <row r="101" customFormat="false" ht="12.75" hidden="false" customHeight="false" outlineLevel="0" collapsed="false">
      <c r="N101" s="216"/>
      <c r="O101" s="216"/>
      <c r="R101" s="216"/>
    </row>
    <row r="102" customFormat="false" ht="12.75" hidden="false" customHeight="false" outlineLevel="0" collapsed="false">
      <c r="N102" s="216"/>
      <c r="O102" s="216"/>
      <c r="R102" s="216"/>
    </row>
    <row r="103" customFormat="false" ht="12.75" hidden="false" customHeight="false" outlineLevel="0" collapsed="false">
      <c r="N103" s="216"/>
      <c r="O103" s="216"/>
      <c r="R103" s="216"/>
    </row>
    <row r="104" customFormat="false" ht="12.75" hidden="false" customHeight="false" outlineLevel="0" collapsed="false">
      <c r="N104" s="216"/>
      <c r="O104" s="216"/>
      <c r="R104" s="216"/>
    </row>
    <row r="105" customFormat="false" ht="12.75" hidden="false" customHeight="false" outlineLevel="0" collapsed="false">
      <c r="N105" s="216"/>
      <c r="O105" s="216"/>
      <c r="R105" s="216"/>
    </row>
    <row r="106" customFormat="false" ht="12.75" hidden="false" customHeight="false" outlineLevel="0" collapsed="false">
      <c r="N106" s="216"/>
      <c r="O106" s="216"/>
      <c r="R106" s="216"/>
    </row>
  </sheetData>
  <sheetProtection sheet="true" objects="true" scenarios="true"/>
  <mergeCells count="5">
    <mergeCell ref="E7:F7"/>
    <mergeCell ref="G7:I7"/>
    <mergeCell ref="J7:M7"/>
    <mergeCell ref="N7:Q7"/>
    <mergeCell ref="S7:W7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&amp;L&amp;"Sans,Regular"&amp;K000000Arial,Italique" / &amp;A - imprimé le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13"/>
  <sheetViews>
    <sheetView showFormulas="false" showGridLines="false" showRowColHeaders="fals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O9" activeCellId="0" sqref="O9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.79"/>
    <col collapsed="false" customWidth="true" hidden="false" outlineLevel="0" max="2" min="2" style="1" width="3.27"/>
    <col collapsed="false" customWidth="true" hidden="false" outlineLevel="0" max="3" min="3" style="1" width="6.05"/>
    <col collapsed="false" customWidth="true" hidden="false" outlineLevel="0" max="4" min="4" style="1" width="11.6"/>
    <col collapsed="false" customWidth="false" hidden="false" outlineLevel="0" max="10" min="5" style="1" width="10.46"/>
    <col collapsed="false" customWidth="true" hidden="false" outlineLevel="0" max="11" min="11" style="1" width="19.29"/>
    <col collapsed="false" customWidth="true" hidden="false" outlineLevel="0" max="12" min="12" style="1" width="1.79"/>
    <col collapsed="false" customWidth="false" hidden="false" outlineLevel="0" max="16384" min="13" style="1" width="10.46"/>
  </cols>
  <sheetData>
    <row r="1" customFormat="false" ht="24.75" hidden="false" customHeight="true" outlineLevel="0" collapsed="false">
      <c r="B1" s="217"/>
      <c r="C1" s="218"/>
      <c r="D1" s="219" t="s">
        <v>3370</v>
      </c>
      <c r="E1" s="219"/>
      <c r="F1" s="220"/>
      <c r="G1" s="220"/>
      <c r="H1" s="220"/>
      <c r="I1" s="220"/>
      <c r="J1" s="220"/>
      <c r="K1" s="221" t="s">
        <v>3371</v>
      </c>
      <c r="L1" s="222"/>
      <c r="M1" s="222"/>
      <c r="N1" s="222"/>
    </row>
    <row r="2" customFormat="false" ht="24.75" hidden="false" customHeight="true" outlineLevel="0" collapsed="false">
      <c r="B2" s="223"/>
      <c r="C2" s="224"/>
      <c r="D2" s="225" t="s">
        <v>2</v>
      </c>
      <c r="E2" s="4"/>
      <c r="F2" s="4"/>
      <c r="G2" s="4"/>
      <c r="H2" s="226"/>
      <c r="I2" s="227"/>
      <c r="J2" s="17"/>
      <c r="K2" s="228"/>
      <c r="L2" s="222"/>
      <c r="M2" s="222"/>
      <c r="N2" s="222"/>
    </row>
    <row r="3" customFormat="false" ht="24.75" hidden="false" customHeight="true" outlineLevel="0" collapsed="false">
      <c r="B3" s="223"/>
      <c r="C3" s="224"/>
      <c r="D3" s="225" t="s">
        <v>3372</v>
      </c>
      <c r="E3" s="225"/>
      <c r="F3" s="4"/>
      <c r="G3" s="4"/>
      <c r="H3" s="226"/>
      <c r="I3" s="227"/>
      <c r="J3" s="4"/>
      <c r="K3" s="228"/>
      <c r="L3" s="222"/>
      <c r="M3" s="222"/>
      <c r="N3" s="222"/>
    </row>
    <row r="4" customFormat="false" ht="4.5" hidden="false" customHeight="true" outlineLevel="0" collapsed="false">
      <c r="B4" s="223"/>
      <c r="C4" s="4"/>
      <c r="D4" s="4"/>
      <c r="E4" s="4"/>
      <c r="F4" s="4"/>
      <c r="G4" s="4"/>
      <c r="H4" s="4"/>
      <c r="I4" s="4"/>
      <c r="J4" s="4"/>
      <c r="K4" s="228"/>
    </row>
    <row r="5" customFormat="false" ht="24.75" hidden="false" customHeight="true" outlineLevel="0" collapsed="false">
      <c r="B5" s="229"/>
      <c r="C5" s="230"/>
      <c r="D5" s="226" t="s">
        <v>6</v>
      </c>
      <c r="E5" s="231"/>
      <c r="F5" s="231"/>
      <c r="G5" s="231"/>
      <c r="H5" s="226" t="s">
        <v>7</v>
      </c>
      <c r="I5" s="231"/>
      <c r="J5" s="231"/>
      <c r="K5" s="232"/>
    </row>
    <row r="6" customFormat="false" ht="15" hidden="false" customHeight="true" outlineLevel="0" collapsed="false">
      <c r="B6" s="233"/>
      <c r="C6" s="234"/>
      <c r="D6" s="235"/>
      <c r="E6" s="235"/>
      <c r="F6" s="236"/>
      <c r="G6" s="237"/>
      <c r="H6" s="236"/>
      <c r="I6" s="236"/>
      <c r="J6" s="236"/>
      <c r="K6" s="236"/>
      <c r="L6" s="238"/>
    </row>
    <row r="7" customFormat="false" ht="15" hidden="false" customHeight="true" outlineLevel="0" collapsed="false">
      <c r="B7" s="233"/>
      <c r="C7" s="239"/>
      <c r="D7" s="240"/>
      <c r="E7" s="240"/>
      <c r="F7" s="236"/>
      <c r="G7" s="236"/>
      <c r="H7" s="236"/>
      <c r="I7" s="236"/>
      <c r="J7" s="236"/>
      <c r="K7" s="241"/>
      <c r="L7" s="242"/>
    </row>
    <row r="8" customFormat="false" ht="15" hidden="false" customHeight="true" outlineLevel="0" collapsed="false">
      <c r="B8" s="233"/>
      <c r="C8" s="239"/>
      <c r="D8" s="240"/>
      <c r="E8" s="240"/>
      <c r="F8" s="236"/>
      <c r="G8" s="236"/>
      <c r="H8" s="236"/>
      <c r="I8" s="236"/>
      <c r="J8" s="236"/>
      <c r="K8" s="241"/>
      <c r="L8" s="242"/>
    </row>
    <row r="9" customFormat="false" ht="15" hidden="false" customHeight="true" outlineLevel="0" collapsed="false">
      <c r="B9" s="233"/>
      <c r="C9" s="235"/>
      <c r="D9" s="235"/>
      <c r="E9" s="235"/>
      <c r="F9" s="236"/>
      <c r="G9" s="236"/>
      <c r="H9" s="236"/>
      <c r="I9" s="236"/>
      <c r="J9" s="236"/>
      <c r="K9" s="243"/>
      <c r="L9" s="238"/>
    </row>
    <row r="10" customFormat="false" ht="15" hidden="false" customHeight="true" outlineLevel="0" collapsed="false">
      <c r="B10" s="233"/>
      <c r="C10" s="235"/>
      <c r="D10" s="235"/>
      <c r="E10" s="235"/>
      <c r="F10" s="236"/>
      <c r="G10" s="236"/>
      <c r="H10" s="236"/>
      <c r="I10" s="236"/>
      <c r="J10" s="236"/>
      <c r="K10" s="236"/>
      <c r="L10" s="238"/>
    </row>
    <row r="11" customFormat="false" ht="15" hidden="false" customHeight="true" outlineLevel="0" collapsed="false">
      <c r="B11" s="233"/>
      <c r="C11" s="244"/>
      <c r="D11" s="245"/>
      <c r="E11" s="246"/>
      <c r="F11" s="236"/>
      <c r="G11" s="236"/>
      <c r="H11" s="236"/>
      <c r="I11" s="236"/>
      <c r="J11" s="236"/>
      <c r="K11" s="247"/>
      <c r="L11" s="248"/>
    </row>
    <row r="12" customFormat="false" ht="15" hidden="false" customHeight="true" outlineLevel="0" collapsed="false">
      <c r="B12" s="233"/>
      <c r="C12" s="235"/>
      <c r="D12" s="235"/>
      <c r="E12" s="246"/>
      <c r="F12" s="236"/>
      <c r="G12" s="236"/>
      <c r="H12" s="236"/>
      <c r="I12" s="236"/>
      <c r="J12" s="236"/>
      <c r="K12" s="247"/>
      <c r="L12" s="248"/>
    </row>
    <row r="13" customFormat="false" ht="15" hidden="false" customHeight="true" outlineLevel="0" collapsed="false">
      <c r="B13" s="233"/>
      <c r="C13" s="235"/>
      <c r="D13" s="239"/>
      <c r="E13" s="235"/>
      <c r="F13" s="236"/>
      <c r="G13" s="236"/>
      <c r="H13" s="236"/>
      <c r="I13" s="236"/>
      <c r="J13" s="236"/>
      <c r="K13" s="236"/>
      <c r="L13" s="238"/>
    </row>
    <row r="14" customFormat="false" ht="15" hidden="false" customHeight="true" outlineLevel="0" collapsed="false">
      <c r="B14" s="233"/>
      <c r="C14" s="235"/>
      <c r="D14" s="235"/>
      <c r="E14" s="235"/>
      <c r="F14" s="236"/>
      <c r="G14" s="236"/>
      <c r="H14" s="236"/>
      <c r="I14" s="236"/>
      <c r="J14" s="236"/>
      <c r="K14" s="236"/>
      <c r="L14" s="238"/>
    </row>
    <row r="15" customFormat="false" ht="15" hidden="false" customHeight="true" outlineLevel="0" collapsed="false">
      <c r="B15" s="233"/>
      <c r="C15" s="235"/>
      <c r="D15" s="239"/>
      <c r="E15" s="235"/>
      <c r="F15" s="236"/>
      <c r="G15" s="236"/>
      <c r="H15" s="236"/>
      <c r="I15" s="236"/>
      <c r="J15" s="236"/>
      <c r="K15" s="236"/>
      <c r="L15" s="238"/>
    </row>
    <row r="16" customFormat="false" ht="15" hidden="false" customHeight="true" outlineLevel="0" collapsed="false">
      <c r="B16" s="233"/>
      <c r="C16" s="235"/>
      <c r="D16" s="239"/>
      <c r="E16" s="235"/>
      <c r="F16" s="236"/>
      <c r="G16" s="236"/>
      <c r="H16" s="236"/>
      <c r="I16" s="236"/>
      <c r="J16" s="236"/>
      <c r="K16" s="236"/>
      <c r="L16" s="238"/>
    </row>
    <row r="17" customFormat="false" ht="15" hidden="false" customHeight="true" outlineLevel="0" collapsed="false">
      <c r="B17" s="233"/>
      <c r="C17" s="235"/>
      <c r="D17" s="235"/>
      <c r="E17" s="235"/>
      <c r="F17" s="236"/>
      <c r="G17" s="236"/>
      <c r="H17" s="236"/>
      <c r="I17" s="236"/>
      <c r="J17" s="236"/>
      <c r="K17" s="236"/>
      <c r="L17" s="238"/>
    </row>
    <row r="18" customFormat="false" ht="15" hidden="false" customHeight="true" outlineLevel="0" collapsed="false">
      <c r="B18" s="233"/>
      <c r="C18" s="233"/>
      <c r="D18" s="239"/>
      <c r="E18" s="235"/>
      <c r="F18" s="236"/>
      <c r="G18" s="236"/>
      <c r="H18" s="236"/>
      <c r="I18" s="236"/>
      <c r="J18" s="236"/>
      <c r="K18" s="236"/>
      <c r="L18" s="238"/>
    </row>
    <row r="19" customFormat="false" ht="15" hidden="false" customHeight="true" outlineLevel="0" collapsed="false">
      <c r="B19" s="233"/>
      <c r="C19" s="235"/>
      <c r="D19" s="235"/>
      <c r="E19" s="235"/>
      <c r="F19" s="236"/>
      <c r="G19" s="236"/>
      <c r="H19" s="236"/>
      <c r="I19" s="236"/>
      <c r="J19" s="236"/>
      <c r="K19" s="236"/>
      <c r="L19" s="238"/>
    </row>
    <row r="20" customFormat="false" ht="15" hidden="false" customHeight="true" outlineLevel="0" collapsed="false">
      <c r="B20" s="233"/>
      <c r="C20" s="235"/>
      <c r="D20" s="235"/>
      <c r="E20" s="235"/>
      <c r="F20" s="236"/>
      <c r="G20" s="236"/>
      <c r="H20" s="236"/>
      <c r="I20" s="236"/>
      <c r="J20" s="236"/>
      <c r="K20" s="236"/>
      <c r="L20" s="238"/>
    </row>
    <row r="21" customFormat="false" ht="15" hidden="false" customHeight="true" outlineLevel="0" collapsed="false">
      <c r="B21" s="233"/>
      <c r="C21" s="235"/>
      <c r="D21" s="235"/>
      <c r="E21" s="235"/>
      <c r="F21" s="236"/>
      <c r="G21" s="236"/>
      <c r="H21" s="236"/>
      <c r="I21" s="236"/>
      <c r="J21" s="236"/>
      <c r="K21" s="236"/>
      <c r="L21" s="238"/>
    </row>
    <row r="22" customFormat="false" ht="15" hidden="false" customHeight="true" outlineLevel="0" collapsed="false">
      <c r="B22" s="233"/>
      <c r="C22" s="235"/>
      <c r="D22" s="235"/>
      <c r="E22" s="235"/>
      <c r="F22" s="236"/>
      <c r="G22" s="236"/>
      <c r="H22" s="236"/>
      <c r="I22" s="236"/>
      <c r="J22" s="236"/>
      <c r="K22" s="236"/>
      <c r="L22" s="238"/>
    </row>
    <row r="23" customFormat="false" ht="15" hidden="false" customHeight="true" outlineLevel="0" collapsed="false">
      <c r="B23" s="233"/>
      <c r="C23" s="235"/>
      <c r="D23" s="239"/>
      <c r="E23" s="235"/>
      <c r="F23" s="236"/>
      <c r="G23" s="236"/>
      <c r="H23" s="236"/>
      <c r="I23" s="236"/>
      <c r="J23" s="236"/>
      <c r="K23" s="236"/>
      <c r="L23" s="238"/>
    </row>
    <row r="24" customFormat="false" ht="15" hidden="false" customHeight="true" outlineLevel="0" collapsed="false">
      <c r="B24" s="233"/>
      <c r="C24" s="235"/>
      <c r="D24" s="235"/>
      <c r="E24" s="235"/>
      <c r="F24" s="236"/>
      <c r="G24" s="236"/>
      <c r="H24" s="236"/>
      <c r="I24" s="236"/>
      <c r="J24" s="236"/>
      <c r="K24" s="236"/>
      <c r="L24" s="238"/>
    </row>
    <row r="25" customFormat="false" ht="15" hidden="false" customHeight="true" outlineLevel="0" collapsed="false">
      <c r="B25" s="233"/>
      <c r="C25" s="235"/>
      <c r="D25" s="239"/>
      <c r="E25" s="235"/>
      <c r="F25" s="236"/>
      <c r="G25" s="236"/>
      <c r="H25" s="236"/>
      <c r="I25" s="236"/>
      <c r="J25" s="236"/>
      <c r="K25" s="236"/>
      <c r="L25" s="238"/>
    </row>
    <row r="26" customFormat="false" ht="15" hidden="false" customHeight="true" outlineLevel="0" collapsed="false">
      <c r="B26" s="233"/>
      <c r="C26" s="235"/>
      <c r="D26" s="233"/>
      <c r="E26" s="235"/>
      <c r="F26" s="236"/>
      <c r="G26" s="236"/>
      <c r="H26" s="236"/>
      <c r="I26" s="236"/>
      <c r="J26" s="236"/>
      <c r="K26" s="236"/>
      <c r="L26" s="238"/>
    </row>
    <row r="27" customFormat="false" ht="15" hidden="false" customHeight="true" outlineLevel="0" collapsed="false">
      <c r="B27" s="233"/>
      <c r="C27" s="235"/>
      <c r="D27" s="244"/>
      <c r="E27" s="235"/>
      <c r="F27" s="236"/>
      <c r="G27" s="236"/>
      <c r="H27" s="236"/>
      <c r="I27" s="236"/>
      <c r="J27" s="236"/>
      <c r="K27" s="236"/>
      <c r="L27" s="238"/>
    </row>
    <row r="28" customFormat="false" ht="15" hidden="false" customHeight="true" outlineLevel="0" collapsed="false">
      <c r="B28" s="233"/>
      <c r="C28" s="235"/>
      <c r="D28" s="235"/>
      <c r="E28" s="235"/>
      <c r="F28" s="236"/>
      <c r="G28" s="236"/>
      <c r="H28" s="236"/>
      <c r="I28" s="236"/>
      <c r="J28" s="236"/>
      <c r="K28" s="236"/>
      <c r="L28" s="238"/>
    </row>
    <row r="29" customFormat="false" ht="15" hidden="false" customHeight="true" outlineLevel="0" collapsed="false">
      <c r="B29" s="233"/>
      <c r="C29" s="235"/>
      <c r="D29" s="235"/>
      <c r="E29" s="235"/>
      <c r="F29" s="236"/>
      <c r="G29" s="236"/>
      <c r="H29" s="236"/>
      <c r="I29" s="236"/>
      <c r="J29" s="236"/>
      <c r="K29" s="236"/>
      <c r="L29" s="238"/>
    </row>
    <row r="30" customFormat="false" ht="15" hidden="false" customHeight="true" outlineLevel="0" collapsed="false">
      <c r="B30" s="233"/>
      <c r="C30" s="235"/>
      <c r="D30" s="235"/>
      <c r="E30" s="235"/>
      <c r="F30" s="236"/>
      <c r="G30" s="236"/>
      <c r="H30" s="236"/>
      <c r="I30" s="236"/>
      <c r="J30" s="236"/>
      <c r="K30" s="236"/>
      <c r="L30" s="238"/>
    </row>
    <row r="31" customFormat="false" ht="15" hidden="false" customHeight="true" outlineLevel="0" collapsed="false">
      <c r="B31" s="233"/>
      <c r="C31" s="235"/>
      <c r="D31" s="235"/>
      <c r="E31" s="235"/>
      <c r="F31" s="236"/>
      <c r="G31" s="236"/>
      <c r="H31" s="236"/>
      <c r="I31" s="236"/>
      <c r="J31" s="236"/>
      <c r="K31" s="236"/>
      <c r="L31" s="238"/>
    </row>
    <row r="32" customFormat="false" ht="15" hidden="false" customHeight="true" outlineLevel="0" collapsed="false">
      <c r="B32" s="233"/>
      <c r="C32" s="235"/>
      <c r="D32" s="235"/>
      <c r="E32" s="235"/>
      <c r="F32" s="236"/>
      <c r="G32" s="236"/>
      <c r="H32" s="236"/>
      <c r="I32" s="236"/>
      <c r="J32" s="236"/>
      <c r="K32" s="236"/>
      <c r="L32" s="238"/>
    </row>
    <row r="33" customFormat="false" ht="15" hidden="false" customHeight="true" outlineLevel="0" collapsed="false">
      <c r="B33" s="233"/>
      <c r="C33" s="235"/>
      <c r="D33" s="235"/>
      <c r="E33" s="235"/>
      <c r="F33" s="236"/>
      <c r="G33" s="236"/>
      <c r="H33" s="236"/>
      <c r="I33" s="236"/>
      <c r="J33" s="236"/>
      <c r="K33" s="236"/>
      <c r="L33" s="238"/>
    </row>
    <row r="34" customFormat="false" ht="15" hidden="false" customHeight="true" outlineLevel="0" collapsed="false">
      <c r="B34" s="233"/>
      <c r="C34" s="244"/>
      <c r="D34" s="235"/>
      <c r="E34" s="235"/>
      <c r="F34" s="236"/>
      <c r="G34" s="236"/>
      <c r="H34" s="236"/>
      <c r="I34" s="236"/>
      <c r="J34" s="236"/>
      <c r="K34" s="236"/>
      <c r="L34" s="238"/>
    </row>
    <row r="35" customFormat="false" ht="15" hidden="false" customHeight="true" outlineLevel="0" collapsed="false">
      <c r="B35" s="233"/>
      <c r="C35" s="235"/>
      <c r="D35" s="233"/>
      <c r="E35" s="235"/>
      <c r="F35" s="236"/>
      <c r="G35" s="236"/>
      <c r="H35" s="236"/>
      <c r="I35" s="236"/>
      <c r="J35" s="236"/>
      <c r="K35" s="236"/>
      <c r="L35" s="238"/>
    </row>
    <row r="36" customFormat="false" ht="15" hidden="false" customHeight="true" outlineLevel="0" collapsed="false">
      <c r="B36" s="233"/>
      <c r="C36" s="235"/>
      <c r="D36" s="235"/>
      <c r="E36" s="235"/>
      <c r="F36" s="236"/>
      <c r="G36" s="236"/>
      <c r="H36" s="236"/>
      <c r="I36" s="236"/>
      <c r="J36" s="236"/>
      <c r="K36" s="236"/>
      <c r="L36" s="238"/>
    </row>
    <row r="37" customFormat="false" ht="15" hidden="false" customHeight="true" outlineLevel="0" collapsed="false">
      <c r="B37" s="233"/>
      <c r="C37" s="235"/>
      <c r="D37" s="235"/>
      <c r="E37" s="235"/>
      <c r="F37" s="236"/>
      <c r="G37" s="236"/>
      <c r="H37" s="236"/>
      <c r="I37" s="236"/>
      <c r="J37" s="236"/>
      <c r="K37" s="236"/>
      <c r="L37" s="238"/>
    </row>
    <row r="38" customFormat="false" ht="15" hidden="false" customHeight="true" outlineLevel="0" collapsed="false">
      <c r="B38" s="233"/>
      <c r="C38" s="235"/>
      <c r="D38" s="235"/>
      <c r="E38" s="235"/>
      <c r="F38" s="236"/>
      <c r="G38" s="236"/>
      <c r="H38" s="236"/>
      <c r="I38" s="236"/>
      <c r="J38" s="236"/>
      <c r="K38" s="236"/>
      <c r="L38" s="238"/>
    </row>
    <row r="39" customFormat="false" ht="15" hidden="false" customHeight="true" outlineLevel="0" collapsed="false">
      <c r="B39" s="233"/>
      <c r="C39" s="233"/>
      <c r="D39" s="235"/>
      <c r="E39" s="235"/>
      <c r="F39" s="236"/>
      <c r="G39" s="236"/>
      <c r="H39" s="236"/>
      <c r="I39" s="236"/>
      <c r="J39" s="236"/>
      <c r="K39" s="236"/>
      <c r="L39" s="238"/>
    </row>
    <row r="40" customFormat="false" ht="15" hidden="false" customHeight="true" outlineLevel="0" collapsed="false">
      <c r="B40" s="233"/>
      <c r="C40" s="244"/>
      <c r="D40" s="235"/>
      <c r="E40" s="235"/>
      <c r="F40" s="236"/>
      <c r="G40" s="236"/>
      <c r="H40" s="236"/>
      <c r="I40" s="236"/>
      <c r="J40" s="236"/>
      <c r="K40" s="236"/>
      <c r="L40" s="238"/>
    </row>
    <row r="41" customFormat="false" ht="15" hidden="false" customHeight="true" outlineLevel="0" collapsed="false">
      <c r="B41" s="233"/>
      <c r="C41" s="233"/>
      <c r="D41" s="233"/>
      <c r="E41" s="235"/>
      <c r="F41" s="236"/>
      <c r="G41" s="236"/>
      <c r="H41" s="236"/>
      <c r="I41" s="236"/>
      <c r="J41" s="236"/>
      <c r="K41" s="236"/>
      <c r="L41" s="238"/>
    </row>
    <row r="42" customFormat="false" ht="15" hidden="false" customHeight="true" outlineLevel="0" collapsed="false">
      <c r="B42" s="233"/>
      <c r="C42" s="235"/>
      <c r="D42" s="239"/>
      <c r="E42" s="235"/>
      <c r="F42" s="236"/>
      <c r="G42" s="236"/>
      <c r="H42" s="236"/>
      <c r="I42" s="236"/>
      <c r="J42" s="236"/>
      <c r="K42" s="236"/>
      <c r="L42" s="238"/>
    </row>
    <row r="43" customFormat="false" ht="15" hidden="false" customHeight="true" outlineLevel="0" collapsed="false">
      <c r="B43" s="233"/>
      <c r="C43" s="235"/>
      <c r="D43" s="239"/>
      <c r="E43" s="235"/>
      <c r="F43" s="236"/>
      <c r="G43" s="236"/>
      <c r="H43" s="236"/>
      <c r="I43" s="236"/>
      <c r="J43" s="236"/>
      <c r="K43" s="236"/>
      <c r="L43" s="238"/>
    </row>
    <row r="44" customFormat="false" ht="15" hidden="false" customHeight="true" outlineLevel="0" collapsed="false">
      <c r="B44" s="233"/>
      <c r="C44" s="235"/>
      <c r="D44" s="235"/>
      <c r="E44" s="235"/>
      <c r="F44" s="236"/>
      <c r="G44" s="236"/>
      <c r="H44" s="236"/>
      <c r="I44" s="236"/>
      <c r="J44" s="236"/>
      <c r="K44" s="236"/>
      <c r="L44" s="238"/>
    </row>
    <row r="45" customFormat="false" ht="15" hidden="false" customHeight="true" outlineLevel="0" collapsed="false">
      <c r="B45" s="233"/>
      <c r="C45" s="235"/>
      <c r="D45" s="234"/>
      <c r="E45" s="235"/>
      <c r="F45" s="236"/>
      <c r="G45" s="236"/>
      <c r="H45" s="236"/>
      <c r="I45" s="236"/>
      <c r="J45" s="236"/>
      <c r="K45" s="236"/>
      <c r="L45" s="238"/>
    </row>
    <row r="46" customFormat="false" ht="15" hidden="false" customHeight="true" outlineLevel="0" collapsed="false">
      <c r="B46" s="233"/>
      <c r="C46" s="235"/>
      <c r="D46" s="235"/>
      <c r="E46" s="235"/>
      <c r="F46" s="236"/>
      <c r="G46" s="236"/>
      <c r="H46" s="236"/>
      <c r="I46" s="236"/>
      <c r="J46" s="236"/>
      <c r="K46" s="236"/>
      <c r="L46" s="238"/>
    </row>
    <row r="47" customFormat="false" ht="15" hidden="false" customHeight="true" outlineLevel="0" collapsed="false">
      <c r="B47" s="233"/>
      <c r="C47" s="235"/>
      <c r="D47" s="235"/>
      <c r="E47" s="235"/>
      <c r="F47" s="236"/>
      <c r="G47" s="236"/>
      <c r="H47" s="236"/>
      <c r="I47" s="236"/>
      <c r="J47" s="236"/>
      <c r="K47" s="236"/>
      <c r="L47" s="238"/>
    </row>
    <row r="48" customFormat="false" ht="15" hidden="false" customHeight="true" outlineLevel="0" collapsed="false">
      <c r="B48" s="233"/>
      <c r="C48" s="235"/>
      <c r="D48" s="239"/>
      <c r="E48" s="235"/>
      <c r="F48" s="236"/>
      <c r="G48" s="236"/>
      <c r="H48" s="236"/>
      <c r="I48" s="236"/>
      <c r="J48" s="236"/>
      <c r="K48" s="236"/>
      <c r="L48" s="238"/>
    </row>
    <row r="49" customFormat="false" ht="15" hidden="false" customHeight="true" outlineLevel="0" collapsed="false">
      <c r="B49" s="233"/>
      <c r="C49" s="235"/>
      <c r="D49" s="239"/>
      <c r="E49" s="235"/>
      <c r="F49" s="236"/>
      <c r="G49" s="236"/>
      <c r="H49" s="236"/>
      <c r="I49" s="236"/>
      <c r="J49" s="236"/>
      <c r="K49" s="236"/>
      <c r="L49" s="238"/>
    </row>
    <row r="50" customFormat="false" ht="15" hidden="false" customHeight="true" outlineLevel="0" collapsed="false">
      <c r="B50" s="233"/>
      <c r="C50" s="235"/>
      <c r="D50" s="239"/>
      <c r="E50" s="235"/>
      <c r="F50" s="236"/>
      <c r="G50" s="236"/>
      <c r="H50" s="236"/>
      <c r="I50" s="236"/>
      <c r="J50" s="236"/>
      <c r="K50" s="236"/>
      <c r="L50" s="238"/>
    </row>
    <row r="51" customFormat="false" ht="15" hidden="false" customHeight="true" outlineLevel="0" collapsed="false">
      <c r="B51" s="233"/>
      <c r="C51" s="235"/>
      <c r="D51" s="239"/>
      <c r="E51" s="235"/>
      <c r="F51" s="236"/>
      <c r="G51" s="236"/>
      <c r="H51" s="236"/>
      <c r="I51" s="236"/>
      <c r="J51" s="236"/>
      <c r="K51" s="236"/>
      <c r="L51" s="238"/>
    </row>
    <row r="52" customFormat="false" ht="15" hidden="false" customHeight="true" outlineLevel="0" collapsed="false">
      <c r="B52" s="233"/>
      <c r="C52" s="235"/>
      <c r="D52" s="239"/>
      <c r="E52" s="235"/>
      <c r="F52" s="236"/>
      <c r="G52" s="236"/>
      <c r="H52" s="236"/>
      <c r="I52" s="236"/>
      <c r="J52" s="236"/>
      <c r="K52" s="236"/>
      <c r="L52" s="238"/>
    </row>
    <row r="53" customFormat="false" ht="15" hidden="false" customHeight="true" outlineLevel="0" collapsed="false">
      <c r="B53" s="233"/>
      <c r="C53" s="249"/>
      <c r="D53" s="239"/>
      <c r="E53" s="235"/>
      <c r="F53" s="236"/>
      <c r="G53" s="236"/>
      <c r="H53" s="236"/>
      <c r="I53" s="236"/>
      <c r="J53" s="236"/>
      <c r="K53" s="236"/>
      <c r="L53" s="238"/>
    </row>
    <row r="54" customFormat="false" ht="15" hidden="false" customHeight="true" outlineLevel="0" collapsed="false">
      <c r="B54" s="233"/>
      <c r="C54" s="235"/>
      <c r="D54" s="233"/>
      <c r="E54" s="235"/>
      <c r="F54" s="236"/>
      <c r="G54" s="236"/>
      <c r="H54" s="236"/>
      <c r="I54" s="236"/>
      <c r="J54" s="236"/>
      <c r="K54" s="236"/>
      <c r="L54" s="238"/>
    </row>
    <row r="55" customFormat="false" ht="15" hidden="false" customHeight="true" outlineLevel="0" collapsed="false">
      <c r="B55" s="233"/>
      <c r="C55" s="235"/>
      <c r="D55" s="235"/>
      <c r="E55" s="235"/>
      <c r="F55" s="236"/>
      <c r="G55" s="236"/>
      <c r="H55" s="236"/>
      <c r="I55" s="236"/>
      <c r="J55" s="236"/>
      <c r="K55" s="236"/>
      <c r="L55" s="238"/>
    </row>
    <row r="56" customFormat="false" ht="15" hidden="false" customHeight="true" outlineLevel="0" collapsed="false">
      <c r="B56" s="233"/>
      <c r="C56" s="235"/>
      <c r="D56" s="235"/>
      <c r="E56" s="235"/>
      <c r="F56" s="236"/>
      <c r="G56" s="236"/>
      <c r="H56" s="236"/>
      <c r="I56" s="236"/>
      <c r="J56" s="236"/>
      <c r="K56" s="236"/>
      <c r="L56" s="238"/>
    </row>
    <row r="57" customFormat="false" ht="15" hidden="false" customHeight="true" outlineLevel="0" collapsed="false">
      <c r="B57" s="233"/>
      <c r="C57" s="235"/>
      <c r="D57" s="235"/>
      <c r="E57" s="235"/>
      <c r="F57" s="236"/>
      <c r="G57" s="236"/>
      <c r="H57" s="236"/>
      <c r="I57" s="236"/>
      <c r="J57" s="236"/>
      <c r="K57" s="236"/>
      <c r="L57" s="238"/>
    </row>
    <row r="58" customFormat="false" ht="15" hidden="false" customHeight="true" outlineLevel="0" collapsed="false">
      <c r="B58" s="233"/>
      <c r="C58" s="235"/>
      <c r="D58" s="235"/>
      <c r="E58" s="235"/>
      <c r="F58" s="236"/>
      <c r="G58" s="236"/>
      <c r="H58" s="236"/>
      <c r="I58" s="236"/>
      <c r="J58" s="236"/>
      <c r="K58" s="236"/>
      <c r="L58" s="238"/>
    </row>
    <row r="59" customFormat="false" ht="15" hidden="false" customHeight="true" outlineLevel="0" collapsed="false">
      <c r="B59" s="233"/>
      <c r="C59" s="249"/>
      <c r="D59" s="235"/>
      <c r="E59" s="235"/>
      <c r="F59" s="236"/>
      <c r="G59" s="236"/>
      <c r="H59" s="236"/>
      <c r="I59" s="236"/>
      <c r="J59" s="236"/>
      <c r="K59" s="236"/>
      <c r="L59" s="238"/>
    </row>
    <row r="60" customFormat="false" ht="15" hidden="false" customHeight="true" outlineLevel="0" collapsed="false">
      <c r="B60" s="233"/>
      <c r="C60" s="249"/>
      <c r="D60" s="235"/>
      <c r="E60" s="235"/>
      <c r="F60" s="236"/>
      <c r="G60" s="236"/>
      <c r="H60" s="236"/>
      <c r="I60" s="236"/>
      <c r="J60" s="236"/>
      <c r="K60" s="236"/>
      <c r="L60" s="238"/>
    </row>
    <row r="61" customFormat="false" ht="15" hidden="false" customHeight="true" outlineLevel="0" collapsed="false">
      <c r="B61" s="233"/>
      <c r="C61" s="249"/>
      <c r="D61" s="235"/>
      <c r="E61" s="235"/>
      <c r="F61" s="236"/>
      <c r="G61" s="236"/>
      <c r="H61" s="236"/>
      <c r="I61" s="236"/>
      <c r="J61" s="236"/>
      <c r="K61" s="236"/>
      <c r="L61" s="238"/>
    </row>
    <row r="62" customFormat="false" ht="15" hidden="false" customHeight="true" outlineLevel="0" collapsed="false">
      <c r="B62" s="233"/>
      <c r="C62" s="235"/>
      <c r="D62" s="235"/>
      <c r="E62" s="235"/>
      <c r="F62" s="236"/>
      <c r="G62" s="236"/>
      <c r="H62" s="236"/>
      <c r="I62" s="236"/>
      <c r="J62" s="236"/>
      <c r="K62" s="236"/>
      <c r="L62" s="238"/>
    </row>
    <row r="63" customFormat="false" ht="15" hidden="false" customHeight="true" outlineLevel="0" collapsed="false">
      <c r="B63" s="233"/>
      <c r="C63" s="235"/>
      <c r="D63" s="235"/>
      <c r="E63" s="235"/>
      <c r="F63" s="236"/>
      <c r="G63" s="236"/>
      <c r="H63" s="236"/>
      <c r="I63" s="236"/>
      <c r="J63" s="236"/>
      <c r="K63" s="236"/>
      <c r="L63" s="238"/>
    </row>
    <row r="64" customFormat="false" ht="15" hidden="false" customHeight="true" outlineLevel="0" collapsed="false">
      <c r="B64" s="233"/>
      <c r="C64" s="235"/>
      <c r="D64" s="235"/>
      <c r="E64" s="235"/>
      <c r="F64" s="236"/>
      <c r="G64" s="236"/>
      <c r="H64" s="236"/>
      <c r="I64" s="236"/>
      <c r="J64" s="236"/>
      <c r="K64" s="236"/>
      <c r="L64" s="238"/>
    </row>
    <row r="65" customFormat="false" ht="15" hidden="false" customHeight="true" outlineLevel="0" collapsed="false">
      <c r="B65" s="233"/>
      <c r="C65" s="235"/>
      <c r="D65" s="235"/>
      <c r="E65" s="235"/>
      <c r="F65" s="236"/>
      <c r="G65" s="236"/>
      <c r="H65" s="236"/>
      <c r="I65" s="236"/>
      <c r="J65" s="236"/>
      <c r="K65" s="236"/>
      <c r="L65" s="238"/>
    </row>
    <row r="66" customFormat="false" ht="15" hidden="false" customHeight="true" outlineLevel="0" collapsed="false">
      <c r="B66" s="233"/>
      <c r="C66" s="235"/>
      <c r="D66" s="235"/>
      <c r="E66" s="235"/>
      <c r="F66" s="236"/>
      <c r="G66" s="236"/>
      <c r="H66" s="236"/>
      <c r="I66" s="236"/>
      <c r="J66" s="236"/>
      <c r="K66" s="236"/>
      <c r="L66" s="238"/>
    </row>
    <row r="67" customFormat="false" ht="15" hidden="false" customHeight="true" outlineLevel="0" collapsed="false">
      <c r="B67" s="233"/>
      <c r="C67" s="235"/>
      <c r="D67" s="235"/>
      <c r="E67" s="235"/>
      <c r="F67" s="236"/>
      <c r="G67" s="236"/>
      <c r="H67" s="236"/>
      <c r="I67" s="236"/>
      <c r="J67" s="236"/>
      <c r="K67" s="236"/>
      <c r="L67" s="238"/>
    </row>
    <row r="68" customFormat="false" ht="15" hidden="false" customHeight="true" outlineLevel="0" collapsed="false">
      <c r="B68" s="233"/>
      <c r="C68" s="235"/>
      <c r="D68" s="235"/>
      <c r="E68" s="235"/>
      <c r="F68" s="236"/>
      <c r="G68" s="236"/>
      <c r="H68" s="236"/>
      <c r="I68" s="236"/>
      <c r="J68" s="236"/>
      <c r="K68" s="236"/>
      <c r="L68" s="238"/>
    </row>
    <row r="69" customFormat="false" ht="15" hidden="false" customHeight="true" outlineLevel="0" collapsed="false">
      <c r="B69" s="233"/>
      <c r="C69" s="235"/>
      <c r="D69" s="235"/>
      <c r="E69" s="235"/>
      <c r="F69" s="236"/>
      <c r="G69" s="236"/>
      <c r="H69" s="236"/>
      <c r="I69" s="236"/>
      <c r="J69" s="236"/>
      <c r="K69" s="236"/>
      <c r="L69" s="238"/>
    </row>
    <row r="70" customFormat="false" ht="15" hidden="false" customHeight="true" outlineLevel="0" collapsed="false">
      <c r="B70" s="233"/>
      <c r="C70" s="235"/>
      <c r="D70" s="235"/>
      <c r="E70" s="235"/>
      <c r="F70" s="236"/>
      <c r="G70" s="236"/>
      <c r="H70" s="236"/>
      <c r="I70" s="236"/>
      <c r="J70" s="236"/>
      <c r="K70" s="236"/>
      <c r="L70" s="238"/>
    </row>
    <row r="71" customFormat="false" ht="15" hidden="false" customHeight="true" outlineLevel="0" collapsed="false">
      <c r="B71" s="233"/>
      <c r="C71" s="235"/>
      <c r="D71" s="235"/>
      <c r="E71" s="235"/>
      <c r="F71" s="236"/>
      <c r="G71" s="236"/>
      <c r="H71" s="236"/>
      <c r="I71" s="236"/>
      <c r="J71" s="236"/>
      <c r="K71" s="236"/>
      <c r="L71" s="238"/>
    </row>
    <row r="72" customFormat="false" ht="15" hidden="false" customHeight="true" outlineLevel="0" collapsed="false">
      <c r="B72" s="233"/>
      <c r="C72" s="235"/>
      <c r="D72" s="235"/>
      <c r="E72" s="235"/>
      <c r="F72" s="236"/>
      <c r="G72" s="236"/>
      <c r="H72" s="236"/>
      <c r="I72" s="236"/>
      <c r="J72" s="236"/>
      <c r="K72" s="236"/>
      <c r="L72" s="238"/>
    </row>
    <row r="73" customFormat="false" ht="15" hidden="false" customHeight="true" outlineLevel="0" collapsed="false">
      <c r="B73" s="233"/>
      <c r="C73" s="235"/>
      <c r="D73" s="235"/>
      <c r="E73" s="235"/>
      <c r="F73" s="236"/>
      <c r="G73" s="236"/>
      <c r="H73" s="236"/>
      <c r="I73" s="236"/>
      <c r="J73" s="236"/>
      <c r="K73" s="236"/>
      <c r="L73" s="238"/>
    </row>
    <row r="74" customFormat="false" ht="15" hidden="false" customHeight="true" outlineLevel="0" collapsed="false">
      <c r="B74" s="233"/>
      <c r="C74" s="235"/>
      <c r="D74" s="235"/>
      <c r="E74" s="235"/>
      <c r="F74" s="236"/>
      <c r="G74" s="236"/>
      <c r="H74" s="236"/>
      <c r="I74" s="236"/>
      <c r="J74" s="236"/>
      <c r="K74" s="236"/>
      <c r="L74" s="238"/>
    </row>
    <row r="75" customFormat="false" ht="15" hidden="false" customHeight="true" outlineLevel="0" collapsed="false">
      <c r="B75" s="233"/>
      <c r="C75" s="235"/>
      <c r="D75" s="235"/>
      <c r="E75" s="235"/>
      <c r="F75" s="236"/>
      <c r="G75" s="236"/>
      <c r="H75" s="236"/>
      <c r="I75" s="236"/>
      <c r="J75" s="236"/>
      <c r="K75" s="236"/>
      <c r="L75" s="238"/>
    </row>
    <row r="76" customFormat="false" ht="15" hidden="false" customHeight="true" outlineLevel="0" collapsed="false">
      <c r="B76" s="233"/>
      <c r="C76" s="235"/>
      <c r="D76" s="235"/>
      <c r="E76" s="235"/>
      <c r="F76" s="236"/>
      <c r="G76" s="236"/>
      <c r="H76" s="236"/>
      <c r="I76" s="236"/>
      <c r="J76" s="236"/>
      <c r="K76" s="236"/>
      <c r="L76" s="238"/>
    </row>
    <row r="77" customFormat="false" ht="15" hidden="false" customHeight="true" outlineLevel="0" collapsed="false">
      <c r="B77" s="233"/>
      <c r="C77" s="235"/>
      <c r="D77" s="235"/>
      <c r="E77" s="235"/>
      <c r="F77" s="236"/>
      <c r="G77" s="236"/>
      <c r="H77" s="236"/>
      <c r="I77" s="236"/>
      <c r="J77" s="236"/>
      <c r="K77" s="236"/>
      <c r="L77" s="238"/>
    </row>
    <row r="78" customFormat="false" ht="15" hidden="false" customHeight="true" outlineLevel="0" collapsed="false">
      <c r="B78" s="233"/>
      <c r="C78" s="235"/>
      <c r="D78" s="235"/>
      <c r="E78" s="235"/>
      <c r="F78" s="236"/>
      <c r="G78" s="236"/>
      <c r="H78" s="236"/>
      <c r="I78" s="236"/>
      <c r="J78" s="236"/>
      <c r="K78" s="236"/>
      <c r="L78" s="238"/>
    </row>
    <row r="79" customFormat="false" ht="15" hidden="false" customHeight="true" outlineLevel="0" collapsed="false">
      <c r="B79" s="233"/>
      <c r="C79" s="235"/>
      <c r="D79" s="235"/>
      <c r="E79" s="235"/>
      <c r="F79" s="236"/>
      <c r="G79" s="236"/>
      <c r="H79" s="236"/>
      <c r="I79" s="236"/>
      <c r="J79" s="236"/>
      <c r="K79" s="236"/>
      <c r="L79" s="238"/>
    </row>
    <row r="80" customFormat="false" ht="15" hidden="false" customHeight="true" outlineLevel="0" collapsed="false">
      <c r="B80" s="233"/>
      <c r="C80" s="235"/>
      <c r="D80" s="235"/>
      <c r="E80" s="235"/>
      <c r="F80" s="236"/>
      <c r="G80" s="236"/>
      <c r="H80" s="236"/>
      <c r="I80" s="236"/>
      <c r="J80" s="236"/>
      <c r="K80" s="236"/>
      <c r="L80" s="238"/>
    </row>
    <row r="81" customFormat="false" ht="15" hidden="false" customHeight="true" outlineLevel="0" collapsed="false">
      <c r="B81" s="233"/>
      <c r="C81" s="235"/>
      <c r="D81" s="235"/>
      <c r="E81" s="235"/>
      <c r="F81" s="236"/>
      <c r="G81" s="236"/>
      <c r="H81" s="236"/>
      <c r="I81" s="236"/>
      <c r="J81" s="236"/>
      <c r="K81" s="236"/>
      <c r="L81" s="238"/>
    </row>
    <row r="82" customFormat="false" ht="15" hidden="false" customHeight="true" outlineLevel="0" collapsed="false">
      <c r="B82" s="233"/>
      <c r="C82" s="235"/>
      <c r="D82" s="235"/>
      <c r="E82" s="235"/>
      <c r="F82" s="236"/>
      <c r="G82" s="236"/>
      <c r="H82" s="236"/>
      <c r="I82" s="236"/>
      <c r="J82" s="236"/>
      <c r="K82" s="236"/>
      <c r="L82" s="238"/>
    </row>
    <row r="83" customFormat="false" ht="15" hidden="false" customHeight="true" outlineLevel="0" collapsed="false">
      <c r="B83" s="233"/>
      <c r="C83" s="235"/>
      <c r="D83" s="235"/>
      <c r="E83" s="235"/>
      <c r="F83" s="236"/>
      <c r="G83" s="236"/>
      <c r="H83" s="236"/>
      <c r="I83" s="236"/>
      <c r="J83" s="236"/>
      <c r="K83" s="236"/>
      <c r="L83" s="238"/>
    </row>
    <row r="84" customFormat="false" ht="15" hidden="false" customHeight="true" outlineLevel="0" collapsed="false">
      <c r="B84" s="233"/>
      <c r="C84" s="235"/>
      <c r="D84" s="235"/>
      <c r="E84" s="235"/>
      <c r="F84" s="236"/>
      <c r="G84" s="236"/>
      <c r="H84" s="236"/>
      <c r="I84" s="236"/>
      <c r="J84" s="236"/>
      <c r="K84" s="236"/>
      <c r="L84" s="238"/>
    </row>
    <row r="85" customFormat="false" ht="15" hidden="false" customHeight="true" outlineLevel="0" collapsed="false">
      <c r="B85" s="233"/>
      <c r="C85" s="235"/>
      <c r="D85" s="235"/>
      <c r="E85" s="235"/>
      <c r="F85" s="236"/>
      <c r="G85" s="236"/>
      <c r="H85" s="236"/>
      <c r="I85" s="236"/>
      <c r="J85" s="236"/>
      <c r="K85" s="236"/>
      <c r="L85" s="238"/>
    </row>
    <row r="86" customFormat="false" ht="15" hidden="false" customHeight="true" outlineLevel="0" collapsed="false">
      <c r="B86" s="233"/>
      <c r="C86" s="235"/>
      <c r="D86" s="235"/>
      <c r="E86" s="235"/>
      <c r="F86" s="236"/>
      <c r="G86" s="236"/>
      <c r="H86" s="236"/>
      <c r="I86" s="236"/>
      <c r="J86" s="236"/>
      <c r="K86" s="236"/>
      <c r="L86" s="238"/>
    </row>
    <row r="87" customFormat="false" ht="15" hidden="false" customHeight="true" outlineLevel="0" collapsed="false">
      <c r="B87" s="233"/>
      <c r="C87" s="235"/>
      <c r="D87" s="235"/>
      <c r="E87" s="235"/>
      <c r="F87" s="236"/>
      <c r="G87" s="236"/>
      <c r="H87" s="236"/>
      <c r="I87" s="236"/>
      <c r="J87" s="236"/>
      <c r="K87" s="236"/>
      <c r="L87" s="238"/>
    </row>
    <row r="88" customFormat="false" ht="15" hidden="false" customHeight="true" outlineLevel="0" collapsed="false">
      <c r="B88" s="233"/>
      <c r="C88" s="235"/>
      <c r="D88" s="235"/>
      <c r="E88" s="235"/>
      <c r="F88" s="236"/>
      <c r="G88" s="236"/>
      <c r="H88" s="236"/>
      <c r="I88" s="236"/>
      <c r="J88" s="236"/>
      <c r="K88" s="236"/>
      <c r="L88" s="238"/>
    </row>
    <row r="89" customFormat="false" ht="15" hidden="false" customHeight="true" outlineLevel="0" collapsed="false">
      <c r="B89" s="233"/>
      <c r="C89" s="235"/>
      <c r="D89" s="235"/>
      <c r="E89" s="235"/>
      <c r="F89" s="236"/>
      <c r="G89" s="236"/>
      <c r="H89" s="236"/>
      <c r="I89" s="236"/>
      <c r="J89" s="236"/>
      <c r="K89" s="236"/>
      <c r="L89" s="238"/>
    </row>
    <row r="90" customFormat="false" ht="15" hidden="false" customHeight="true" outlineLevel="0" collapsed="false">
      <c r="B90" s="233"/>
      <c r="C90" s="235"/>
      <c r="D90" s="235"/>
      <c r="E90" s="235"/>
      <c r="F90" s="236"/>
      <c r="G90" s="236"/>
      <c r="H90" s="236"/>
      <c r="I90" s="236"/>
      <c r="J90" s="236"/>
      <c r="K90" s="236"/>
      <c r="L90" s="238"/>
    </row>
    <row r="91" customFormat="false" ht="15" hidden="false" customHeight="true" outlineLevel="0" collapsed="false">
      <c r="B91" s="233"/>
      <c r="C91" s="235"/>
      <c r="D91" s="235"/>
      <c r="E91" s="235"/>
      <c r="F91" s="236"/>
      <c r="G91" s="236"/>
      <c r="H91" s="236"/>
      <c r="I91" s="236"/>
      <c r="J91" s="236"/>
      <c r="K91" s="236"/>
      <c r="L91" s="238"/>
    </row>
    <row r="92" customFormat="false" ht="15" hidden="false" customHeight="true" outlineLevel="0" collapsed="false">
      <c r="B92" s="233"/>
      <c r="C92" s="235"/>
      <c r="D92" s="235"/>
      <c r="E92" s="235"/>
      <c r="F92" s="236"/>
      <c r="G92" s="236"/>
      <c r="H92" s="236"/>
      <c r="I92" s="236"/>
      <c r="J92" s="236"/>
      <c r="K92" s="236"/>
      <c r="L92" s="238"/>
    </row>
    <row r="93" customFormat="false" ht="15" hidden="false" customHeight="true" outlineLevel="0" collapsed="false">
      <c r="B93" s="233"/>
      <c r="C93" s="235"/>
      <c r="D93" s="235"/>
      <c r="E93" s="235"/>
      <c r="F93" s="236"/>
      <c r="G93" s="236"/>
      <c r="H93" s="236"/>
      <c r="I93" s="236"/>
      <c r="J93" s="236"/>
      <c r="K93" s="236"/>
      <c r="L93" s="238"/>
    </row>
    <row r="94" customFormat="false" ht="15" hidden="false" customHeight="true" outlineLevel="0" collapsed="false">
      <c r="B94" s="233"/>
      <c r="C94" s="235"/>
      <c r="D94" s="235"/>
      <c r="E94" s="235"/>
      <c r="F94" s="236"/>
      <c r="G94" s="236"/>
      <c r="H94" s="236"/>
      <c r="I94" s="236"/>
      <c r="J94" s="236"/>
      <c r="K94" s="236"/>
      <c r="L94" s="238"/>
    </row>
    <row r="95" customFormat="false" ht="15" hidden="false" customHeight="true" outlineLevel="0" collapsed="false">
      <c r="B95" s="233"/>
      <c r="C95" s="235"/>
      <c r="D95" s="235"/>
      <c r="E95" s="235"/>
      <c r="F95" s="236"/>
      <c r="G95" s="236"/>
      <c r="H95" s="236"/>
      <c r="I95" s="236"/>
      <c r="J95" s="236"/>
      <c r="K95" s="236"/>
      <c r="L95" s="238"/>
    </row>
    <row r="96" customFormat="false" ht="15" hidden="false" customHeight="true" outlineLevel="0" collapsed="false">
      <c r="B96" s="233"/>
      <c r="C96" s="235"/>
      <c r="D96" s="235"/>
      <c r="E96" s="235"/>
      <c r="F96" s="236"/>
      <c r="G96" s="236"/>
      <c r="H96" s="236"/>
      <c r="I96" s="236"/>
      <c r="J96" s="236"/>
      <c r="K96" s="236"/>
      <c r="L96" s="238"/>
    </row>
    <row r="97" customFormat="false" ht="15" hidden="false" customHeight="true" outlineLevel="0" collapsed="false">
      <c r="B97" s="233"/>
      <c r="C97" s="235"/>
      <c r="D97" s="235"/>
      <c r="E97" s="235"/>
      <c r="F97" s="236"/>
      <c r="G97" s="236"/>
      <c r="H97" s="236"/>
      <c r="I97" s="236"/>
      <c r="J97" s="236"/>
      <c r="K97" s="236"/>
      <c r="L97" s="238"/>
    </row>
    <row r="98" customFormat="false" ht="15" hidden="false" customHeight="true" outlineLevel="0" collapsed="false">
      <c r="B98" s="233"/>
      <c r="C98" s="235"/>
      <c r="D98" s="235"/>
      <c r="E98" s="235"/>
      <c r="F98" s="236"/>
      <c r="G98" s="236"/>
      <c r="H98" s="236"/>
      <c r="I98" s="236"/>
      <c r="J98" s="236"/>
      <c r="K98" s="236"/>
      <c r="L98" s="238"/>
    </row>
    <row r="99" customFormat="false" ht="15" hidden="false" customHeight="true" outlineLevel="0" collapsed="false">
      <c r="B99" s="233"/>
      <c r="C99" s="235"/>
      <c r="D99" s="235"/>
      <c r="E99" s="235"/>
      <c r="F99" s="236"/>
      <c r="G99" s="236"/>
      <c r="H99" s="236"/>
      <c r="I99" s="236"/>
      <c r="J99" s="236"/>
      <c r="K99" s="236"/>
      <c r="L99" s="238"/>
    </row>
    <row r="100" customFormat="false" ht="15" hidden="false" customHeight="true" outlineLevel="0" collapsed="false">
      <c r="B100" s="233"/>
      <c r="C100" s="235"/>
      <c r="D100" s="235"/>
      <c r="E100" s="235"/>
      <c r="F100" s="236"/>
      <c r="G100" s="236"/>
      <c r="H100" s="236"/>
      <c r="I100" s="236"/>
      <c r="J100" s="236"/>
      <c r="K100" s="236"/>
      <c r="L100" s="238"/>
    </row>
    <row r="101" customFormat="false" ht="15" hidden="false" customHeight="true" outlineLevel="0" collapsed="false">
      <c r="B101" s="233"/>
      <c r="C101" s="235"/>
      <c r="D101" s="235"/>
      <c r="E101" s="235"/>
      <c r="F101" s="236"/>
      <c r="G101" s="236"/>
      <c r="H101" s="236"/>
      <c r="I101" s="236"/>
      <c r="J101" s="236"/>
      <c r="K101" s="236"/>
      <c r="L101" s="238"/>
    </row>
    <row r="102" customFormat="false" ht="15" hidden="false" customHeight="true" outlineLevel="0" collapsed="false">
      <c r="B102" s="233"/>
      <c r="C102" s="235"/>
      <c r="D102" s="235"/>
      <c r="E102" s="235"/>
      <c r="F102" s="236"/>
      <c r="G102" s="236"/>
      <c r="H102" s="236"/>
      <c r="I102" s="236"/>
      <c r="J102" s="236"/>
      <c r="K102" s="236"/>
      <c r="L102" s="238"/>
    </row>
    <row r="103" customFormat="false" ht="15" hidden="false" customHeight="true" outlineLevel="0" collapsed="false">
      <c r="B103" s="233"/>
      <c r="C103" s="235"/>
      <c r="D103" s="235"/>
      <c r="E103" s="235"/>
      <c r="F103" s="236"/>
      <c r="G103" s="236"/>
      <c r="H103" s="236"/>
      <c r="I103" s="236"/>
      <c r="J103" s="236"/>
      <c r="K103" s="236"/>
      <c r="L103" s="238"/>
    </row>
    <row r="104" customFormat="false" ht="15" hidden="false" customHeight="true" outlineLevel="0" collapsed="false">
      <c r="B104" s="233"/>
      <c r="C104" s="235"/>
      <c r="D104" s="235"/>
      <c r="E104" s="235"/>
      <c r="F104" s="236"/>
      <c r="G104" s="236"/>
      <c r="H104" s="236"/>
      <c r="I104" s="236"/>
      <c r="J104" s="236"/>
      <c r="K104" s="236"/>
      <c r="L104" s="238"/>
    </row>
    <row r="105" customFormat="false" ht="15" hidden="false" customHeight="true" outlineLevel="0" collapsed="false">
      <c r="B105" s="233"/>
      <c r="C105" s="235"/>
      <c r="D105" s="235"/>
      <c r="E105" s="235"/>
      <c r="F105" s="236"/>
      <c r="G105" s="236"/>
      <c r="H105" s="236"/>
      <c r="I105" s="236"/>
      <c r="J105" s="236"/>
      <c r="K105" s="236"/>
      <c r="L105" s="238"/>
    </row>
    <row r="106" customFormat="false" ht="15" hidden="false" customHeight="true" outlineLevel="0" collapsed="false">
      <c r="B106" s="233"/>
      <c r="C106" s="235"/>
      <c r="D106" s="235"/>
      <c r="E106" s="235"/>
      <c r="F106" s="236"/>
      <c r="G106" s="236"/>
      <c r="H106" s="236"/>
      <c r="I106" s="236"/>
      <c r="J106" s="236"/>
      <c r="K106" s="236"/>
      <c r="L106" s="238"/>
    </row>
    <row r="107" customFormat="false" ht="15" hidden="false" customHeight="true" outlineLevel="0" collapsed="false">
      <c r="B107" s="233"/>
      <c r="C107" s="235"/>
      <c r="D107" s="235"/>
      <c r="E107" s="235"/>
      <c r="F107" s="236"/>
      <c r="G107" s="236"/>
      <c r="H107" s="236"/>
      <c r="I107" s="236"/>
      <c r="J107" s="236"/>
      <c r="K107" s="236"/>
      <c r="L107" s="238"/>
    </row>
    <row r="108" customFormat="false" ht="15" hidden="false" customHeight="true" outlineLevel="0" collapsed="false">
      <c r="B108" s="233"/>
      <c r="C108" s="235"/>
      <c r="D108" s="235"/>
      <c r="E108" s="235"/>
      <c r="F108" s="236"/>
      <c r="G108" s="236"/>
      <c r="H108" s="236"/>
      <c r="I108" s="236"/>
      <c r="J108" s="236"/>
      <c r="K108" s="236"/>
      <c r="L108" s="238"/>
    </row>
    <row r="109" customFormat="false" ht="15" hidden="false" customHeight="true" outlineLevel="0" collapsed="false">
      <c r="B109" s="233"/>
      <c r="C109" s="235"/>
      <c r="D109" s="235"/>
      <c r="E109" s="235"/>
      <c r="F109" s="236"/>
      <c r="G109" s="236"/>
      <c r="H109" s="236"/>
      <c r="I109" s="236"/>
      <c r="J109" s="236"/>
      <c r="K109" s="236"/>
      <c r="L109" s="238"/>
    </row>
    <row r="110" customFormat="false" ht="15" hidden="false" customHeight="true" outlineLevel="0" collapsed="false">
      <c r="B110" s="233"/>
      <c r="C110" s="235"/>
      <c r="D110" s="235"/>
      <c r="E110" s="235"/>
      <c r="F110" s="236"/>
      <c r="G110" s="236"/>
      <c r="H110" s="236"/>
      <c r="I110" s="236"/>
      <c r="J110" s="236"/>
      <c r="K110" s="236"/>
      <c r="L110" s="238"/>
    </row>
    <row r="111" customFormat="false" ht="15" hidden="false" customHeight="true" outlineLevel="0" collapsed="false">
      <c r="B111" s="233"/>
      <c r="C111" s="235"/>
      <c r="D111" s="235"/>
      <c r="E111" s="235"/>
      <c r="F111" s="236"/>
      <c r="G111" s="236"/>
      <c r="H111" s="236"/>
      <c r="I111" s="236"/>
      <c r="J111" s="236"/>
      <c r="K111" s="236"/>
      <c r="L111" s="238"/>
    </row>
    <row r="112" customFormat="false" ht="15" hidden="false" customHeight="true" outlineLevel="0" collapsed="false">
      <c r="B112" s="233"/>
      <c r="C112" s="235"/>
      <c r="D112" s="235"/>
      <c r="E112" s="235"/>
      <c r="F112" s="236"/>
      <c r="G112" s="236"/>
      <c r="H112" s="236"/>
      <c r="I112" s="236"/>
      <c r="J112" s="236"/>
      <c r="K112" s="236"/>
      <c r="L112" s="238"/>
    </row>
    <row r="113" customFormat="false" ht="15" hidden="false" customHeight="true" outlineLevel="0" collapsed="false">
      <c r="B113" s="233"/>
      <c r="C113" s="235"/>
      <c r="D113" s="235"/>
      <c r="E113" s="235"/>
      <c r="F113" s="236"/>
      <c r="G113" s="236"/>
      <c r="H113" s="236"/>
      <c r="I113" s="236"/>
      <c r="J113" s="236"/>
      <c r="K113" s="236"/>
      <c r="L113" s="238"/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118055555555556" right="0.118055555555556" top="0.393055555555556" bottom="0.559722222222222" header="0.196527777777778" footer="0.259722222222222"/>
  <pageSetup paperSize="9" scale="9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&amp;L&amp;"Sans,Regular"&amp;K000000Arial,Italique"Modèle saisie-calcul IBMR - Notice</oddHeader>
    <oddFooter>&amp;L&amp;"Sans,Regular"&amp;K000000Arial,Italique" / &amp;A - imprimé le&amp;D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113"/>
  <sheetViews>
    <sheetView showFormulas="false" showGridLines="false" showRowColHeaders="false" showZeros="true" rightToLeft="false" tabSelected="false" showOutlineSymbols="true" defaultGridColor="true" view="normal" topLeftCell="B1" colorId="64" zoomScale="115" zoomScaleNormal="115" zoomScalePageLayoutView="100" workbookViewId="0">
      <selection pane="topLeft" activeCell="M5" activeCellId="0" sqref="M5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.79"/>
    <col collapsed="false" customWidth="true" hidden="false" outlineLevel="0" max="2" min="2" style="1" width="3.27"/>
    <col collapsed="false" customWidth="true" hidden="false" outlineLevel="0" max="3" min="3" style="1" width="6.05"/>
    <col collapsed="false" customWidth="true" hidden="false" outlineLevel="0" max="4" min="4" style="1" width="11.6"/>
    <col collapsed="false" customWidth="false" hidden="false" outlineLevel="0" max="10" min="5" style="1" width="10.46"/>
    <col collapsed="false" customWidth="true" hidden="false" outlineLevel="0" max="11" min="11" style="1" width="19.29"/>
    <col collapsed="false" customWidth="true" hidden="false" outlineLevel="0" max="12" min="12" style="1" width="1.79"/>
    <col collapsed="false" customWidth="false" hidden="false" outlineLevel="0" max="16384" min="13" style="1" width="10.46"/>
  </cols>
  <sheetData>
    <row r="1" customFormat="false" ht="24.75" hidden="false" customHeight="true" outlineLevel="0" collapsed="false">
      <c r="B1" s="217"/>
      <c r="C1" s="218"/>
      <c r="D1" s="219" t="s">
        <v>3370</v>
      </c>
      <c r="E1" s="219"/>
      <c r="F1" s="220"/>
      <c r="G1" s="220"/>
      <c r="H1" s="220"/>
      <c r="I1" s="220"/>
      <c r="J1" s="220"/>
      <c r="K1" s="250" t="s">
        <v>3373</v>
      </c>
    </row>
    <row r="2" customFormat="false" ht="24.75" hidden="false" customHeight="true" outlineLevel="0" collapsed="false">
      <c r="B2" s="223"/>
      <c r="C2" s="224"/>
      <c r="D2" s="225" t="s">
        <v>2</v>
      </c>
      <c r="E2" s="4"/>
      <c r="F2" s="4"/>
      <c r="G2" s="4"/>
      <c r="H2" s="226"/>
      <c r="I2" s="227"/>
      <c r="J2" s="17"/>
      <c r="K2" s="228"/>
    </row>
    <row r="3" customFormat="false" ht="24.75" hidden="false" customHeight="true" outlineLevel="0" collapsed="false">
      <c r="B3" s="223"/>
      <c r="C3" s="224"/>
      <c r="D3" s="225" t="s">
        <v>3372</v>
      </c>
      <c r="E3" s="225"/>
      <c r="F3" s="4"/>
      <c r="G3" s="4"/>
      <c r="H3" s="226"/>
      <c r="I3" s="227"/>
      <c r="J3" s="4"/>
      <c r="K3" s="228"/>
    </row>
    <row r="4" customFormat="false" ht="4.5" hidden="false" customHeight="true" outlineLevel="0" collapsed="false">
      <c r="B4" s="223"/>
      <c r="C4" s="4"/>
      <c r="D4" s="4"/>
      <c r="E4" s="4"/>
      <c r="F4" s="4"/>
      <c r="G4" s="4"/>
      <c r="H4" s="4"/>
      <c r="I4" s="4"/>
      <c r="J4" s="4"/>
      <c r="K4" s="228"/>
    </row>
    <row r="5" customFormat="false" ht="24.75" hidden="false" customHeight="true" outlineLevel="0" collapsed="false">
      <c r="B5" s="229"/>
      <c r="C5" s="230"/>
      <c r="D5" s="226" t="s">
        <v>6</v>
      </c>
      <c r="E5" s="231"/>
      <c r="F5" s="231"/>
      <c r="G5" s="231"/>
      <c r="H5" s="226" t="s">
        <v>7</v>
      </c>
      <c r="I5" s="231"/>
      <c r="J5" s="231"/>
      <c r="K5" s="232"/>
    </row>
    <row r="6" customFormat="false" ht="15" hidden="false" customHeight="true" outlineLevel="0" collapsed="false">
      <c r="B6" s="233"/>
      <c r="C6" s="234"/>
      <c r="D6" s="235"/>
      <c r="E6" s="235"/>
      <c r="F6" s="236"/>
      <c r="G6" s="237"/>
      <c r="H6" s="236"/>
      <c r="I6" s="236"/>
      <c r="J6" s="236"/>
      <c r="K6" s="236"/>
      <c r="L6" s="238"/>
    </row>
    <row r="7" customFormat="false" ht="15" hidden="false" customHeight="true" outlineLevel="0" collapsed="false">
      <c r="B7" s="233"/>
      <c r="C7" s="239"/>
      <c r="D7" s="240"/>
      <c r="E7" s="240"/>
      <c r="F7" s="236"/>
      <c r="G7" s="236"/>
      <c r="H7" s="236"/>
      <c r="I7" s="236"/>
      <c r="J7" s="236"/>
      <c r="K7" s="241"/>
      <c r="L7" s="242"/>
    </row>
    <row r="8" customFormat="false" ht="15" hidden="false" customHeight="true" outlineLevel="0" collapsed="false">
      <c r="B8" s="233"/>
      <c r="C8" s="239"/>
      <c r="D8" s="240"/>
      <c r="E8" s="240"/>
      <c r="F8" s="236"/>
      <c r="G8" s="236"/>
      <c r="H8" s="236"/>
      <c r="I8" s="236"/>
      <c r="J8" s="236"/>
      <c r="K8" s="241"/>
      <c r="L8" s="242"/>
    </row>
    <row r="9" customFormat="false" ht="15" hidden="false" customHeight="true" outlineLevel="0" collapsed="false">
      <c r="B9" s="233"/>
      <c r="C9" s="235"/>
      <c r="D9" s="235"/>
      <c r="E9" s="235"/>
      <c r="F9" s="236"/>
      <c r="G9" s="236"/>
      <c r="H9" s="236"/>
      <c r="I9" s="236"/>
      <c r="J9" s="236"/>
      <c r="K9" s="243"/>
      <c r="L9" s="238"/>
    </row>
    <row r="10" customFormat="false" ht="15" hidden="false" customHeight="true" outlineLevel="0" collapsed="false">
      <c r="B10" s="233"/>
      <c r="C10" s="235"/>
      <c r="D10" s="235"/>
      <c r="E10" s="235"/>
      <c r="F10" s="236"/>
      <c r="G10" s="236"/>
      <c r="H10" s="236"/>
      <c r="I10" s="236"/>
      <c r="J10" s="236"/>
      <c r="K10" s="236"/>
      <c r="L10" s="238"/>
    </row>
    <row r="11" customFormat="false" ht="15" hidden="false" customHeight="true" outlineLevel="0" collapsed="false">
      <c r="B11" s="233"/>
      <c r="C11" s="244"/>
      <c r="D11" s="245"/>
      <c r="E11" s="246"/>
      <c r="F11" s="236"/>
      <c r="G11" s="236"/>
      <c r="H11" s="236"/>
      <c r="I11" s="236"/>
      <c r="J11" s="236"/>
      <c r="K11" s="247"/>
      <c r="L11" s="248"/>
    </row>
    <row r="12" customFormat="false" ht="15" hidden="false" customHeight="true" outlineLevel="0" collapsed="false">
      <c r="B12" s="233"/>
      <c r="C12" s="235"/>
      <c r="D12" s="235"/>
      <c r="E12" s="246"/>
      <c r="F12" s="236"/>
      <c r="G12" s="236"/>
      <c r="H12" s="236"/>
      <c r="I12" s="236"/>
      <c r="J12" s="236"/>
      <c r="K12" s="247"/>
      <c r="L12" s="248"/>
    </row>
    <row r="13" customFormat="false" ht="15" hidden="false" customHeight="true" outlineLevel="0" collapsed="false">
      <c r="B13" s="233"/>
      <c r="C13" s="235"/>
      <c r="D13" s="239"/>
      <c r="E13" s="235"/>
      <c r="F13" s="236"/>
      <c r="G13" s="236"/>
      <c r="H13" s="236"/>
      <c r="I13" s="236"/>
      <c r="J13" s="236"/>
      <c r="K13" s="236"/>
      <c r="L13" s="238"/>
    </row>
    <row r="14" customFormat="false" ht="15" hidden="false" customHeight="true" outlineLevel="0" collapsed="false">
      <c r="B14" s="233"/>
      <c r="C14" s="235"/>
      <c r="D14" s="235"/>
      <c r="E14" s="235"/>
      <c r="F14" s="236"/>
      <c r="G14" s="236"/>
      <c r="H14" s="236"/>
      <c r="I14" s="236"/>
      <c r="J14" s="236"/>
      <c r="K14" s="236"/>
      <c r="L14" s="238"/>
    </row>
    <row r="15" customFormat="false" ht="15" hidden="false" customHeight="true" outlineLevel="0" collapsed="false">
      <c r="B15" s="233"/>
      <c r="C15" s="235"/>
      <c r="D15" s="239"/>
      <c r="E15" s="235"/>
      <c r="F15" s="236"/>
      <c r="G15" s="236"/>
      <c r="H15" s="236"/>
      <c r="I15" s="236"/>
      <c r="J15" s="236"/>
      <c r="K15" s="236"/>
      <c r="L15" s="238"/>
    </row>
    <row r="16" customFormat="false" ht="15" hidden="false" customHeight="true" outlineLevel="0" collapsed="false">
      <c r="B16" s="233"/>
      <c r="C16" s="235"/>
      <c r="D16" s="239"/>
      <c r="E16" s="235"/>
      <c r="F16" s="236"/>
      <c r="G16" s="236"/>
      <c r="H16" s="236"/>
      <c r="I16" s="236"/>
      <c r="J16" s="236"/>
      <c r="K16" s="236"/>
      <c r="L16" s="238"/>
    </row>
    <row r="17" customFormat="false" ht="15" hidden="false" customHeight="true" outlineLevel="0" collapsed="false">
      <c r="B17" s="233"/>
      <c r="C17" s="235"/>
      <c r="D17" s="235"/>
      <c r="E17" s="235"/>
      <c r="F17" s="236"/>
      <c r="G17" s="236"/>
      <c r="H17" s="236"/>
      <c r="I17" s="236"/>
      <c r="J17" s="236"/>
      <c r="K17" s="236"/>
      <c r="L17" s="238"/>
    </row>
    <row r="18" customFormat="false" ht="15" hidden="false" customHeight="true" outlineLevel="0" collapsed="false">
      <c r="B18" s="233"/>
      <c r="C18" s="233"/>
      <c r="D18" s="239"/>
      <c r="E18" s="235"/>
      <c r="F18" s="236"/>
      <c r="G18" s="236"/>
      <c r="H18" s="236"/>
      <c r="I18" s="236"/>
      <c r="J18" s="236"/>
      <c r="K18" s="236"/>
      <c r="L18" s="238"/>
    </row>
    <row r="19" customFormat="false" ht="15" hidden="false" customHeight="true" outlineLevel="0" collapsed="false">
      <c r="B19" s="233"/>
      <c r="C19" s="235"/>
      <c r="D19" s="235"/>
      <c r="E19" s="235"/>
      <c r="F19" s="236"/>
      <c r="G19" s="236"/>
      <c r="H19" s="236"/>
      <c r="I19" s="236"/>
      <c r="J19" s="236"/>
      <c r="K19" s="236"/>
      <c r="L19" s="238"/>
    </row>
    <row r="20" customFormat="false" ht="15" hidden="false" customHeight="true" outlineLevel="0" collapsed="false">
      <c r="B20" s="233"/>
      <c r="C20" s="235"/>
      <c r="D20" s="235"/>
      <c r="E20" s="235"/>
      <c r="F20" s="236"/>
      <c r="G20" s="236"/>
      <c r="H20" s="236"/>
      <c r="I20" s="236"/>
      <c r="J20" s="236"/>
      <c r="K20" s="236"/>
      <c r="L20" s="238"/>
    </row>
    <row r="21" customFormat="false" ht="15" hidden="false" customHeight="true" outlineLevel="0" collapsed="false">
      <c r="B21" s="233"/>
      <c r="C21" s="235"/>
      <c r="D21" s="235"/>
      <c r="E21" s="235"/>
      <c r="F21" s="236"/>
      <c r="G21" s="236"/>
      <c r="H21" s="236"/>
      <c r="I21" s="236"/>
      <c r="J21" s="236"/>
      <c r="K21" s="236"/>
      <c r="L21" s="238"/>
    </row>
    <row r="22" customFormat="false" ht="15" hidden="false" customHeight="true" outlineLevel="0" collapsed="false">
      <c r="B22" s="233"/>
      <c r="C22" s="235"/>
      <c r="D22" s="235"/>
      <c r="E22" s="235"/>
      <c r="F22" s="236"/>
      <c r="G22" s="236"/>
      <c r="H22" s="236"/>
      <c r="I22" s="236"/>
      <c r="J22" s="236"/>
      <c r="K22" s="236"/>
      <c r="L22" s="238"/>
    </row>
    <row r="23" customFormat="false" ht="15" hidden="false" customHeight="true" outlineLevel="0" collapsed="false">
      <c r="B23" s="233"/>
      <c r="C23" s="235"/>
      <c r="D23" s="239"/>
      <c r="E23" s="235"/>
      <c r="F23" s="236"/>
      <c r="G23" s="236"/>
      <c r="H23" s="236"/>
      <c r="I23" s="236"/>
      <c r="J23" s="236"/>
      <c r="K23" s="236"/>
      <c r="L23" s="238"/>
    </row>
    <row r="24" customFormat="false" ht="15" hidden="false" customHeight="true" outlineLevel="0" collapsed="false">
      <c r="B24" s="233"/>
      <c r="C24" s="235"/>
      <c r="D24" s="235"/>
      <c r="E24" s="235"/>
      <c r="F24" s="236"/>
      <c r="G24" s="236"/>
      <c r="H24" s="236"/>
      <c r="I24" s="236"/>
      <c r="J24" s="236"/>
      <c r="K24" s="236"/>
      <c r="L24" s="238"/>
    </row>
    <row r="25" customFormat="false" ht="15" hidden="false" customHeight="true" outlineLevel="0" collapsed="false">
      <c r="B25" s="233"/>
      <c r="C25" s="235"/>
      <c r="D25" s="239"/>
      <c r="E25" s="235"/>
      <c r="F25" s="236"/>
      <c r="G25" s="236"/>
      <c r="H25" s="236"/>
      <c r="I25" s="236"/>
      <c r="J25" s="236"/>
      <c r="K25" s="236"/>
      <c r="L25" s="238"/>
    </row>
    <row r="26" customFormat="false" ht="15" hidden="false" customHeight="true" outlineLevel="0" collapsed="false">
      <c r="B26" s="233"/>
      <c r="C26" s="235"/>
      <c r="D26" s="233"/>
      <c r="E26" s="235"/>
      <c r="F26" s="236"/>
      <c r="G26" s="236"/>
      <c r="H26" s="236"/>
      <c r="I26" s="236"/>
      <c r="J26" s="236"/>
      <c r="K26" s="236"/>
      <c r="L26" s="238"/>
    </row>
    <row r="27" customFormat="false" ht="15" hidden="false" customHeight="true" outlineLevel="0" collapsed="false">
      <c r="B27" s="233"/>
      <c r="C27" s="235"/>
      <c r="D27" s="244"/>
      <c r="E27" s="235"/>
      <c r="F27" s="236"/>
      <c r="G27" s="236"/>
      <c r="H27" s="236"/>
      <c r="I27" s="236"/>
      <c r="J27" s="236"/>
      <c r="K27" s="236"/>
      <c r="L27" s="238"/>
    </row>
    <row r="28" customFormat="false" ht="15" hidden="false" customHeight="true" outlineLevel="0" collapsed="false">
      <c r="B28" s="233"/>
      <c r="C28" s="235"/>
      <c r="D28" s="235"/>
      <c r="E28" s="235"/>
      <c r="F28" s="236"/>
      <c r="G28" s="236"/>
      <c r="H28" s="236"/>
      <c r="I28" s="236"/>
      <c r="J28" s="236"/>
      <c r="K28" s="236"/>
      <c r="L28" s="238"/>
    </row>
    <row r="29" customFormat="false" ht="15" hidden="false" customHeight="true" outlineLevel="0" collapsed="false">
      <c r="B29" s="233"/>
      <c r="C29" s="235"/>
      <c r="D29" s="235"/>
      <c r="E29" s="235"/>
      <c r="F29" s="236"/>
      <c r="G29" s="236"/>
      <c r="H29" s="236"/>
      <c r="I29" s="236"/>
      <c r="J29" s="236"/>
      <c r="K29" s="236"/>
      <c r="L29" s="238"/>
    </row>
    <row r="30" customFormat="false" ht="15" hidden="false" customHeight="true" outlineLevel="0" collapsed="false">
      <c r="B30" s="233"/>
      <c r="C30" s="235"/>
      <c r="D30" s="235"/>
      <c r="E30" s="235"/>
      <c r="F30" s="236"/>
      <c r="G30" s="236"/>
      <c r="H30" s="236"/>
      <c r="I30" s="236"/>
      <c r="J30" s="236"/>
      <c r="K30" s="236"/>
      <c r="L30" s="238"/>
    </row>
    <row r="31" customFormat="false" ht="15" hidden="false" customHeight="true" outlineLevel="0" collapsed="false">
      <c r="B31" s="233"/>
      <c r="C31" s="235"/>
      <c r="D31" s="235"/>
      <c r="E31" s="235"/>
      <c r="F31" s="236"/>
      <c r="G31" s="236"/>
      <c r="H31" s="236"/>
      <c r="I31" s="236"/>
      <c r="J31" s="236"/>
      <c r="K31" s="236"/>
      <c r="L31" s="238"/>
    </row>
    <row r="32" customFormat="false" ht="15" hidden="false" customHeight="true" outlineLevel="0" collapsed="false">
      <c r="B32" s="233"/>
      <c r="C32" s="235"/>
      <c r="D32" s="235"/>
      <c r="E32" s="235"/>
      <c r="F32" s="236"/>
      <c r="G32" s="236"/>
      <c r="H32" s="236"/>
      <c r="I32" s="236"/>
      <c r="J32" s="236"/>
      <c r="K32" s="236"/>
      <c r="L32" s="238"/>
    </row>
    <row r="33" customFormat="false" ht="15" hidden="false" customHeight="true" outlineLevel="0" collapsed="false">
      <c r="B33" s="233"/>
      <c r="C33" s="235"/>
      <c r="D33" s="235"/>
      <c r="E33" s="235"/>
      <c r="F33" s="236"/>
      <c r="G33" s="236"/>
      <c r="H33" s="236"/>
      <c r="I33" s="236"/>
      <c r="J33" s="236"/>
      <c r="K33" s="236"/>
      <c r="L33" s="238"/>
    </row>
    <row r="34" customFormat="false" ht="15" hidden="false" customHeight="true" outlineLevel="0" collapsed="false">
      <c r="B34" s="233"/>
      <c r="C34" s="244"/>
      <c r="D34" s="235"/>
      <c r="E34" s="235"/>
      <c r="F34" s="236"/>
      <c r="G34" s="236"/>
      <c r="H34" s="236"/>
      <c r="I34" s="236"/>
      <c r="J34" s="236"/>
      <c r="K34" s="236"/>
      <c r="L34" s="238"/>
    </row>
    <row r="35" customFormat="false" ht="15" hidden="false" customHeight="true" outlineLevel="0" collapsed="false">
      <c r="B35" s="233"/>
      <c r="C35" s="235"/>
      <c r="D35" s="233"/>
      <c r="E35" s="235"/>
      <c r="F35" s="236"/>
      <c r="G35" s="236"/>
      <c r="H35" s="236"/>
      <c r="I35" s="236"/>
      <c r="J35" s="236"/>
      <c r="K35" s="236"/>
      <c r="L35" s="238"/>
    </row>
    <row r="36" customFormat="false" ht="15" hidden="false" customHeight="true" outlineLevel="0" collapsed="false">
      <c r="B36" s="233"/>
      <c r="C36" s="235"/>
      <c r="D36" s="235"/>
      <c r="E36" s="235"/>
      <c r="F36" s="236"/>
      <c r="G36" s="236"/>
      <c r="H36" s="236"/>
      <c r="I36" s="236"/>
      <c r="J36" s="236"/>
      <c r="K36" s="236"/>
      <c r="L36" s="238"/>
    </row>
    <row r="37" customFormat="false" ht="15" hidden="false" customHeight="true" outlineLevel="0" collapsed="false">
      <c r="B37" s="233"/>
      <c r="C37" s="235"/>
      <c r="D37" s="235"/>
      <c r="E37" s="235"/>
      <c r="F37" s="236"/>
      <c r="G37" s="236"/>
      <c r="H37" s="236"/>
      <c r="I37" s="236"/>
      <c r="J37" s="236"/>
      <c r="K37" s="236"/>
      <c r="L37" s="238"/>
    </row>
    <row r="38" customFormat="false" ht="15" hidden="false" customHeight="true" outlineLevel="0" collapsed="false">
      <c r="B38" s="233"/>
      <c r="C38" s="235"/>
      <c r="D38" s="235"/>
      <c r="E38" s="235"/>
      <c r="F38" s="236"/>
      <c r="G38" s="236"/>
      <c r="H38" s="236"/>
      <c r="I38" s="236"/>
      <c r="J38" s="236"/>
      <c r="K38" s="236"/>
      <c r="L38" s="238"/>
    </row>
    <row r="39" customFormat="false" ht="15" hidden="false" customHeight="true" outlineLevel="0" collapsed="false">
      <c r="B39" s="233"/>
      <c r="C39" s="233"/>
      <c r="D39" s="235"/>
      <c r="E39" s="235"/>
      <c r="F39" s="236"/>
      <c r="G39" s="236"/>
      <c r="H39" s="236"/>
      <c r="I39" s="236"/>
      <c r="J39" s="236"/>
      <c r="K39" s="236"/>
      <c r="L39" s="238"/>
    </row>
    <row r="40" customFormat="false" ht="15" hidden="false" customHeight="true" outlineLevel="0" collapsed="false">
      <c r="B40" s="233"/>
      <c r="C40" s="244"/>
      <c r="D40" s="235"/>
      <c r="E40" s="235"/>
      <c r="F40" s="236"/>
      <c r="G40" s="236"/>
      <c r="H40" s="236"/>
      <c r="I40" s="236"/>
      <c r="J40" s="236"/>
      <c r="K40" s="236"/>
      <c r="L40" s="238"/>
    </row>
    <row r="41" customFormat="false" ht="15" hidden="false" customHeight="true" outlineLevel="0" collapsed="false">
      <c r="B41" s="233"/>
      <c r="C41" s="233"/>
      <c r="D41" s="233"/>
      <c r="E41" s="235"/>
      <c r="F41" s="236"/>
      <c r="G41" s="236"/>
      <c r="H41" s="236"/>
      <c r="I41" s="236"/>
      <c r="J41" s="236"/>
      <c r="K41" s="236"/>
      <c r="L41" s="238"/>
    </row>
    <row r="42" customFormat="false" ht="15" hidden="false" customHeight="true" outlineLevel="0" collapsed="false">
      <c r="B42" s="233"/>
      <c r="C42" s="235"/>
      <c r="D42" s="239"/>
      <c r="E42" s="235"/>
      <c r="F42" s="236"/>
      <c r="G42" s="236"/>
      <c r="H42" s="236"/>
      <c r="I42" s="236"/>
      <c r="J42" s="236"/>
      <c r="K42" s="236"/>
      <c r="L42" s="238"/>
    </row>
    <row r="43" customFormat="false" ht="15" hidden="false" customHeight="true" outlineLevel="0" collapsed="false">
      <c r="B43" s="233"/>
      <c r="C43" s="235"/>
      <c r="D43" s="239"/>
      <c r="E43" s="235"/>
      <c r="F43" s="236"/>
      <c r="G43" s="236"/>
      <c r="H43" s="236"/>
      <c r="I43" s="236"/>
      <c r="J43" s="236"/>
      <c r="K43" s="236"/>
      <c r="L43" s="238"/>
    </row>
    <row r="44" customFormat="false" ht="15" hidden="false" customHeight="true" outlineLevel="0" collapsed="false">
      <c r="B44" s="233"/>
      <c r="C44" s="235"/>
      <c r="D44" s="235"/>
      <c r="E44" s="235"/>
      <c r="F44" s="236"/>
      <c r="G44" s="236"/>
      <c r="H44" s="236"/>
      <c r="I44" s="236"/>
      <c r="J44" s="236"/>
      <c r="K44" s="236"/>
      <c r="L44" s="238"/>
    </row>
    <row r="45" customFormat="false" ht="15" hidden="false" customHeight="true" outlineLevel="0" collapsed="false">
      <c r="B45" s="233"/>
      <c r="C45" s="235"/>
      <c r="D45" s="234"/>
      <c r="E45" s="235"/>
      <c r="F45" s="236"/>
      <c r="G45" s="236"/>
      <c r="H45" s="236"/>
      <c r="I45" s="236"/>
      <c r="J45" s="236"/>
      <c r="K45" s="236"/>
      <c r="L45" s="238"/>
    </row>
    <row r="46" customFormat="false" ht="15" hidden="false" customHeight="true" outlineLevel="0" collapsed="false">
      <c r="B46" s="233"/>
      <c r="C46" s="235"/>
      <c r="D46" s="235"/>
      <c r="E46" s="235"/>
      <c r="F46" s="236"/>
      <c r="G46" s="236"/>
      <c r="H46" s="236"/>
      <c r="I46" s="236"/>
      <c r="J46" s="236"/>
      <c r="K46" s="236"/>
      <c r="L46" s="238"/>
    </row>
    <row r="47" customFormat="false" ht="15" hidden="false" customHeight="true" outlineLevel="0" collapsed="false">
      <c r="B47" s="233"/>
      <c r="C47" s="235"/>
      <c r="D47" s="235"/>
      <c r="E47" s="235"/>
      <c r="F47" s="236"/>
      <c r="G47" s="236"/>
      <c r="H47" s="236"/>
      <c r="I47" s="236"/>
      <c r="J47" s="236"/>
      <c r="K47" s="236"/>
      <c r="L47" s="238"/>
    </row>
    <row r="48" customFormat="false" ht="15" hidden="false" customHeight="true" outlineLevel="0" collapsed="false">
      <c r="B48" s="233"/>
      <c r="C48" s="235"/>
      <c r="D48" s="239"/>
      <c r="E48" s="235"/>
      <c r="F48" s="236"/>
      <c r="G48" s="236"/>
      <c r="H48" s="236"/>
      <c r="I48" s="236"/>
      <c r="J48" s="236"/>
      <c r="K48" s="236"/>
      <c r="L48" s="238"/>
    </row>
    <row r="49" customFormat="false" ht="15" hidden="false" customHeight="true" outlineLevel="0" collapsed="false">
      <c r="B49" s="233"/>
      <c r="C49" s="235"/>
      <c r="D49" s="239"/>
      <c r="E49" s="235"/>
      <c r="F49" s="236"/>
      <c r="G49" s="236"/>
      <c r="H49" s="236"/>
      <c r="I49" s="236"/>
      <c r="J49" s="236"/>
      <c r="K49" s="236"/>
      <c r="L49" s="238"/>
    </row>
    <row r="50" customFormat="false" ht="15" hidden="false" customHeight="true" outlineLevel="0" collapsed="false">
      <c r="B50" s="233"/>
      <c r="C50" s="235"/>
      <c r="D50" s="239"/>
      <c r="E50" s="235"/>
      <c r="F50" s="236"/>
      <c r="G50" s="236"/>
      <c r="H50" s="236"/>
      <c r="I50" s="236"/>
      <c r="J50" s="236"/>
      <c r="K50" s="236"/>
      <c r="L50" s="238"/>
    </row>
    <row r="51" customFormat="false" ht="15" hidden="false" customHeight="true" outlineLevel="0" collapsed="false">
      <c r="B51" s="233"/>
      <c r="C51" s="235"/>
      <c r="D51" s="239"/>
      <c r="E51" s="235"/>
      <c r="F51" s="236"/>
      <c r="G51" s="236"/>
      <c r="H51" s="236"/>
      <c r="I51" s="236"/>
      <c r="J51" s="236"/>
      <c r="K51" s="236"/>
      <c r="L51" s="238"/>
    </row>
    <row r="52" customFormat="false" ht="15" hidden="false" customHeight="true" outlineLevel="0" collapsed="false">
      <c r="B52" s="233"/>
      <c r="C52" s="235"/>
      <c r="D52" s="239"/>
      <c r="E52" s="235"/>
      <c r="F52" s="236"/>
      <c r="G52" s="236"/>
      <c r="H52" s="236"/>
      <c r="I52" s="236"/>
      <c r="J52" s="236"/>
      <c r="K52" s="236"/>
      <c r="L52" s="238"/>
    </row>
    <row r="53" customFormat="false" ht="15" hidden="false" customHeight="true" outlineLevel="0" collapsed="false">
      <c r="B53" s="233"/>
      <c r="C53" s="249"/>
      <c r="D53" s="239"/>
      <c r="E53" s="235"/>
      <c r="F53" s="236"/>
      <c r="G53" s="236"/>
      <c r="H53" s="236"/>
      <c r="I53" s="236"/>
      <c r="J53" s="236"/>
      <c r="K53" s="236"/>
      <c r="L53" s="238"/>
    </row>
    <row r="54" customFormat="false" ht="15" hidden="false" customHeight="true" outlineLevel="0" collapsed="false">
      <c r="B54" s="233"/>
      <c r="C54" s="235"/>
      <c r="D54" s="233"/>
      <c r="E54" s="235"/>
      <c r="F54" s="236"/>
      <c r="G54" s="236"/>
      <c r="H54" s="236"/>
      <c r="I54" s="236"/>
      <c r="J54" s="236"/>
      <c r="K54" s="236"/>
      <c r="L54" s="238"/>
    </row>
    <row r="55" customFormat="false" ht="15" hidden="false" customHeight="true" outlineLevel="0" collapsed="false">
      <c r="B55" s="233"/>
      <c r="C55" s="235"/>
      <c r="D55" s="235"/>
      <c r="E55" s="235"/>
      <c r="F55" s="236"/>
      <c r="G55" s="236"/>
      <c r="H55" s="236"/>
      <c r="I55" s="236"/>
      <c r="J55" s="236"/>
      <c r="K55" s="236"/>
      <c r="L55" s="238"/>
    </row>
    <row r="56" customFormat="false" ht="15" hidden="false" customHeight="true" outlineLevel="0" collapsed="false">
      <c r="B56" s="233"/>
      <c r="C56" s="235"/>
      <c r="D56" s="235"/>
      <c r="E56" s="235"/>
      <c r="F56" s="236"/>
      <c r="G56" s="236"/>
      <c r="H56" s="236"/>
      <c r="I56" s="236"/>
      <c r="J56" s="236"/>
      <c r="K56" s="236"/>
      <c r="L56" s="238"/>
    </row>
    <row r="57" customFormat="false" ht="15" hidden="false" customHeight="true" outlineLevel="0" collapsed="false">
      <c r="B57" s="233"/>
      <c r="C57" s="235"/>
      <c r="D57" s="235"/>
      <c r="E57" s="235"/>
      <c r="F57" s="236"/>
      <c r="G57" s="236"/>
      <c r="H57" s="236"/>
      <c r="I57" s="236"/>
      <c r="J57" s="236"/>
      <c r="K57" s="236"/>
      <c r="L57" s="238"/>
    </row>
    <row r="58" customFormat="false" ht="15" hidden="false" customHeight="true" outlineLevel="0" collapsed="false">
      <c r="B58" s="233"/>
      <c r="C58" s="235"/>
      <c r="D58" s="235"/>
      <c r="E58" s="235"/>
      <c r="F58" s="236"/>
      <c r="G58" s="236"/>
      <c r="H58" s="236"/>
      <c r="I58" s="236"/>
      <c r="J58" s="236"/>
      <c r="K58" s="236"/>
      <c r="L58" s="238"/>
    </row>
    <row r="59" customFormat="false" ht="15" hidden="false" customHeight="true" outlineLevel="0" collapsed="false">
      <c r="B59" s="233"/>
      <c r="C59" s="249"/>
      <c r="D59" s="235"/>
      <c r="E59" s="235"/>
      <c r="F59" s="236"/>
      <c r="G59" s="236"/>
      <c r="H59" s="236"/>
      <c r="I59" s="236"/>
      <c r="J59" s="236"/>
      <c r="K59" s="236"/>
      <c r="L59" s="238"/>
    </row>
    <row r="60" customFormat="false" ht="15" hidden="false" customHeight="true" outlineLevel="0" collapsed="false">
      <c r="B60" s="233"/>
      <c r="C60" s="249"/>
      <c r="D60" s="235"/>
      <c r="E60" s="235"/>
      <c r="F60" s="236"/>
      <c r="G60" s="236"/>
      <c r="H60" s="236"/>
      <c r="I60" s="236"/>
      <c r="J60" s="236"/>
      <c r="K60" s="236"/>
      <c r="L60" s="238"/>
    </row>
    <row r="61" customFormat="false" ht="15" hidden="false" customHeight="true" outlineLevel="0" collapsed="false">
      <c r="B61" s="233"/>
      <c r="C61" s="249"/>
      <c r="D61" s="235"/>
      <c r="E61" s="235"/>
      <c r="F61" s="236"/>
      <c r="G61" s="236"/>
      <c r="H61" s="236"/>
      <c r="I61" s="236"/>
      <c r="J61" s="236"/>
      <c r="K61" s="236"/>
      <c r="L61" s="238"/>
    </row>
    <row r="62" customFormat="false" ht="15" hidden="false" customHeight="true" outlineLevel="0" collapsed="false">
      <c r="B62" s="233"/>
      <c r="C62" s="235"/>
      <c r="D62" s="235"/>
      <c r="E62" s="235"/>
      <c r="F62" s="236"/>
      <c r="G62" s="236"/>
      <c r="H62" s="236"/>
      <c r="I62" s="236"/>
      <c r="J62" s="236"/>
      <c r="K62" s="236"/>
      <c r="L62" s="238"/>
    </row>
    <row r="63" customFormat="false" ht="15" hidden="false" customHeight="true" outlineLevel="0" collapsed="false">
      <c r="B63" s="233"/>
      <c r="C63" s="235"/>
      <c r="D63" s="235"/>
      <c r="E63" s="235"/>
      <c r="F63" s="236"/>
      <c r="G63" s="236"/>
      <c r="H63" s="236"/>
      <c r="I63" s="236"/>
      <c r="J63" s="236"/>
      <c r="K63" s="236"/>
      <c r="L63" s="238"/>
    </row>
    <row r="64" customFormat="false" ht="15" hidden="false" customHeight="true" outlineLevel="0" collapsed="false">
      <c r="B64" s="233"/>
      <c r="C64" s="235"/>
      <c r="D64" s="235"/>
      <c r="E64" s="235"/>
      <c r="F64" s="236"/>
      <c r="G64" s="236"/>
      <c r="H64" s="236"/>
      <c r="I64" s="236"/>
      <c r="J64" s="236"/>
      <c r="K64" s="236"/>
      <c r="L64" s="238"/>
    </row>
    <row r="65" customFormat="false" ht="15" hidden="false" customHeight="true" outlineLevel="0" collapsed="false">
      <c r="B65" s="233"/>
      <c r="C65" s="235"/>
      <c r="D65" s="235"/>
      <c r="E65" s="235"/>
      <c r="F65" s="236"/>
      <c r="G65" s="236"/>
      <c r="H65" s="236"/>
      <c r="I65" s="236"/>
      <c r="J65" s="236"/>
      <c r="K65" s="236"/>
      <c r="L65" s="238"/>
    </row>
    <row r="66" customFormat="false" ht="15" hidden="false" customHeight="true" outlineLevel="0" collapsed="false">
      <c r="B66" s="233"/>
      <c r="C66" s="235"/>
      <c r="D66" s="235"/>
      <c r="E66" s="235"/>
      <c r="F66" s="236"/>
      <c r="G66" s="236"/>
      <c r="H66" s="236"/>
      <c r="I66" s="236"/>
      <c r="J66" s="236"/>
      <c r="K66" s="236"/>
      <c r="L66" s="238"/>
    </row>
    <row r="67" customFormat="false" ht="15" hidden="false" customHeight="true" outlineLevel="0" collapsed="false">
      <c r="B67" s="233"/>
      <c r="C67" s="235"/>
      <c r="D67" s="235"/>
      <c r="E67" s="235"/>
      <c r="F67" s="236"/>
      <c r="G67" s="236"/>
      <c r="H67" s="236"/>
      <c r="I67" s="236"/>
      <c r="J67" s="236"/>
      <c r="K67" s="236"/>
      <c r="L67" s="238"/>
    </row>
    <row r="68" customFormat="false" ht="15" hidden="false" customHeight="true" outlineLevel="0" collapsed="false">
      <c r="B68" s="233"/>
      <c r="C68" s="235"/>
      <c r="D68" s="235"/>
      <c r="E68" s="235"/>
      <c r="F68" s="236"/>
      <c r="G68" s="236"/>
      <c r="H68" s="236"/>
      <c r="I68" s="236"/>
      <c r="J68" s="236"/>
      <c r="K68" s="236"/>
      <c r="L68" s="238"/>
    </row>
    <row r="69" customFormat="false" ht="15" hidden="false" customHeight="true" outlineLevel="0" collapsed="false">
      <c r="B69" s="233"/>
      <c r="C69" s="235"/>
      <c r="D69" s="235"/>
      <c r="E69" s="235"/>
      <c r="F69" s="236"/>
      <c r="G69" s="236"/>
      <c r="H69" s="236"/>
      <c r="I69" s="236"/>
      <c r="J69" s="236"/>
      <c r="K69" s="236"/>
      <c r="L69" s="238"/>
    </row>
    <row r="70" customFormat="false" ht="15" hidden="false" customHeight="true" outlineLevel="0" collapsed="false">
      <c r="B70" s="233"/>
      <c r="C70" s="235"/>
      <c r="D70" s="235"/>
      <c r="E70" s="235"/>
      <c r="F70" s="236"/>
      <c r="G70" s="236"/>
      <c r="H70" s="236"/>
      <c r="I70" s="236"/>
      <c r="J70" s="236"/>
      <c r="K70" s="236"/>
      <c r="L70" s="238"/>
    </row>
    <row r="71" customFormat="false" ht="15" hidden="false" customHeight="true" outlineLevel="0" collapsed="false">
      <c r="B71" s="233"/>
      <c r="C71" s="235"/>
      <c r="D71" s="235"/>
      <c r="E71" s="235"/>
      <c r="F71" s="236"/>
      <c r="G71" s="236"/>
      <c r="H71" s="236"/>
      <c r="I71" s="236"/>
      <c r="J71" s="236"/>
      <c r="K71" s="236"/>
      <c r="L71" s="238"/>
    </row>
    <row r="72" customFormat="false" ht="15" hidden="false" customHeight="true" outlineLevel="0" collapsed="false">
      <c r="B72" s="233"/>
      <c r="C72" s="235"/>
      <c r="D72" s="235"/>
      <c r="E72" s="235"/>
      <c r="F72" s="236"/>
      <c r="G72" s="236"/>
      <c r="H72" s="236"/>
      <c r="I72" s="236"/>
      <c r="J72" s="236"/>
      <c r="K72" s="236"/>
      <c r="L72" s="238"/>
    </row>
    <row r="73" customFormat="false" ht="15" hidden="false" customHeight="true" outlineLevel="0" collapsed="false">
      <c r="B73" s="233"/>
      <c r="C73" s="235"/>
      <c r="D73" s="235"/>
      <c r="E73" s="235"/>
      <c r="F73" s="236"/>
      <c r="G73" s="236"/>
      <c r="H73" s="236"/>
      <c r="I73" s="236"/>
      <c r="J73" s="236"/>
      <c r="K73" s="236"/>
      <c r="L73" s="238"/>
    </row>
    <row r="74" customFormat="false" ht="15" hidden="false" customHeight="true" outlineLevel="0" collapsed="false">
      <c r="B74" s="233"/>
      <c r="C74" s="235"/>
      <c r="D74" s="235"/>
      <c r="E74" s="235"/>
      <c r="F74" s="236"/>
      <c r="G74" s="236"/>
      <c r="H74" s="236"/>
      <c r="I74" s="236"/>
      <c r="J74" s="236"/>
      <c r="K74" s="236"/>
      <c r="L74" s="238"/>
    </row>
    <row r="75" customFormat="false" ht="15" hidden="false" customHeight="true" outlineLevel="0" collapsed="false">
      <c r="B75" s="233"/>
      <c r="C75" s="235"/>
      <c r="D75" s="235"/>
      <c r="E75" s="235"/>
      <c r="F75" s="236"/>
      <c r="G75" s="236"/>
      <c r="H75" s="236"/>
      <c r="I75" s="236"/>
      <c r="J75" s="236"/>
      <c r="K75" s="236"/>
      <c r="L75" s="238"/>
    </row>
    <row r="76" customFormat="false" ht="15" hidden="false" customHeight="true" outlineLevel="0" collapsed="false">
      <c r="B76" s="233"/>
      <c r="C76" s="235"/>
      <c r="D76" s="235"/>
      <c r="E76" s="235"/>
      <c r="F76" s="236"/>
      <c r="G76" s="236"/>
      <c r="H76" s="236"/>
      <c r="I76" s="236"/>
      <c r="J76" s="236"/>
      <c r="K76" s="236"/>
      <c r="L76" s="238"/>
    </row>
    <row r="77" customFormat="false" ht="15" hidden="false" customHeight="true" outlineLevel="0" collapsed="false">
      <c r="B77" s="233"/>
      <c r="C77" s="235"/>
      <c r="D77" s="235"/>
      <c r="E77" s="235"/>
      <c r="F77" s="236"/>
      <c r="G77" s="236"/>
      <c r="H77" s="236"/>
      <c r="I77" s="236"/>
      <c r="J77" s="236"/>
      <c r="K77" s="236"/>
      <c r="L77" s="238"/>
    </row>
    <row r="78" customFormat="false" ht="15" hidden="false" customHeight="true" outlineLevel="0" collapsed="false">
      <c r="B78" s="233"/>
      <c r="C78" s="235"/>
      <c r="D78" s="235"/>
      <c r="E78" s="235"/>
      <c r="F78" s="236"/>
      <c r="G78" s="236"/>
      <c r="H78" s="236"/>
      <c r="I78" s="236"/>
      <c r="J78" s="236"/>
      <c r="K78" s="236"/>
      <c r="L78" s="238"/>
    </row>
    <row r="79" customFormat="false" ht="15" hidden="false" customHeight="true" outlineLevel="0" collapsed="false">
      <c r="B79" s="233"/>
      <c r="C79" s="235"/>
      <c r="D79" s="235"/>
      <c r="E79" s="235"/>
      <c r="F79" s="236"/>
      <c r="G79" s="236"/>
      <c r="H79" s="236"/>
      <c r="I79" s="236"/>
      <c r="J79" s="236"/>
      <c r="K79" s="236"/>
      <c r="L79" s="238"/>
    </row>
    <row r="80" customFormat="false" ht="15" hidden="false" customHeight="true" outlineLevel="0" collapsed="false">
      <c r="B80" s="233"/>
      <c r="C80" s="235"/>
      <c r="D80" s="235"/>
      <c r="E80" s="235"/>
      <c r="F80" s="236"/>
      <c r="G80" s="236"/>
      <c r="H80" s="236"/>
      <c r="I80" s="236"/>
      <c r="J80" s="236"/>
      <c r="K80" s="236"/>
      <c r="L80" s="238"/>
    </row>
    <row r="81" customFormat="false" ht="15" hidden="false" customHeight="true" outlineLevel="0" collapsed="false">
      <c r="B81" s="233"/>
      <c r="C81" s="235"/>
      <c r="D81" s="235"/>
      <c r="E81" s="235"/>
      <c r="F81" s="236"/>
      <c r="G81" s="236"/>
      <c r="H81" s="236"/>
      <c r="I81" s="236"/>
      <c r="J81" s="236"/>
      <c r="K81" s="236"/>
      <c r="L81" s="238"/>
    </row>
    <row r="82" customFormat="false" ht="15" hidden="false" customHeight="true" outlineLevel="0" collapsed="false">
      <c r="B82" s="233"/>
      <c r="C82" s="235"/>
      <c r="D82" s="235"/>
      <c r="E82" s="235"/>
      <c r="F82" s="236"/>
      <c r="G82" s="236"/>
      <c r="H82" s="236"/>
      <c r="I82" s="236"/>
      <c r="J82" s="236"/>
      <c r="K82" s="236"/>
      <c r="L82" s="238"/>
    </row>
    <row r="83" customFormat="false" ht="15" hidden="false" customHeight="true" outlineLevel="0" collapsed="false">
      <c r="B83" s="233"/>
      <c r="C83" s="235"/>
      <c r="D83" s="235"/>
      <c r="E83" s="235"/>
      <c r="F83" s="236"/>
      <c r="G83" s="236"/>
      <c r="H83" s="236"/>
      <c r="I83" s="236"/>
      <c r="J83" s="236"/>
      <c r="K83" s="236"/>
      <c r="L83" s="238"/>
    </row>
    <row r="84" customFormat="false" ht="15" hidden="false" customHeight="true" outlineLevel="0" collapsed="false">
      <c r="B84" s="233"/>
      <c r="C84" s="235"/>
      <c r="D84" s="235"/>
      <c r="E84" s="235"/>
      <c r="F84" s="236"/>
      <c r="G84" s="236"/>
      <c r="H84" s="236"/>
      <c r="I84" s="236"/>
      <c r="J84" s="236"/>
      <c r="K84" s="236"/>
      <c r="L84" s="238"/>
    </row>
    <row r="85" customFormat="false" ht="15" hidden="false" customHeight="true" outlineLevel="0" collapsed="false">
      <c r="B85" s="233"/>
      <c r="C85" s="235"/>
      <c r="D85" s="235"/>
      <c r="E85" s="235"/>
      <c r="F85" s="236"/>
      <c r="G85" s="236"/>
      <c r="H85" s="236"/>
      <c r="I85" s="236"/>
      <c r="J85" s="236"/>
      <c r="K85" s="236"/>
      <c r="L85" s="238"/>
    </row>
    <row r="86" customFormat="false" ht="15" hidden="false" customHeight="true" outlineLevel="0" collapsed="false">
      <c r="B86" s="233"/>
      <c r="C86" s="235"/>
      <c r="D86" s="235"/>
      <c r="E86" s="235"/>
      <c r="F86" s="236"/>
      <c r="G86" s="236"/>
      <c r="H86" s="236"/>
      <c r="I86" s="236"/>
      <c r="J86" s="236"/>
      <c r="K86" s="236"/>
      <c r="L86" s="238"/>
    </row>
    <row r="87" customFormat="false" ht="15" hidden="false" customHeight="true" outlineLevel="0" collapsed="false">
      <c r="B87" s="233"/>
      <c r="C87" s="235"/>
      <c r="D87" s="235"/>
      <c r="E87" s="235"/>
      <c r="F87" s="236"/>
      <c r="G87" s="236"/>
      <c r="H87" s="236"/>
      <c r="I87" s="236"/>
      <c r="J87" s="236"/>
      <c r="K87" s="236"/>
      <c r="L87" s="238"/>
    </row>
    <row r="88" customFormat="false" ht="15" hidden="false" customHeight="true" outlineLevel="0" collapsed="false">
      <c r="B88" s="233"/>
      <c r="C88" s="235"/>
      <c r="D88" s="235"/>
      <c r="E88" s="235"/>
      <c r="F88" s="236"/>
      <c r="G88" s="236"/>
      <c r="H88" s="236"/>
      <c r="I88" s="236"/>
      <c r="J88" s="236"/>
      <c r="K88" s="236"/>
      <c r="L88" s="238"/>
    </row>
    <row r="89" customFormat="false" ht="15" hidden="false" customHeight="true" outlineLevel="0" collapsed="false">
      <c r="B89" s="233"/>
      <c r="C89" s="235"/>
      <c r="D89" s="235"/>
      <c r="E89" s="235"/>
      <c r="F89" s="236"/>
      <c r="G89" s="236"/>
      <c r="H89" s="236"/>
      <c r="I89" s="236"/>
      <c r="J89" s="236"/>
      <c r="K89" s="236"/>
      <c r="L89" s="238"/>
    </row>
    <row r="90" customFormat="false" ht="15" hidden="false" customHeight="true" outlineLevel="0" collapsed="false">
      <c r="B90" s="233"/>
      <c r="C90" s="235"/>
      <c r="D90" s="235"/>
      <c r="E90" s="235"/>
      <c r="F90" s="236"/>
      <c r="G90" s="236"/>
      <c r="H90" s="236"/>
      <c r="I90" s="236"/>
      <c r="J90" s="236"/>
      <c r="K90" s="236"/>
      <c r="L90" s="238"/>
    </row>
    <row r="91" customFormat="false" ht="15" hidden="false" customHeight="true" outlineLevel="0" collapsed="false">
      <c r="B91" s="233"/>
      <c r="C91" s="235"/>
      <c r="D91" s="235"/>
      <c r="E91" s="235"/>
      <c r="F91" s="236"/>
      <c r="G91" s="236"/>
      <c r="H91" s="236"/>
      <c r="I91" s="236"/>
      <c r="J91" s="236"/>
      <c r="K91" s="236"/>
      <c r="L91" s="238"/>
    </row>
    <row r="92" customFormat="false" ht="15" hidden="false" customHeight="true" outlineLevel="0" collapsed="false">
      <c r="B92" s="233"/>
      <c r="C92" s="235"/>
      <c r="D92" s="235"/>
      <c r="E92" s="235"/>
      <c r="F92" s="236"/>
      <c r="G92" s="236"/>
      <c r="H92" s="236"/>
      <c r="I92" s="236"/>
      <c r="J92" s="236"/>
      <c r="K92" s="236"/>
      <c r="L92" s="238"/>
    </row>
    <row r="93" customFormat="false" ht="15" hidden="false" customHeight="true" outlineLevel="0" collapsed="false">
      <c r="B93" s="233"/>
      <c r="C93" s="235"/>
      <c r="D93" s="235"/>
      <c r="E93" s="235"/>
      <c r="F93" s="236"/>
      <c r="G93" s="236"/>
      <c r="H93" s="236"/>
      <c r="I93" s="236"/>
      <c r="J93" s="236"/>
      <c r="K93" s="236"/>
      <c r="L93" s="238"/>
    </row>
    <row r="94" customFormat="false" ht="15" hidden="false" customHeight="true" outlineLevel="0" collapsed="false">
      <c r="B94" s="233"/>
      <c r="C94" s="235"/>
      <c r="D94" s="235"/>
      <c r="E94" s="235"/>
      <c r="F94" s="236"/>
      <c r="G94" s="236"/>
      <c r="H94" s="236"/>
      <c r="I94" s="236"/>
      <c r="J94" s="236"/>
      <c r="K94" s="236"/>
      <c r="L94" s="238"/>
    </row>
    <row r="95" customFormat="false" ht="15" hidden="false" customHeight="true" outlineLevel="0" collapsed="false">
      <c r="B95" s="233"/>
      <c r="C95" s="235"/>
      <c r="D95" s="235"/>
      <c r="E95" s="235"/>
      <c r="F95" s="236"/>
      <c r="G95" s="236"/>
      <c r="H95" s="236"/>
      <c r="I95" s="236"/>
      <c r="J95" s="236"/>
      <c r="K95" s="236"/>
      <c r="L95" s="238"/>
    </row>
    <row r="96" customFormat="false" ht="15" hidden="false" customHeight="true" outlineLevel="0" collapsed="false">
      <c r="B96" s="233"/>
      <c r="C96" s="235"/>
      <c r="D96" s="235"/>
      <c r="E96" s="235"/>
      <c r="F96" s="236"/>
      <c r="G96" s="236"/>
      <c r="H96" s="236"/>
      <c r="I96" s="236"/>
      <c r="J96" s="236"/>
      <c r="K96" s="236"/>
      <c r="L96" s="238"/>
    </row>
    <row r="97" customFormat="false" ht="15" hidden="false" customHeight="true" outlineLevel="0" collapsed="false">
      <c r="B97" s="233"/>
      <c r="C97" s="235"/>
      <c r="D97" s="235"/>
      <c r="E97" s="235"/>
      <c r="F97" s="236"/>
      <c r="G97" s="236"/>
      <c r="H97" s="236"/>
      <c r="I97" s="236"/>
      <c r="J97" s="236"/>
      <c r="K97" s="236"/>
      <c r="L97" s="238"/>
    </row>
    <row r="98" customFormat="false" ht="15" hidden="false" customHeight="true" outlineLevel="0" collapsed="false">
      <c r="B98" s="233"/>
      <c r="C98" s="235"/>
      <c r="D98" s="235"/>
      <c r="E98" s="235"/>
      <c r="F98" s="236"/>
      <c r="G98" s="236"/>
      <c r="H98" s="236"/>
      <c r="I98" s="236"/>
      <c r="J98" s="236"/>
      <c r="K98" s="236"/>
      <c r="L98" s="238"/>
    </row>
    <row r="99" customFormat="false" ht="15" hidden="false" customHeight="true" outlineLevel="0" collapsed="false">
      <c r="B99" s="233"/>
      <c r="C99" s="235"/>
      <c r="D99" s="235"/>
      <c r="E99" s="235"/>
      <c r="F99" s="236"/>
      <c r="G99" s="236"/>
      <c r="H99" s="236"/>
      <c r="I99" s="236"/>
      <c r="J99" s="236"/>
      <c r="K99" s="236"/>
      <c r="L99" s="238"/>
    </row>
    <row r="100" customFormat="false" ht="15" hidden="false" customHeight="true" outlineLevel="0" collapsed="false">
      <c r="B100" s="233"/>
      <c r="C100" s="235"/>
      <c r="D100" s="235"/>
      <c r="E100" s="235"/>
      <c r="F100" s="236"/>
      <c r="G100" s="236"/>
      <c r="H100" s="236"/>
      <c r="I100" s="236"/>
      <c r="J100" s="236"/>
      <c r="K100" s="236"/>
      <c r="L100" s="238"/>
    </row>
    <row r="101" customFormat="false" ht="15" hidden="false" customHeight="true" outlineLevel="0" collapsed="false">
      <c r="B101" s="233"/>
      <c r="C101" s="235"/>
      <c r="D101" s="235"/>
      <c r="E101" s="235"/>
      <c r="F101" s="236"/>
      <c r="G101" s="236"/>
      <c r="H101" s="236"/>
      <c r="I101" s="236"/>
      <c r="J101" s="236"/>
      <c r="K101" s="236"/>
      <c r="L101" s="238"/>
    </row>
    <row r="102" customFormat="false" ht="15" hidden="false" customHeight="true" outlineLevel="0" collapsed="false">
      <c r="B102" s="233"/>
      <c r="C102" s="235"/>
      <c r="D102" s="235"/>
      <c r="E102" s="235"/>
      <c r="F102" s="236"/>
      <c r="G102" s="236"/>
      <c r="H102" s="236"/>
      <c r="I102" s="236"/>
      <c r="J102" s="236"/>
      <c r="K102" s="236"/>
      <c r="L102" s="238"/>
    </row>
    <row r="103" customFormat="false" ht="15" hidden="false" customHeight="true" outlineLevel="0" collapsed="false">
      <c r="B103" s="233"/>
      <c r="C103" s="235"/>
      <c r="D103" s="235"/>
      <c r="E103" s="235"/>
      <c r="F103" s="236"/>
      <c r="G103" s="236"/>
      <c r="H103" s="236"/>
      <c r="I103" s="236"/>
      <c r="J103" s="236"/>
      <c r="K103" s="236"/>
      <c r="L103" s="238"/>
    </row>
    <row r="104" customFormat="false" ht="15" hidden="false" customHeight="true" outlineLevel="0" collapsed="false">
      <c r="B104" s="233"/>
      <c r="C104" s="235"/>
      <c r="D104" s="235"/>
      <c r="E104" s="235"/>
      <c r="F104" s="236"/>
      <c r="G104" s="236"/>
      <c r="H104" s="236"/>
      <c r="I104" s="236"/>
      <c r="J104" s="236"/>
      <c r="K104" s="236"/>
      <c r="L104" s="238"/>
    </row>
    <row r="105" customFormat="false" ht="15" hidden="false" customHeight="true" outlineLevel="0" collapsed="false">
      <c r="B105" s="233"/>
      <c r="C105" s="235"/>
      <c r="D105" s="235"/>
      <c r="E105" s="235"/>
      <c r="F105" s="236"/>
      <c r="G105" s="236"/>
      <c r="H105" s="236"/>
      <c r="I105" s="236"/>
      <c r="J105" s="236"/>
      <c r="K105" s="236"/>
      <c r="L105" s="238"/>
    </row>
    <row r="106" customFormat="false" ht="15" hidden="false" customHeight="true" outlineLevel="0" collapsed="false">
      <c r="B106" s="233"/>
      <c r="C106" s="235"/>
      <c r="D106" s="235"/>
      <c r="E106" s="235"/>
      <c r="F106" s="236"/>
      <c r="G106" s="236"/>
      <c r="H106" s="236"/>
      <c r="I106" s="236"/>
      <c r="J106" s="236"/>
      <c r="K106" s="236"/>
      <c r="L106" s="238"/>
    </row>
    <row r="107" customFormat="false" ht="15" hidden="false" customHeight="true" outlineLevel="0" collapsed="false">
      <c r="B107" s="233"/>
      <c r="C107" s="235"/>
      <c r="D107" s="235"/>
      <c r="E107" s="235"/>
      <c r="F107" s="236"/>
      <c r="G107" s="236"/>
      <c r="H107" s="236"/>
      <c r="I107" s="236"/>
      <c r="J107" s="236"/>
      <c r="K107" s="236"/>
      <c r="L107" s="238"/>
    </row>
    <row r="108" customFormat="false" ht="15" hidden="false" customHeight="true" outlineLevel="0" collapsed="false">
      <c r="B108" s="233"/>
      <c r="C108" s="235"/>
      <c r="D108" s="235"/>
      <c r="E108" s="235"/>
      <c r="F108" s="236"/>
      <c r="G108" s="236"/>
      <c r="H108" s="236"/>
      <c r="I108" s="236"/>
      <c r="J108" s="236"/>
      <c r="K108" s="236"/>
      <c r="L108" s="238"/>
    </row>
    <row r="109" customFormat="false" ht="15" hidden="false" customHeight="true" outlineLevel="0" collapsed="false">
      <c r="B109" s="233"/>
      <c r="C109" s="235"/>
      <c r="D109" s="235"/>
      <c r="E109" s="235"/>
      <c r="F109" s="236"/>
      <c r="G109" s="236"/>
      <c r="H109" s="236"/>
      <c r="I109" s="236"/>
      <c r="J109" s="236"/>
      <c r="K109" s="236"/>
      <c r="L109" s="238"/>
    </row>
    <row r="110" customFormat="false" ht="15" hidden="false" customHeight="true" outlineLevel="0" collapsed="false">
      <c r="B110" s="233"/>
      <c r="C110" s="235"/>
      <c r="D110" s="235"/>
      <c r="E110" s="235"/>
      <c r="F110" s="236"/>
      <c r="G110" s="236"/>
      <c r="H110" s="236"/>
      <c r="I110" s="236"/>
      <c r="J110" s="236"/>
      <c r="K110" s="236"/>
      <c r="L110" s="238"/>
    </row>
    <row r="111" customFormat="false" ht="15" hidden="false" customHeight="true" outlineLevel="0" collapsed="false">
      <c r="B111" s="233"/>
      <c r="C111" s="235"/>
      <c r="D111" s="235"/>
      <c r="E111" s="235"/>
      <c r="F111" s="236"/>
      <c r="G111" s="236"/>
      <c r="H111" s="236"/>
      <c r="I111" s="236"/>
      <c r="J111" s="236"/>
      <c r="K111" s="236"/>
      <c r="L111" s="238"/>
    </row>
    <row r="112" customFormat="false" ht="15" hidden="false" customHeight="true" outlineLevel="0" collapsed="false">
      <c r="B112" s="233"/>
      <c r="C112" s="235"/>
      <c r="D112" s="235"/>
      <c r="E112" s="235"/>
      <c r="F112" s="236"/>
      <c r="G112" s="236"/>
      <c r="H112" s="236"/>
      <c r="I112" s="236"/>
      <c r="J112" s="236"/>
      <c r="K112" s="236"/>
      <c r="L112" s="238"/>
    </row>
    <row r="113" customFormat="false" ht="15" hidden="false" customHeight="true" outlineLevel="0" collapsed="false">
      <c r="B113" s="233"/>
      <c r="C113" s="235"/>
      <c r="D113" s="235"/>
      <c r="E113" s="235"/>
      <c r="F113" s="236"/>
      <c r="G113" s="236"/>
      <c r="H113" s="236"/>
      <c r="I113" s="236"/>
      <c r="J113" s="236"/>
      <c r="K113" s="236"/>
      <c r="L113" s="238"/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118055555555556" right="0.118055555555556" top="0.393055555555556" bottom="0.559722222222222" header="0.196527777777778" footer="0.259722222222222"/>
  <pageSetup paperSize="9" scale="9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&amp;L&amp;"Sans,Regular"&amp;K000000Arial,Italique"Modèle saisie-calcul IBMR - Notice</oddHeader>
    <oddFooter>&amp;L&amp;"Sans,Regular"&amp;K000000Arial,Italique" / &amp;A - imprimé le&amp;D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3"/>
  <sheetViews>
    <sheetView showFormulas="false" showGridLines="fals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23" activeCellId="0" sqref="A23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4.71"/>
    <col collapsed="false" customWidth="true" hidden="false" outlineLevel="0" max="3" min="3" style="1" width="13.89"/>
    <col collapsed="false" customWidth="true" hidden="true" outlineLevel="0" max="4" min="4" style="1" width="10.78"/>
    <col collapsed="false" customWidth="true" hidden="true" outlineLevel="0" max="5" min="5" style="1" width="10.3"/>
    <col collapsed="false" customWidth="true" hidden="false" outlineLevel="0" max="7" min="6" style="1" width="8.17"/>
    <col collapsed="false" customWidth="true" hidden="true" outlineLevel="0" max="8" min="8" style="1" width="3.6"/>
    <col collapsed="false" customWidth="true" hidden="true" outlineLevel="0" max="9" min="9" style="1" width="5.22"/>
    <col collapsed="false" customWidth="true" hidden="false" outlineLevel="0" max="10" min="10" style="1" width="4.9"/>
    <col collapsed="false" customWidth="true" hidden="false" outlineLevel="0" max="11" min="11" style="1" width="4.74"/>
    <col collapsed="false" customWidth="true" hidden="false" outlineLevel="0" max="12" min="12" style="1" width="10.3"/>
    <col collapsed="false" customWidth="true" hidden="false" outlineLevel="0" max="13" min="13" style="1" width="9.15"/>
    <col collapsed="false" customWidth="true" hidden="false" outlineLevel="0" max="14" min="14" style="1" width="9.96"/>
    <col collapsed="false" customWidth="true" hidden="false" outlineLevel="0" max="15" min="15" style="1" width="9.8"/>
    <col collapsed="false" customWidth="true" hidden="false" outlineLevel="0" max="16" min="16" style="1" width="10.13"/>
    <col collapsed="false" customWidth="true" hidden="false" outlineLevel="0" max="17" min="17" style="1" width="8.17"/>
    <col collapsed="false" customWidth="true" hidden="true" outlineLevel="0" max="19" min="18" style="1" width="9.96"/>
    <col collapsed="false" customWidth="true" hidden="true" outlineLevel="0" max="20" min="20" style="1" width="11.93"/>
    <col collapsed="false" customWidth="true" hidden="true" outlineLevel="0" max="21" min="21" style="1" width="12.91"/>
    <col collapsed="false" customWidth="true" hidden="true" outlineLevel="0" max="22" min="22" style="1" width="11.93"/>
    <col collapsed="false" customWidth="true" hidden="false" outlineLevel="0" max="23" min="23" style="1" width="36.94"/>
    <col collapsed="false" customWidth="true" hidden="false" outlineLevel="0" max="24" min="24" style="1" width="11.11"/>
    <col collapsed="false" customWidth="false" hidden="true" outlineLevel="0" max="25" min="25" style="1" width="13.07"/>
    <col collapsed="false" customWidth="true" hidden="true" outlineLevel="0" max="26" min="26" style="1" width="9.32"/>
    <col collapsed="false" customWidth="false" hidden="false" outlineLevel="0" max="16384" min="27" style="1" width="13.07"/>
  </cols>
  <sheetData>
    <row r="1" customFormat="false" ht="13.8" hidden="false" customHeight="false" outlineLevel="0" collapsed="false">
      <c r="A1" s="251" t="s">
        <v>3374</v>
      </c>
      <c r="B1" s="252"/>
      <c r="C1" s="252"/>
      <c r="D1" s="252"/>
      <c r="E1" s="252"/>
      <c r="F1" s="252"/>
      <c r="G1" s="253"/>
      <c r="H1" s="254"/>
      <c r="I1" s="255"/>
      <c r="J1" s="252"/>
      <c r="K1" s="252"/>
      <c r="L1" s="252"/>
      <c r="M1" s="252"/>
      <c r="N1" s="252"/>
      <c r="O1" s="252"/>
      <c r="P1" s="256" t="str">
        <f aca="false">CONCATENATE("modèle Irstea-GIS   ",CONCATENATE(accueil!L23,accueil!M23))</f>
        <v>modèle Irstea-GIS   version 4.3.1 - février 2016</v>
      </c>
      <c r="Q1" s="257"/>
      <c r="R1" s="255"/>
      <c r="S1" s="255"/>
      <c r="T1" s="255"/>
      <c r="U1" s="255"/>
      <c r="V1" s="255"/>
      <c r="W1" s="258"/>
    </row>
    <row r="2" customFormat="false" ht="12.75" hidden="false" customHeight="false" outlineLevel="0" collapsed="false">
      <c r="A2" s="259" t="s">
        <v>3375</v>
      </c>
      <c r="B2" s="260"/>
      <c r="C2" s="261" t="s">
        <v>3376</v>
      </c>
      <c r="D2" s="262"/>
      <c r="E2" s="263"/>
      <c r="F2" s="264"/>
      <c r="G2" s="264"/>
      <c r="H2" s="265"/>
      <c r="I2" s="255"/>
      <c r="J2" s="264"/>
      <c r="K2" s="264"/>
      <c r="L2" s="264"/>
      <c r="M2" s="261"/>
      <c r="N2" s="264"/>
      <c r="O2" s="264"/>
      <c r="P2" s="262"/>
      <c r="Q2" s="257"/>
      <c r="R2" s="255"/>
      <c r="S2" s="255"/>
      <c r="T2" s="255"/>
      <c r="U2" s="255"/>
      <c r="V2" s="255"/>
      <c r="W2" s="266"/>
    </row>
    <row r="3" customFormat="false" ht="12.75" hidden="false" customHeight="false" outlineLevel="0" collapsed="false">
      <c r="A3" s="259" t="s">
        <v>3377</v>
      </c>
      <c r="B3" s="260"/>
      <c r="C3" s="259" t="s">
        <v>3378</v>
      </c>
      <c r="D3" s="267"/>
      <c r="E3" s="267"/>
      <c r="F3" s="268"/>
      <c r="G3" s="268"/>
      <c r="H3" s="267"/>
      <c r="I3" s="255"/>
      <c r="J3" s="262"/>
      <c r="K3" s="269"/>
      <c r="L3" s="270" t="s">
        <v>3379</v>
      </c>
      <c r="M3" s="271"/>
      <c r="N3" s="272" t="s">
        <v>3380</v>
      </c>
      <c r="O3" s="273"/>
      <c r="P3" s="273"/>
      <c r="Q3" s="274"/>
      <c r="R3" s="255"/>
      <c r="S3" s="255"/>
      <c r="T3" s="255"/>
      <c r="U3" s="255"/>
      <c r="V3" s="255"/>
      <c r="W3" s="266"/>
    </row>
    <row r="4" customFormat="false" ht="12.75" hidden="false" customHeight="false" outlineLevel="0" collapsed="false">
      <c r="A4" s="275" t="s">
        <v>3381</v>
      </c>
      <c r="B4" s="276" t="n">
        <v>367</v>
      </c>
      <c r="C4" s="277"/>
      <c r="D4" s="267"/>
      <c r="E4" s="267"/>
      <c r="F4" s="277"/>
      <c r="G4" s="278"/>
      <c r="H4" s="267"/>
      <c r="I4" s="255"/>
      <c r="J4" s="279" t="s">
        <v>3382</v>
      </c>
      <c r="K4" s="280"/>
      <c r="L4" s="280"/>
      <c r="M4" s="281"/>
      <c r="N4" s="281"/>
      <c r="O4" s="282"/>
      <c r="P4" s="281"/>
      <c r="Q4" s="283"/>
      <c r="R4" s="255"/>
      <c r="S4" s="255"/>
      <c r="T4" s="255"/>
      <c r="U4" s="255"/>
      <c r="V4" s="255"/>
      <c r="W4" s="266"/>
    </row>
    <row r="5" customFormat="false" ht="14.25" hidden="false" customHeight="true" outlineLevel="0" collapsed="false">
      <c r="A5" s="284" t="s">
        <v>3383</v>
      </c>
      <c r="B5" s="285" t="s">
        <v>3384</v>
      </c>
      <c r="C5" s="286" t="s">
        <v>3385</v>
      </c>
      <c r="D5" s="287"/>
      <c r="E5" s="287"/>
      <c r="F5" s="288" t="s">
        <v>3358</v>
      </c>
      <c r="G5" s="289"/>
      <c r="H5" s="287"/>
      <c r="I5" s="255"/>
      <c r="J5" s="290"/>
      <c r="K5" s="291"/>
      <c r="L5" s="292" t="s">
        <v>12</v>
      </c>
      <c r="M5" s="293"/>
      <c r="N5" s="294"/>
      <c r="O5" s="295"/>
      <c r="P5" s="296"/>
      <c r="Q5" s="297"/>
      <c r="R5" s="255"/>
      <c r="S5" s="255"/>
      <c r="T5" s="255"/>
      <c r="U5" s="255"/>
      <c r="V5" s="255"/>
      <c r="W5" s="266"/>
    </row>
    <row r="6" customFormat="false" ht="12.75" hidden="false" customHeight="false" outlineLevel="0" collapsed="false">
      <c r="A6" s="284" t="s">
        <v>3386</v>
      </c>
      <c r="B6" s="298"/>
      <c r="C6" s="299"/>
      <c r="D6" s="300"/>
      <c r="E6" s="300"/>
      <c r="F6" s="301"/>
      <c r="G6" s="289"/>
      <c r="H6" s="287"/>
      <c r="I6" s="255"/>
      <c r="J6" s="302"/>
      <c r="K6" s="303"/>
      <c r="L6" s="304" t="s">
        <v>3387</v>
      </c>
      <c r="M6" s="305"/>
      <c r="N6" s="306"/>
      <c r="O6" s="307"/>
      <c r="P6" s="308"/>
      <c r="Q6" s="309"/>
      <c r="R6" s="255"/>
      <c r="S6" s="255"/>
      <c r="T6" s="255"/>
      <c r="U6" s="255"/>
      <c r="V6" s="255"/>
      <c r="W6" s="266"/>
    </row>
    <row r="7" customFormat="false" ht="12.75" hidden="false" customHeight="false" outlineLevel="0" collapsed="false">
      <c r="A7" s="310" t="s">
        <v>3388</v>
      </c>
      <c r="B7" s="311"/>
      <c r="C7" s="312"/>
      <c r="D7" s="300"/>
      <c r="E7" s="300"/>
      <c r="F7" s="313" t="n">
        <f aca="false">B7+C7</f>
        <v>0</v>
      </c>
      <c r="G7" s="314"/>
      <c r="H7" s="300"/>
      <c r="I7" s="255"/>
      <c r="J7" s="315"/>
      <c r="K7" s="316"/>
      <c r="L7" s="317"/>
      <c r="M7" s="318"/>
      <c r="N7" s="319"/>
      <c r="O7" s="320" t="s">
        <v>3389</v>
      </c>
      <c r="P7" s="321" t="s">
        <v>3390</v>
      </c>
      <c r="Q7" s="322"/>
      <c r="R7" s="255"/>
      <c r="S7" s="255"/>
      <c r="T7" s="255"/>
      <c r="U7" s="255"/>
      <c r="V7" s="255"/>
      <c r="W7" s="266"/>
    </row>
    <row r="8" customFormat="false" ht="12.75" hidden="false" customHeight="false" outlineLevel="0" collapsed="false">
      <c r="A8" s="286" t="s">
        <v>3391</v>
      </c>
      <c r="B8" s="286"/>
      <c r="C8" s="286"/>
      <c r="D8" s="300"/>
      <c r="E8" s="300"/>
      <c r="F8" s="323" t="s">
        <v>3392</v>
      </c>
      <c r="G8" s="324"/>
      <c r="H8" s="300"/>
      <c r="I8" s="255"/>
      <c r="J8" s="315"/>
      <c r="K8" s="316"/>
      <c r="L8" s="317"/>
      <c r="M8" s="318"/>
      <c r="N8" s="325" t="s">
        <v>3393</v>
      </c>
      <c r="O8" s="326" t="str">
        <f aca="false">IF(ISERROR(AVERAGE(J23:J82))," ",AVERAGE(J23:J82))</f>
        <v> </v>
      </c>
      <c r="P8" s="326" t="str">
        <f aca="false">IF(ISERROR(AVERAGE(K23:K82)),"  ",AVERAGE(K23:K82))</f>
        <v>  </v>
      </c>
      <c r="Q8" s="327"/>
      <c r="R8" s="255"/>
      <c r="S8" s="255"/>
      <c r="T8" s="255"/>
      <c r="U8" s="255"/>
      <c r="V8" s="255"/>
      <c r="W8" s="266"/>
    </row>
    <row r="9" customFormat="false" ht="12.75" hidden="false" customHeight="false" outlineLevel="0" collapsed="false">
      <c r="A9" s="284" t="s">
        <v>3394</v>
      </c>
      <c r="B9" s="311"/>
      <c r="C9" s="312"/>
      <c r="D9" s="328"/>
      <c r="E9" s="328"/>
      <c r="F9" s="329" t="n">
        <f aca="false">($B9*$B$7+$C9*$C$7)/100</f>
        <v>0</v>
      </c>
      <c r="G9" s="330"/>
      <c r="H9" s="287"/>
      <c r="I9" s="255"/>
      <c r="J9" s="331"/>
      <c r="K9" s="332"/>
      <c r="L9" s="317"/>
      <c r="M9" s="333"/>
      <c r="N9" s="325" t="s">
        <v>3395</v>
      </c>
      <c r="O9" s="326" t="str">
        <f aca="false">IF(ISERROR(_xlfn.STDEV.P(J23:J82))," ",_xlfn.STDEV.P(J23:J82))</f>
        <v> </v>
      </c>
      <c r="P9" s="326" t="str">
        <f aca="false">IF(ISERROR(_xlfn.STDEV.P(K23:K82)),"  ",_xlfn.STDEV.P(K23:K82))</f>
        <v>  </v>
      </c>
      <c r="Q9" s="327"/>
      <c r="R9" s="255"/>
      <c r="S9" s="255"/>
      <c r="T9" s="255"/>
      <c r="U9" s="255"/>
      <c r="V9" s="255"/>
      <c r="W9" s="266"/>
    </row>
    <row r="10" customFormat="false" ht="12.75" hidden="false" customHeight="false" outlineLevel="0" collapsed="false">
      <c r="A10" s="284" t="s">
        <v>3396</v>
      </c>
      <c r="B10" s="334"/>
      <c r="C10" s="335"/>
      <c r="D10" s="328"/>
      <c r="E10" s="328"/>
      <c r="F10" s="329"/>
      <c r="G10" s="330"/>
      <c r="H10" s="300"/>
      <c r="I10" s="255"/>
      <c r="J10" s="336"/>
      <c r="K10" s="337" t="s">
        <v>3397</v>
      </c>
      <c r="L10" s="338"/>
      <c r="M10" s="339"/>
      <c r="N10" s="325" t="s">
        <v>3398</v>
      </c>
      <c r="O10" s="340" t="n">
        <f aca="false">MIN(J23:J82)</f>
        <v>0</v>
      </c>
      <c r="P10" s="340" t="n">
        <f aca="false">MIN(K23:K82)</f>
        <v>0</v>
      </c>
      <c r="Q10" s="341"/>
      <c r="R10" s="255"/>
      <c r="S10" s="255"/>
      <c r="T10" s="255"/>
      <c r="U10" s="255"/>
      <c r="V10" s="255"/>
      <c r="W10" s="266"/>
    </row>
    <row r="11" customFormat="false" ht="12.75" hidden="false" customHeight="false" outlineLevel="0" collapsed="false">
      <c r="A11" s="342" t="s">
        <v>3399</v>
      </c>
      <c r="B11" s="343"/>
      <c r="C11" s="344"/>
      <c r="D11" s="328"/>
      <c r="E11" s="328"/>
      <c r="F11" s="345" t="n">
        <f aca="false">($B11*$B$7+$C11*$C$7)/100</f>
        <v>0</v>
      </c>
      <c r="G11" s="346"/>
      <c r="H11" s="300"/>
      <c r="I11" s="255"/>
      <c r="J11" s="347" t="s">
        <v>3400</v>
      </c>
      <c r="K11" s="347"/>
      <c r="L11" s="348" t="n">
        <f aca="false">COUNTIF($G$23:$G$82,"=HET")</f>
        <v>0</v>
      </c>
      <c r="M11" s="349"/>
      <c r="N11" s="325" t="s">
        <v>3401</v>
      </c>
      <c r="O11" s="340" t="n">
        <f aca="false">MAX(J23:J82)</f>
        <v>0</v>
      </c>
      <c r="P11" s="340" t="n">
        <f aca="false">MAX(K23:K82)</f>
        <v>0</v>
      </c>
      <c r="Q11" s="341"/>
      <c r="R11" s="255"/>
      <c r="S11" s="255"/>
      <c r="T11" s="255"/>
      <c r="U11" s="255"/>
      <c r="V11" s="255"/>
      <c r="W11" s="266"/>
    </row>
    <row r="12" customFormat="false" ht="12.75" hidden="false" customHeight="false" outlineLevel="0" collapsed="false">
      <c r="A12" s="350" t="s">
        <v>3402</v>
      </c>
      <c r="B12" s="351"/>
      <c r="C12" s="352"/>
      <c r="D12" s="328"/>
      <c r="E12" s="328"/>
      <c r="F12" s="345" t="n">
        <f aca="false">($B12*$B$7+$C12*$C$7)/100</f>
        <v>0</v>
      </c>
      <c r="G12" s="346"/>
      <c r="H12" s="300"/>
      <c r="I12" s="255"/>
      <c r="J12" s="347" t="s">
        <v>3403</v>
      </c>
      <c r="K12" s="347"/>
      <c r="L12" s="348" t="n">
        <f aca="false">COUNTIF($G$23:$G$82,"=ALG")</f>
        <v>0</v>
      </c>
      <c r="M12" s="349"/>
      <c r="N12" s="353"/>
      <c r="O12" s="354" t="s">
        <v>3397</v>
      </c>
      <c r="P12" s="355"/>
      <c r="Q12" s="356"/>
      <c r="R12" s="255"/>
      <c r="S12" s="255"/>
      <c r="T12" s="255"/>
      <c r="U12" s="255"/>
      <c r="V12" s="255"/>
      <c r="W12" s="266"/>
    </row>
    <row r="13" customFormat="false" ht="12.75" hidden="false" customHeight="false" outlineLevel="0" collapsed="false">
      <c r="A13" s="350" t="s">
        <v>3404</v>
      </c>
      <c r="B13" s="351"/>
      <c r="C13" s="352"/>
      <c r="D13" s="328"/>
      <c r="E13" s="328"/>
      <c r="F13" s="345" t="n">
        <f aca="false">($B13*$B$7+$C13*$C$7)/100</f>
        <v>0</v>
      </c>
      <c r="G13" s="346"/>
      <c r="H13" s="300"/>
      <c r="I13" s="255"/>
      <c r="J13" s="347" t="s">
        <v>3405</v>
      </c>
      <c r="K13" s="347"/>
      <c r="L13" s="348" t="n">
        <f aca="false">COUNTIF($G$23:$G$82,"=BRm")+COUNTIF($G$23:$G$82,"=BRh")</f>
        <v>0</v>
      </c>
      <c r="M13" s="349"/>
      <c r="N13" s="357" t="s">
        <v>3406</v>
      </c>
      <c r="O13" s="358" t="n">
        <f aca="false">COUNTIF(F23:F82,"&gt;0")</f>
        <v>0</v>
      </c>
      <c r="P13" s="340"/>
      <c r="Q13" s="359"/>
      <c r="R13" s="255"/>
      <c r="S13" s="255"/>
      <c r="T13" s="255"/>
      <c r="U13" s="255"/>
      <c r="V13" s="255"/>
      <c r="W13" s="266"/>
    </row>
    <row r="14" customFormat="false" ht="12.75" hidden="false" customHeight="false" outlineLevel="0" collapsed="false">
      <c r="A14" s="350" t="s">
        <v>3407</v>
      </c>
      <c r="B14" s="351"/>
      <c r="C14" s="352"/>
      <c r="D14" s="328"/>
      <c r="E14" s="328"/>
      <c r="F14" s="345" t="n">
        <f aca="false">($B14*$B$7+$C14*$C$7)/100</f>
        <v>0</v>
      </c>
      <c r="G14" s="346"/>
      <c r="H14" s="300"/>
      <c r="I14" s="255"/>
      <c r="J14" s="347" t="s">
        <v>3408</v>
      </c>
      <c r="K14" s="347"/>
      <c r="L14" s="348" t="n">
        <f aca="false">COUNTIF($G$23:$G$82,"=PTE")+COUNTIF($G$23:$G$82,"=LIC")</f>
        <v>0</v>
      </c>
      <c r="M14" s="349"/>
      <c r="N14" s="360" t="s">
        <v>3409</v>
      </c>
      <c r="O14" s="361" t="n">
        <f aca="false">COUNTIF($J$23:$J$82,"&gt;-1")</f>
        <v>0</v>
      </c>
      <c r="P14" s="362"/>
      <c r="Q14" s="359"/>
      <c r="R14" s="255"/>
      <c r="S14" s="255"/>
      <c r="T14" s="255"/>
      <c r="U14" s="255"/>
      <c r="V14" s="255"/>
      <c r="W14" s="266"/>
    </row>
    <row r="15" customFormat="false" ht="12.75" hidden="false" customHeight="false" outlineLevel="0" collapsed="false">
      <c r="A15" s="363" t="s">
        <v>3410</v>
      </c>
      <c r="B15" s="364"/>
      <c r="C15" s="365"/>
      <c r="D15" s="328"/>
      <c r="E15" s="328"/>
      <c r="F15" s="345" t="n">
        <f aca="false">($B15*$B$7+$C15*$C$7)/100</f>
        <v>0</v>
      </c>
      <c r="G15" s="346"/>
      <c r="H15" s="300"/>
      <c r="I15" s="255"/>
      <c r="J15" s="347" t="s">
        <v>3411</v>
      </c>
      <c r="K15" s="347"/>
      <c r="L15" s="348" t="n">
        <f aca="false">(COUNTIF($G$23:$G$82,"=PHy"))+(COUNTIF($G$23:$G$82,"=PHe"))+(COUNTIF($G$23:$G$82,"=PHg"))+(COUNTIF($G$23:$G$82,"=PHx"))</f>
        <v>0</v>
      </c>
      <c r="M15" s="349"/>
      <c r="N15" s="357" t="s">
        <v>3412</v>
      </c>
      <c r="O15" s="358" t="n">
        <f aca="false">COUNTIF(K23:K82,"=1")</f>
        <v>0</v>
      </c>
      <c r="P15" s="340"/>
      <c r="Q15" s="359"/>
      <c r="R15" s="255"/>
      <c r="S15" s="255"/>
      <c r="T15" s="255"/>
      <c r="U15" s="255"/>
      <c r="V15" s="255"/>
      <c r="W15" s="266"/>
    </row>
    <row r="16" customFormat="false" ht="12.75" hidden="false" customHeight="false" outlineLevel="0" collapsed="false">
      <c r="A16" s="342" t="s">
        <v>3413</v>
      </c>
      <c r="B16" s="343"/>
      <c r="C16" s="344"/>
      <c r="D16" s="328"/>
      <c r="E16" s="328"/>
      <c r="F16" s="366"/>
      <c r="G16" s="367" t="n">
        <f aca="false">($B16*$B$7+$C16*$C$7)/100</f>
        <v>0</v>
      </c>
      <c r="H16" s="300"/>
      <c r="I16" s="255"/>
      <c r="J16" s="368"/>
      <c r="K16" s="369"/>
      <c r="L16" s="369"/>
      <c r="M16" s="349"/>
      <c r="N16" s="357" t="s">
        <v>3414</v>
      </c>
      <c r="O16" s="358" t="n">
        <f aca="false">COUNTIF(K23:K82,"=2")</f>
        <v>0</v>
      </c>
      <c r="P16" s="340"/>
      <c r="Q16" s="359"/>
      <c r="R16" s="255"/>
      <c r="S16" s="255"/>
      <c r="T16" s="255"/>
      <c r="U16" s="255"/>
      <c r="V16" s="255"/>
      <c r="W16" s="266"/>
    </row>
    <row r="17" customFormat="false" ht="12.75" hidden="false" customHeight="false" outlineLevel="0" collapsed="false">
      <c r="A17" s="350" t="s">
        <v>3415</v>
      </c>
      <c r="B17" s="351"/>
      <c r="C17" s="352"/>
      <c r="D17" s="328"/>
      <c r="E17" s="328"/>
      <c r="F17" s="177"/>
      <c r="G17" s="370" t="n">
        <f aca="false">($B17*$B$7+$C17*$C$7)/100</f>
        <v>0</v>
      </c>
      <c r="H17" s="300"/>
      <c r="I17" s="255"/>
      <c r="J17" s="371"/>
      <c r="K17" s="372"/>
      <c r="L17" s="373" t="s">
        <v>3416</v>
      </c>
      <c r="M17" s="374" t="str">
        <f aca="false">IF(ISERROR((O13-(COUNTIF(J23:J82,"nc")))/O13),"-",(O13-(COUNTIF(J23:J82,"nc")))/O13)</f>
        <v>-</v>
      </c>
      <c r="N17" s="357" t="s">
        <v>3417</v>
      </c>
      <c r="O17" s="358" t="n">
        <f aca="false">COUNTIF(K23:K82,"=3")</f>
        <v>0</v>
      </c>
      <c r="P17" s="340"/>
      <c r="Q17" s="359"/>
      <c r="R17" s="255"/>
      <c r="S17" s="255"/>
      <c r="T17" s="255"/>
      <c r="U17" s="255"/>
      <c r="V17" s="255"/>
      <c r="W17" s="375"/>
    </row>
    <row r="18" customFormat="false" ht="12.75" hidden="false" customHeight="false" outlineLevel="0" collapsed="false">
      <c r="A18" s="376" t="s">
        <v>3418</v>
      </c>
      <c r="B18" s="377"/>
      <c r="C18" s="378"/>
      <c r="D18" s="328"/>
      <c r="E18" s="379" t="s">
        <v>3419</v>
      </c>
      <c r="F18" s="177"/>
      <c r="G18" s="370" t="n">
        <f aca="false">($B18*$B$7+$C18*$C$7)/100</f>
        <v>0</v>
      </c>
      <c r="H18" s="300"/>
      <c r="I18" s="255"/>
      <c r="J18" s="368"/>
      <c r="K18" s="368"/>
      <c r="L18" s="369"/>
      <c r="M18" s="349"/>
      <c r="N18" s="380"/>
      <c r="O18" s="381"/>
      <c r="P18" s="382"/>
      <c r="Q18" s="383"/>
      <c r="R18" s="255"/>
      <c r="S18" s="255"/>
      <c r="T18" s="255"/>
      <c r="U18" s="255"/>
      <c r="V18" s="255"/>
      <c r="W18" s="384"/>
    </row>
    <row r="19" customFormat="false" ht="12.75" hidden="false" customHeight="false" outlineLevel="0" collapsed="false">
      <c r="A19" s="385" t="str">
        <f aca="false">IF(AND(OR(AND((B9=""),(B7="")),(B9=""),AND(ISNUMBER(B9),ISNUMBER(B7))),OR(AND((C9=""),(C7="")),(C9=""),AND(ISNUMBER(C9),ISNUMBER(C7)))),"","ATTENTION: renseigner % faciès / station")</f>
        <v/>
      </c>
      <c r="B19" s="386"/>
      <c r="C19" s="387"/>
      <c r="D19" s="388" t="n">
        <f aca="false">IF($G$19=0,0,IF((ABS($G$19-$F$19))&gt;(0.2*$G19),1))</f>
        <v>0</v>
      </c>
      <c r="E19" s="388" t="n">
        <f aca="false">IF($F$21=0,0,IF((ABS($F$21-$F$19))&gt;(0.2*$F19),1))</f>
        <v>0</v>
      </c>
      <c r="F19" s="389" t="n">
        <f aca="false">SUM(F11:F15)</f>
        <v>0</v>
      </c>
      <c r="G19" s="390" t="n">
        <f aca="false">SUM(G16:G18)</f>
        <v>0</v>
      </c>
      <c r="H19" s="391"/>
      <c r="I19" s="255"/>
      <c r="J19" s="392"/>
      <c r="K19" s="393"/>
      <c r="L19" s="394"/>
      <c r="M19" s="394"/>
      <c r="N19" s="395"/>
      <c r="O19" s="396"/>
      <c r="P19" s="397"/>
      <c r="Q19" s="383"/>
      <c r="R19" s="255"/>
      <c r="S19" s="255"/>
      <c r="T19" s="255"/>
      <c r="U19" s="255"/>
      <c r="V19" s="255"/>
      <c r="W19" s="384"/>
    </row>
    <row r="20" customFormat="false" ht="12.75" hidden="false" customHeight="false" outlineLevel="0" collapsed="false">
      <c r="A20" s="398" t="s">
        <v>3420</v>
      </c>
      <c r="B20" s="399" t="n">
        <f aca="false">SUM(B23:B82)</f>
        <v>0</v>
      </c>
      <c r="C20" s="400" t="n">
        <f aca="false">SUM(C23:C82)</f>
        <v>0</v>
      </c>
      <c r="D20" s="401"/>
      <c r="E20" s="402" t="s">
        <v>3419</v>
      </c>
      <c r="F20" s="403" t="n">
        <f aca="false">($B20*$B$7+$C20*$C$7)/100</f>
        <v>0</v>
      </c>
      <c r="G20" s="404"/>
      <c r="H20" s="405"/>
      <c r="I20" s="255"/>
      <c r="J20" s="406"/>
      <c r="K20" s="406"/>
      <c r="L20" s="407"/>
      <c r="M20" s="288"/>
      <c r="N20" s="408"/>
      <c r="O20" s="408"/>
      <c r="P20" s="409"/>
      <c r="Q20" s="410"/>
      <c r="R20" s="255"/>
      <c r="S20" s="255"/>
      <c r="T20" s="255"/>
      <c r="U20" s="255"/>
      <c r="V20" s="255"/>
      <c r="W20" s="384"/>
    </row>
    <row r="21" customFormat="false" ht="12.75" hidden="false" customHeight="false" outlineLevel="0" collapsed="false">
      <c r="A21" s="398" t="s">
        <v>3421</v>
      </c>
      <c r="B21" s="411" t="n">
        <f aca="false">B20*B7/100</f>
        <v>0</v>
      </c>
      <c r="C21" s="411" t="n">
        <f aca="false">C20*C7/100</f>
        <v>0</v>
      </c>
      <c r="D21" s="412" t="s">
        <v>3422</v>
      </c>
      <c r="E21" s="413"/>
      <c r="F21" s="414" t="n">
        <f aca="false">B21+C21</f>
        <v>0</v>
      </c>
      <c r="G21" s="415"/>
      <c r="H21" s="328"/>
      <c r="I21" s="255"/>
      <c r="J21" s="416"/>
      <c r="K21" s="416"/>
      <c r="L21" s="417"/>
      <c r="M21" s="417"/>
      <c r="N21" s="418"/>
      <c r="O21" s="418"/>
      <c r="P21" s="419"/>
      <c r="Q21" s="410"/>
      <c r="R21" s="255"/>
      <c r="S21" s="255"/>
      <c r="T21" s="69"/>
      <c r="U21" s="69"/>
      <c r="V21" s="255"/>
      <c r="W21" s="420"/>
      <c r="X21" s="421" t="s">
        <v>3423</v>
      </c>
    </row>
    <row r="22" customFormat="false" ht="12.75" hidden="false" customHeight="false" outlineLevel="0" collapsed="false">
      <c r="A22" s="422" t="s">
        <v>3424</v>
      </c>
      <c r="B22" s="423" t="s">
        <v>3425</v>
      </c>
      <c r="C22" s="423" t="s">
        <v>3425</v>
      </c>
      <c r="D22" s="424"/>
      <c r="E22" s="425"/>
      <c r="F22" s="426" t="s">
        <v>3426</v>
      </c>
      <c r="G22" s="427" t="s">
        <v>22</v>
      </c>
      <c r="H22" s="328" t="s">
        <v>23</v>
      </c>
      <c r="I22" s="255" t="s">
        <v>3427</v>
      </c>
      <c r="J22" s="428" t="s">
        <v>3428</v>
      </c>
      <c r="K22" s="428" t="s">
        <v>3429</v>
      </c>
      <c r="L22" s="429" t="s">
        <v>3430</v>
      </c>
      <c r="M22" s="429"/>
      <c r="N22" s="429"/>
      <c r="O22" s="429"/>
      <c r="P22" s="421" t="s">
        <v>3431</v>
      </c>
      <c r="Q22" s="430" t="s">
        <v>3432</v>
      </c>
      <c r="R22" s="431" t="s">
        <v>3433</v>
      </c>
      <c r="S22" s="432" t="s">
        <v>3434</v>
      </c>
      <c r="T22" s="433" t="s">
        <v>3435</v>
      </c>
      <c r="U22" s="433" t="s">
        <v>3436</v>
      </c>
      <c r="V22" s="434" t="s">
        <v>3437</v>
      </c>
      <c r="W22" s="435" t="s">
        <v>3438</v>
      </c>
      <c r="X22" s="435" t="s">
        <v>3439</v>
      </c>
      <c r="Y22" s="255" t="s">
        <v>3440</v>
      </c>
      <c r="Z22" s="255" t="s">
        <v>3441</v>
      </c>
    </row>
    <row r="23" customFormat="false" ht="12.75" hidden="false" customHeight="false" outlineLevel="0" collapsed="false">
      <c r="A23" s="436"/>
      <c r="B23" s="437"/>
      <c r="C23" s="438"/>
      <c r="D23" s="439" t="str">
        <f aca="false">IF(ISERROR(VLOOKUP($A23,'liste reference'!$A$6:$B$1174,2,0)),IF(ISERROR(VLOOKUP($A23,'liste reference'!$B$6:$B$1174,1,0)),"",VLOOKUP($A23,'liste reference'!$B$6:$B$1174,1,0)),VLOOKUP($A23,'liste reference'!$A$6:$B$1174,2,0))</f>
        <v/>
      </c>
      <c r="E23" s="440" t="n">
        <f aca="false">IF(D23="",,VLOOKUP(D23,D$22:D22,1,0))</f>
        <v>0</v>
      </c>
      <c r="F23" s="441" t="str">
        <f aca="false">IF(AND(OR(A23="",A23="!!!!!!"),B23="",C23=""),"",IF(OR(AND(B23="",C23=""),ISERROR(C23+B23)),"!!!",($B23*$B$7+$C23*$C$7)/100))</f>
        <v/>
      </c>
      <c r="G23" s="442" t="str">
        <f aca="false">IF(A23="","",IF(ISERROR(VLOOKUP($A23,'liste reference'!$A$6:$Q$1174,9,0)),IF(ISERROR(VLOOKUP($A23,'liste reference'!$B$6:$Q$1174,8,0)),"    -",VLOOKUP($A23,'liste reference'!$B$6:$Q$1174,8,0)),VLOOKUP($A23,'liste reference'!$A$6:$Q$1174,9,0)))</f>
        <v/>
      </c>
      <c r="H23" s="443" t="str">
        <f aca="false">IF(A23="","x",IF(ISERROR(VLOOKUP($A23,'liste reference'!$A$6:$Q$1174,10,0)),IF(ISERROR(VLOOKUP($A23,'liste reference'!$B$6:$Q$1174,9,0)),"x",VLOOKUP($A23,'liste reference'!$B$6:$Q$1174,9,0)),VLOOKUP($A23,'liste reference'!$A$6:$Q$1174,10,0)))</f>
        <v>x</v>
      </c>
      <c r="I23" s="255" t="str">
        <f aca="false">IF(A23="","",1)</f>
        <v/>
      </c>
      <c r="J23" s="444" t="str">
        <f aca="false">IF(ISNUMBER($H23),IF(ISERROR(VLOOKUP($A23,'liste reference'!$A$6:$Q$1174,6,0)),IF(ISERROR(VLOOKUP($A23,'liste reference'!$B$6:$Q$1174,5,0)),"nu",VLOOKUP($A23,'liste reference'!$B$6:$Q$1174,5,0)),VLOOKUP($A23,'liste reference'!$A$6:$Q$1174,6,0)),"nu")</f>
        <v>nu</v>
      </c>
      <c r="K23" s="444" t="str">
        <f aca="false">IF(ISNUMBER($H23),IF(ISERROR(VLOOKUP($A23,'liste reference'!$A$6:$Q$1174,7,0)),IF(ISERROR(VLOOKUP($A23,'liste reference'!$B$6:$Q$1174,6,0)),"nu",VLOOKUP($A23,'liste reference'!$B$6:$Q$1174,6,0)),VLOOKUP($A23,'liste reference'!$A$6:$Q$1174,7,0)),"nu")</f>
        <v>nu</v>
      </c>
      <c r="L23" s="445" t="str">
        <f aca="false">IF(A23="NEWCOD",IF(W23="","Renseigner le champ 'Nouveau taxon'",$W23),IF(ISTEXT($E23),"Taxon déjà saisi !",IF(OR(A23="",A23="!!!!!!"),"",IF(ISERROR(VLOOKUP($A23,'liste reference'!$A$6:$B$1174,2,0)),IF(ISERROR(VLOOKUP($A23,'liste reference'!$B$6:$B$1174,1,0)),"non répertorié ou synonyme. Vérifiez !",VLOOKUP($A23,'liste reference'!$B$6:$B$1174,1,0)),VLOOKUP(A23,'liste reference'!$A$6:$B$1174,2,0)))))</f>
        <v/>
      </c>
      <c r="M23" s="446"/>
      <c r="N23" s="446"/>
      <c r="O23" s="446"/>
      <c r="P23" s="447" t="s">
        <v>3442</v>
      </c>
      <c r="Q23" s="447" t="str">
        <f aca="false">IF(OR($A23="NEWCOD",$A23="!!!!!!"),IF(X23="","NoCod",X23),IF($A23="","",IF(ISERROR(VLOOKUP($A23,'liste reference'!$A$6:$H$1174,8,FALSE())),IF(ISERROR(VLOOKUP($A23,'liste reference'!$B$6:$H$1174,7,FALSE())),"",VLOOKUP($A23,'liste reference'!$B$6:$H$1174,7,FALSE())),VLOOKUP($A23,'liste reference'!$A$6:$H$1174,8,FALSE()))))</f>
        <v/>
      </c>
      <c r="R23" s="448" t="str">
        <f aca="false">IF(ISTEXT(H23),"",(B23*$B$7/100)+(C23*$C$7/100))</f>
        <v/>
      </c>
      <c r="S23" s="255" t="str">
        <f aca="false">IF(OR(ISTEXT(H23),R23=0),"",IF(R23&lt;0.1,1,IF(R23&lt;1,2,IF(R23&lt;10,3,IF(R23&lt;50,4,IF(R23&gt;=50,5,""))))))</f>
        <v/>
      </c>
      <c r="T23" s="255" t="n">
        <f aca="false">IF(ISERROR(S23*J23),0,S23*J23)</f>
        <v>0</v>
      </c>
      <c r="U23" s="255" t="n">
        <f aca="false">IF(ISERROR(S23*J23*K23),0,S23*J23*K23)</f>
        <v>0</v>
      </c>
      <c r="V23" s="255" t="n">
        <f aca="false">IF(ISERROR(S23*K23),0,S23*K23)</f>
        <v>0</v>
      </c>
      <c r="W23" s="449"/>
      <c r="X23" s="450"/>
      <c r="Y23" s="255" t="str">
        <f aca="false">IF(AND(ISNUMBER(F23),OR(A23="",A23="!!!!!!")),"!!!!!!",IF(A23="new.cod","NEWCOD",IF(AND((Z23=""),ISTEXT(A23),A23&lt;&gt;"!!!!!!"),A23,IF(Z23="","",INDEX('liste reference'!$A$6:$A$1174,Z23)))))</f>
        <v/>
      </c>
      <c r="Z23" s="255" t="str">
        <f aca="false">IF(ISERROR(MATCH(A23,'liste reference'!$A$6:$A$1174,0)),IF(ISERROR(MATCH(A23,'liste reference'!$B$6:$B$1174,0)),"",(MATCH(A23,'liste reference'!$B$6:$B$1174,0))),(MATCH(A23,'liste reference'!$A$6:$A$1174,0)))</f>
        <v/>
      </c>
    </row>
    <row r="24" customFormat="false" ht="12.75" hidden="false" customHeight="false" outlineLevel="0" collapsed="false">
      <c r="A24" s="451"/>
      <c r="B24" s="452"/>
      <c r="C24" s="453"/>
      <c r="D24" s="454" t="str">
        <f aca="false">IF(ISERROR(VLOOKUP($A24,'liste reference'!$A$6:$B$1174,2,0)),IF(ISERROR(VLOOKUP($A24,'liste reference'!$B$6:$B$1174,1,0)),"",VLOOKUP($A24,'liste reference'!$B$6:$B$1174,1,0)),VLOOKUP($A24,'liste reference'!$A$6:$B$1174,2,0))</f>
        <v/>
      </c>
      <c r="E24" s="455" t="n">
        <f aca="false">IF(D24="",,VLOOKUP(D24,D$22:D23,1,0))</f>
        <v>0</v>
      </c>
      <c r="F24" s="456" t="str">
        <f aca="false">IF(AND(OR(A24="",A24="!!!!!!"),B24="",C24=""),"",IF(OR(AND(B24="",C24=""),ISERROR(C24+B24)),"!!!",($B24*$B$7+$C24*$C$7)/100))</f>
        <v/>
      </c>
      <c r="G24" s="457" t="str">
        <f aca="false">IF(A24="","",IF(ISERROR(VLOOKUP($A24,'liste reference'!$A$6:$Q$1174,9,0)),IF(ISERROR(VLOOKUP($A24,'liste reference'!$B$6:$Q$1174,8,0)),"    -",VLOOKUP($A24,'liste reference'!$B$6:$Q$1174,8,0)),VLOOKUP($A24,'liste reference'!$A$6:$Q$1174,9,0)))</f>
        <v/>
      </c>
      <c r="H24" s="458" t="str">
        <f aca="false">IF(A24="","x",IF(ISERROR(VLOOKUP($A24,'liste reference'!$A$6:$Q$1174,10,0)),IF(ISERROR(VLOOKUP($A24,'liste reference'!$B$6:$Q$1174,9,0)),"x",VLOOKUP($A24,'liste reference'!$B$6:$Q$1174,9,0)),VLOOKUP($A24,'liste reference'!$A$6:$Q$1174,10,0)))</f>
        <v>x</v>
      </c>
      <c r="I24" s="255" t="str">
        <f aca="false">IF(A24="","",1)</f>
        <v/>
      </c>
      <c r="J24" s="459" t="str">
        <f aca="false">IF(ISNUMBER($H24),IF(ISERROR(VLOOKUP($A24,'liste reference'!$A$6:$Q$1174,6,0)),IF(ISERROR(VLOOKUP($A24,'liste reference'!$B$6:$Q$1174,5,0)),"nu",VLOOKUP($A24,'liste reference'!$B$6:$Q$1174,5,0)),VLOOKUP($A24,'liste reference'!$A$6:$Q$1174,6,0)),"nu")</f>
        <v>nu</v>
      </c>
      <c r="K24" s="459" t="str">
        <f aca="false">IF(ISNUMBER($H24),IF(ISERROR(VLOOKUP($A24,'liste reference'!$A$6:$Q$1174,7,0)),IF(ISERROR(VLOOKUP($A24,'liste reference'!$B$6:$Q$1174,6,0)),"nu",VLOOKUP($A24,'liste reference'!$B$6:$Q$1174,6,0)),VLOOKUP($A24,'liste reference'!$A$6:$Q$1174,7,0)),"nu")</f>
        <v>nu</v>
      </c>
      <c r="L24" s="445" t="str">
        <f aca="false">IF(A24="NEWCOD",IF(W24="","Renseigner le champ 'Nouveau taxon'",$W24),IF(ISTEXT($E24),"Taxon déjà saisi !",IF(OR(A24="",A24="!!!!!!"),"",IF(ISERROR(VLOOKUP($A24,'liste reference'!$A$6:$B$1174,2,0)),IF(ISERROR(VLOOKUP($A24,'liste reference'!$B$6:$B$1174,1,0)),"non répertorié ou synonyme. Vérifiez !",VLOOKUP($A24,'liste reference'!$B$6:$B$1174,1,0)),VLOOKUP(A24,'liste reference'!$A$6:$B$1174,2,0)))))</f>
        <v/>
      </c>
      <c r="M24" s="460"/>
      <c r="N24" s="460"/>
      <c r="O24" s="460"/>
      <c r="P24" s="461" t="s">
        <v>3442</v>
      </c>
      <c r="Q24" s="461" t="str">
        <f aca="false">IF(OR($A24="NEWCOD",$A24="!!!!!!"),IF(X24="","NoCod",X24),IF($A24="","",IF(ISERROR(VLOOKUP($A24,'liste reference'!$A$6:$H$1174,8,FALSE())),IF(ISERROR(VLOOKUP($A24,'liste reference'!$B$6:$H$1174,7,FALSE())),"",VLOOKUP($A24,'liste reference'!$B$6:$H$1174,7,FALSE())),VLOOKUP($A24,'liste reference'!$A$6:$H$1174,8,FALSE()))))</f>
        <v/>
      </c>
      <c r="R24" s="448" t="str">
        <f aca="false">IF(ISTEXT(H24),"",(B24*$B$7/100)+(C24*$C$7/100))</f>
        <v/>
      </c>
      <c r="S24" s="255" t="str">
        <f aca="false">IF(OR(ISTEXT(H24),R24=0),"",IF(R24&lt;0.1,1,IF(R24&lt;1,2,IF(R24&lt;10,3,IF(R24&lt;50,4,IF(R24&gt;=50,5,""))))))</f>
        <v/>
      </c>
      <c r="T24" s="255" t="n">
        <f aca="false">IF(ISERROR(S24*J24),0,S24*J24)</f>
        <v>0</v>
      </c>
      <c r="U24" s="255" t="n">
        <f aca="false">IF(ISERROR(S24*J24*K24),0,S24*J24*K24)</f>
        <v>0</v>
      </c>
      <c r="V24" s="462" t="n">
        <f aca="false">IF(ISERROR(S24*K24),0,S24*K24)</f>
        <v>0</v>
      </c>
      <c r="W24" s="463"/>
      <c r="X24" s="464"/>
      <c r="Y24" s="255" t="str">
        <f aca="false">IF(AND(ISNUMBER(F24),OR(A24="",A24="!!!!!!")),"!!!!!!",IF(A24="new.cod","NEWCOD",IF(AND((Z24=""),ISTEXT(A24),A24&lt;&gt;"!!!!!!"),A24,IF(Z24="","",INDEX('liste reference'!$A$6:$A$1174,Z24)))))</f>
        <v/>
      </c>
      <c r="Z24" s="255" t="str">
        <f aca="false">IF(ISERROR(MATCH(A24,'liste reference'!$A$6:$A$1174,0)),IF(ISERROR(MATCH(A24,'liste reference'!$B$6:$B$1174,0)),"",(MATCH(A24,'liste reference'!$B$6:$B$1174,0))),(MATCH(A24,'liste reference'!$A$6:$A$1174,0)))</f>
        <v/>
      </c>
    </row>
    <row r="25" customFormat="false" ht="12.75" hidden="false" customHeight="false" outlineLevel="0" collapsed="false">
      <c r="A25" s="451"/>
      <c r="B25" s="452"/>
      <c r="C25" s="453"/>
      <c r="D25" s="454" t="str">
        <f aca="false">IF(ISERROR(VLOOKUP($A25,'liste reference'!$A$6:$B$1174,2,0)),IF(ISERROR(VLOOKUP($A25,'liste reference'!$B$6:$B$1174,1,0)),"",VLOOKUP($A25,'liste reference'!$B$6:$B$1174,1,0)),VLOOKUP($A25,'liste reference'!$A$6:$B$1174,2,0))</f>
        <v/>
      </c>
      <c r="E25" s="455" t="n">
        <f aca="false">IF(D25="",,VLOOKUP(D25,D$22:D24,1,0))</f>
        <v>0</v>
      </c>
      <c r="F25" s="456" t="str">
        <f aca="false">IF(AND(OR(A25="",A25="!!!!!!"),B25="",C25=""),"",IF(OR(AND(B25="",C25=""),ISERROR(C25+B25)),"!!!",($B25*$B$7+$C25*$C$7)/100))</f>
        <v/>
      </c>
      <c r="G25" s="457" t="str">
        <f aca="false">IF(A25="","",IF(ISERROR(VLOOKUP($A25,'liste reference'!$A$6:$Q$1174,9,0)),IF(ISERROR(VLOOKUP($A25,'liste reference'!$B$6:$Q$1174,8,0)),"    -",VLOOKUP($A25,'liste reference'!$B$6:$Q$1174,8,0)),VLOOKUP($A25,'liste reference'!$A$6:$Q$1174,9,0)))</f>
        <v/>
      </c>
      <c r="H25" s="458" t="str">
        <f aca="false">IF(A25="","x",IF(ISERROR(VLOOKUP($A25,'liste reference'!$A$6:$Q$1174,10,0)),IF(ISERROR(VLOOKUP($A25,'liste reference'!$B$6:$Q$1174,9,0)),"x",VLOOKUP($A25,'liste reference'!$B$6:$Q$1174,9,0)),VLOOKUP($A25,'liste reference'!$A$6:$Q$1174,10,0)))</f>
        <v>x</v>
      </c>
      <c r="I25" s="255" t="str">
        <f aca="false">IF(A25="","",1)</f>
        <v/>
      </c>
      <c r="J25" s="459" t="str">
        <f aca="false">IF(ISNUMBER($H25),IF(ISERROR(VLOOKUP($A25,'liste reference'!$A$6:$Q$1174,6,0)),IF(ISERROR(VLOOKUP($A25,'liste reference'!$B$6:$Q$1174,5,0)),"nu",VLOOKUP($A25,'liste reference'!$B$6:$Q$1174,5,0)),VLOOKUP($A25,'liste reference'!$A$6:$Q$1174,6,0)),"nu")</f>
        <v>nu</v>
      </c>
      <c r="K25" s="459" t="str">
        <f aca="false">IF(ISNUMBER($H25),IF(ISERROR(VLOOKUP($A25,'liste reference'!$A$6:$Q$1174,7,0)),IF(ISERROR(VLOOKUP($A25,'liste reference'!$B$6:$Q$1174,6,0)),"nu",VLOOKUP($A25,'liste reference'!$B$6:$Q$1174,6,0)),VLOOKUP($A25,'liste reference'!$A$6:$Q$1174,7,0)),"nu")</f>
        <v>nu</v>
      </c>
      <c r="L25" s="445" t="str">
        <f aca="false">IF(A25="NEWCOD",IF(W25="","Renseigner le champ 'Nouveau taxon'",$W25),IF(ISTEXT($E25),"Taxon déjà saisi !",IF(OR(A25="",A25="!!!!!!"),"",IF(ISERROR(VLOOKUP($A25,'liste reference'!$A$6:$B$1174,2,0)),IF(ISERROR(VLOOKUP($A25,'liste reference'!$B$6:$B$1174,1,0)),"non répertorié ou synonyme. Vérifiez !",VLOOKUP($A25,'liste reference'!$B$6:$B$1174,1,0)),VLOOKUP(A25,'liste reference'!$A$6:$B$1174,2,0)))))</f>
        <v/>
      </c>
      <c r="M25" s="460"/>
      <c r="N25" s="460"/>
      <c r="O25" s="460"/>
      <c r="P25" s="461" t="s">
        <v>3442</v>
      </c>
      <c r="Q25" s="461" t="str">
        <f aca="false">IF(OR($A25="NEWCOD",$A25="!!!!!!"),IF(X25="","NoCod",X25),IF($A25="","",IF(ISERROR(VLOOKUP($A25,'liste reference'!$A$6:$H$1174,8,FALSE())),IF(ISERROR(VLOOKUP($A25,'liste reference'!$B$6:$H$1174,7,FALSE())),"",VLOOKUP($A25,'liste reference'!$B$6:$H$1174,7,FALSE())),VLOOKUP($A25,'liste reference'!$A$6:$H$1174,8,FALSE()))))</f>
        <v/>
      </c>
      <c r="R25" s="448" t="str">
        <f aca="false">IF(ISTEXT(H25),"",(B25*$B$7/100)+(C25*$C$7/100))</f>
        <v/>
      </c>
      <c r="S25" s="255" t="str">
        <f aca="false">IF(OR(ISTEXT(H25),R25=0),"",IF(R25&lt;0.1,1,IF(R25&lt;1,2,IF(R25&lt;10,3,IF(R25&lt;50,4,IF(R25&gt;=50,5,""))))))</f>
        <v/>
      </c>
      <c r="T25" s="255" t="n">
        <f aca="false">IF(ISERROR(S25*J25),0,S25*J25)</f>
        <v>0</v>
      </c>
      <c r="U25" s="255" t="n">
        <f aca="false">IF(ISERROR(S25*J25*K25),0,S25*J25*K25)</f>
        <v>0</v>
      </c>
      <c r="V25" s="462" t="n">
        <f aca="false">IF(ISERROR(S25*K25),0,S25*K25)</f>
        <v>0</v>
      </c>
      <c r="W25" s="463"/>
      <c r="X25" s="464"/>
      <c r="Y25" s="255" t="str">
        <f aca="false">IF(AND(ISNUMBER(F25),OR(A25="",A25="!!!!!!")),"!!!!!!",IF(A25="new.cod","NEWCOD",IF(AND((Z25=""),ISTEXT(A25),A25&lt;&gt;"!!!!!!"),A25,IF(Z25="","",INDEX('liste reference'!$A$6:$A$1174,Z25)))))</f>
        <v/>
      </c>
      <c r="Z25" s="255" t="str">
        <f aca="false">IF(ISERROR(MATCH(A25,'liste reference'!$A$6:$A$1174,0)),IF(ISERROR(MATCH(A25,'liste reference'!$B$6:$B$1174,0)),"",(MATCH(A25,'liste reference'!$B$6:$B$1174,0))),(MATCH(A25,'liste reference'!$A$6:$A$1174,0)))</f>
        <v/>
      </c>
    </row>
    <row r="26" customFormat="false" ht="12.75" hidden="false" customHeight="false" outlineLevel="0" collapsed="false">
      <c r="A26" s="451"/>
      <c r="B26" s="452"/>
      <c r="C26" s="453"/>
      <c r="D26" s="454" t="str">
        <f aca="false">IF(ISERROR(VLOOKUP($A26,'liste reference'!$A$6:$B$1174,2,0)),IF(ISERROR(VLOOKUP($A26,'liste reference'!$B$6:$B$1174,1,0)),"",VLOOKUP($A26,'liste reference'!$B$6:$B$1174,1,0)),VLOOKUP($A26,'liste reference'!$A$6:$B$1174,2,0))</f>
        <v/>
      </c>
      <c r="E26" s="455" t="n">
        <f aca="false">IF(D26="",,VLOOKUP(D26,D$22:D25,1,0))</f>
        <v>0</v>
      </c>
      <c r="F26" s="456" t="str">
        <f aca="false">IF(AND(OR(A26="",A26="!!!!!!"),B26="",C26=""),"",IF(OR(AND(B26="",C26=""),ISERROR(C26+B26)),"!!!",($B26*$B$7+$C26*$C$7)/100))</f>
        <v/>
      </c>
      <c r="G26" s="457" t="str">
        <f aca="false">IF(A26="","",IF(ISERROR(VLOOKUP($A26,'liste reference'!$A$6:$Q$1174,9,0)),IF(ISERROR(VLOOKUP($A26,'liste reference'!$B$6:$Q$1174,8,0)),"    -",VLOOKUP($A26,'liste reference'!$B$6:$Q$1174,8,0)),VLOOKUP($A26,'liste reference'!$A$6:$Q$1174,9,0)))</f>
        <v/>
      </c>
      <c r="H26" s="458" t="str">
        <f aca="false">IF(A26="","x",IF(ISERROR(VLOOKUP($A26,'liste reference'!$A$6:$Q$1174,10,0)),IF(ISERROR(VLOOKUP($A26,'liste reference'!$B$6:$Q$1174,9,0)),"x",VLOOKUP($A26,'liste reference'!$B$6:$Q$1174,9,0)),VLOOKUP($A26,'liste reference'!$A$6:$Q$1174,10,0)))</f>
        <v>x</v>
      </c>
      <c r="I26" s="255" t="str">
        <f aca="false">IF(A26="","",1)</f>
        <v/>
      </c>
      <c r="J26" s="459" t="str">
        <f aca="false">IF(ISNUMBER($H26),IF(ISERROR(VLOOKUP($A26,'liste reference'!$A$6:$Q$1174,6,0)),IF(ISERROR(VLOOKUP($A26,'liste reference'!$B$6:$Q$1174,5,0)),"nu",VLOOKUP($A26,'liste reference'!$B$6:$Q$1174,5,0)),VLOOKUP($A26,'liste reference'!$A$6:$Q$1174,6,0)),"nu")</f>
        <v>nu</v>
      </c>
      <c r="K26" s="459" t="str">
        <f aca="false">IF(ISNUMBER($H26),IF(ISERROR(VLOOKUP($A26,'liste reference'!$A$6:$Q$1174,7,0)),IF(ISERROR(VLOOKUP($A26,'liste reference'!$B$6:$Q$1174,6,0)),"nu",VLOOKUP($A26,'liste reference'!$B$6:$Q$1174,6,0)),VLOOKUP($A26,'liste reference'!$A$6:$Q$1174,7,0)),"nu")</f>
        <v>nu</v>
      </c>
      <c r="L26" s="445" t="str">
        <f aca="false">IF(A26="NEWCOD",IF(W26="","Renseigner le champ 'Nouveau taxon'",$W26),IF(ISTEXT($E26),"Taxon déjà saisi !",IF(OR(A26="",A26="!!!!!!"),"",IF(ISERROR(VLOOKUP($A26,'liste reference'!$A$6:$B$1174,2,0)),IF(ISERROR(VLOOKUP($A26,'liste reference'!$B$6:$B$1174,1,0)),"non répertorié ou synonyme. Vérifiez !",VLOOKUP($A26,'liste reference'!$B$6:$B$1174,1,0)),VLOOKUP(A26,'liste reference'!$A$6:$B$1174,2,0)))))</f>
        <v/>
      </c>
      <c r="M26" s="460"/>
      <c r="N26" s="460"/>
      <c r="O26" s="460"/>
      <c r="P26" s="461" t="s">
        <v>3442</v>
      </c>
      <c r="Q26" s="461" t="str">
        <f aca="false">IF(OR($A26="NEWCOD",$A26="!!!!!!"),IF(X26="","NoCod",X26),IF($A26="","",IF(ISERROR(VLOOKUP($A26,'liste reference'!$A$6:$H$1174,8,FALSE())),IF(ISERROR(VLOOKUP($A26,'liste reference'!$B$6:$H$1174,7,FALSE())),"",VLOOKUP($A26,'liste reference'!$B$6:$H$1174,7,FALSE())),VLOOKUP($A26,'liste reference'!$A$6:$H$1174,8,FALSE()))))</f>
        <v/>
      </c>
      <c r="R26" s="448" t="str">
        <f aca="false">IF(ISTEXT(H26),"",(B26*$B$7/100)+(C26*$C$7/100))</f>
        <v/>
      </c>
      <c r="S26" s="255" t="str">
        <f aca="false">IF(OR(ISTEXT(H26),R26=0),"",IF(R26&lt;0.1,1,IF(R26&lt;1,2,IF(R26&lt;10,3,IF(R26&lt;50,4,IF(R26&gt;=50,5,""))))))</f>
        <v/>
      </c>
      <c r="T26" s="255" t="n">
        <f aca="false">IF(ISERROR(S26*J26),0,S26*J26)</f>
        <v>0</v>
      </c>
      <c r="U26" s="255" t="n">
        <f aca="false">IF(ISERROR(S26*J26*K26),0,S26*J26*K26)</f>
        <v>0</v>
      </c>
      <c r="V26" s="462" t="n">
        <f aca="false">IF(ISERROR(S26*K26),0,S26*K26)</f>
        <v>0</v>
      </c>
      <c r="W26" s="463"/>
      <c r="X26" s="464"/>
      <c r="Y26" s="255" t="str">
        <f aca="false">IF(AND(ISNUMBER(F26),OR(A26="",A26="!!!!!!")),"!!!!!!",IF(A26="new.cod","NEWCOD",IF(AND((Z26=""),ISTEXT(A26),A26&lt;&gt;"!!!!!!"),A26,IF(Z26="","",INDEX('liste reference'!$A$6:$A$1174,Z26)))))</f>
        <v/>
      </c>
      <c r="Z26" s="255" t="str">
        <f aca="false">IF(ISERROR(MATCH(A26,'liste reference'!$A$6:$A$1174,0)),IF(ISERROR(MATCH(A26,'liste reference'!$B$6:$B$1174,0)),"",(MATCH(A26,'liste reference'!$B$6:$B$1174,0))),(MATCH(A26,'liste reference'!$A$6:$A$1174,0)))</f>
        <v/>
      </c>
    </row>
    <row r="27" customFormat="false" ht="12.75" hidden="false" customHeight="false" outlineLevel="0" collapsed="false">
      <c r="A27" s="451"/>
      <c r="B27" s="452"/>
      <c r="C27" s="453"/>
      <c r="D27" s="454" t="str">
        <f aca="false">IF(ISERROR(VLOOKUP($A27,'liste reference'!$A$6:$B$1174,2,0)),IF(ISERROR(VLOOKUP($A27,'liste reference'!$B$6:$B$1174,1,0)),"",VLOOKUP($A27,'liste reference'!$B$6:$B$1174,1,0)),VLOOKUP($A27,'liste reference'!$A$6:$B$1174,2,0))</f>
        <v/>
      </c>
      <c r="E27" s="455" t="n">
        <f aca="false">IF(D27="",,VLOOKUP(D27,D$22:D26,1,0))</f>
        <v>0</v>
      </c>
      <c r="F27" s="456" t="str">
        <f aca="false">IF(AND(OR(A27="",A27="!!!!!!"),B27="",C27=""),"",IF(OR(AND(B27="",C27=""),ISERROR(C27+B27)),"!!!",($B27*$B$7+$C27*$C$7)/100))</f>
        <v/>
      </c>
      <c r="G27" s="457" t="str">
        <f aca="false">IF(A27="","",IF(ISERROR(VLOOKUP($A27,'liste reference'!$A$6:$Q$1174,9,0)),IF(ISERROR(VLOOKUP($A27,'liste reference'!$B$6:$Q$1174,8,0)),"    -",VLOOKUP($A27,'liste reference'!$B$6:$Q$1174,8,0)),VLOOKUP($A27,'liste reference'!$A$6:$Q$1174,9,0)))</f>
        <v/>
      </c>
      <c r="H27" s="458" t="str">
        <f aca="false">IF(A27="","x",IF(ISERROR(VLOOKUP($A27,'liste reference'!$A$6:$Q$1174,10,0)),IF(ISERROR(VLOOKUP($A27,'liste reference'!$B$6:$Q$1174,9,0)),"x",VLOOKUP($A27,'liste reference'!$B$6:$Q$1174,9,0)),VLOOKUP($A27,'liste reference'!$A$6:$Q$1174,10,0)))</f>
        <v>x</v>
      </c>
      <c r="I27" s="255" t="str">
        <f aca="false">IF(A27="","",1)</f>
        <v/>
      </c>
      <c r="J27" s="459" t="str">
        <f aca="false">IF(ISNUMBER($H27),IF(ISERROR(VLOOKUP($A27,'liste reference'!$A$6:$Q$1174,6,0)),IF(ISERROR(VLOOKUP($A27,'liste reference'!$B$6:$Q$1174,5,0)),"nu",VLOOKUP($A27,'liste reference'!$B$6:$Q$1174,5,0)),VLOOKUP($A27,'liste reference'!$A$6:$Q$1174,6,0)),"nu")</f>
        <v>nu</v>
      </c>
      <c r="K27" s="459" t="str">
        <f aca="false">IF(ISNUMBER($H27),IF(ISERROR(VLOOKUP($A27,'liste reference'!$A$6:$Q$1174,7,0)),IF(ISERROR(VLOOKUP($A27,'liste reference'!$B$6:$Q$1174,6,0)),"nu",VLOOKUP($A27,'liste reference'!$B$6:$Q$1174,6,0)),VLOOKUP($A27,'liste reference'!$A$6:$Q$1174,7,0)),"nu")</f>
        <v>nu</v>
      </c>
      <c r="L27" s="445" t="str">
        <f aca="false">IF(A27="NEWCOD",IF(W27="","Renseigner le champ 'Nouveau taxon'",$W27),IF(ISTEXT($E27),"Taxon déjà saisi !",IF(OR(A27="",A27="!!!!!!"),"",IF(ISERROR(VLOOKUP($A27,'liste reference'!$A$6:$B$1174,2,0)),IF(ISERROR(VLOOKUP($A27,'liste reference'!$B$6:$B$1174,1,0)),"non répertorié ou synonyme. Vérifiez !",VLOOKUP($A27,'liste reference'!$B$6:$B$1174,1,0)),VLOOKUP(A27,'liste reference'!$A$6:$B$1174,2,0)))))</f>
        <v/>
      </c>
      <c r="M27" s="460"/>
      <c r="N27" s="460"/>
      <c r="O27" s="460"/>
      <c r="P27" s="461" t="s">
        <v>3442</v>
      </c>
      <c r="Q27" s="461" t="str">
        <f aca="false">IF(OR($A27="NEWCOD",$A27="!!!!!!"),IF(X27="","NoCod",X27),IF($A27="","",IF(ISERROR(VLOOKUP($A27,'liste reference'!$A$6:$H$1174,8,FALSE())),IF(ISERROR(VLOOKUP($A27,'liste reference'!$B$6:$H$1174,7,FALSE())),"",VLOOKUP($A27,'liste reference'!$B$6:$H$1174,7,FALSE())),VLOOKUP($A27,'liste reference'!$A$6:$H$1174,8,FALSE()))))</f>
        <v/>
      </c>
      <c r="R27" s="448" t="str">
        <f aca="false">IF(ISTEXT(H27),"",(B27*$B$7/100)+(C27*$C$7/100))</f>
        <v/>
      </c>
      <c r="S27" s="255" t="str">
        <f aca="false">IF(OR(ISTEXT(H27),R27=0),"",IF(R27&lt;0.1,1,IF(R27&lt;1,2,IF(R27&lt;10,3,IF(R27&lt;50,4,IF(R27&gt;=50,5,""))))))</f>
        <v/>
      </c>
      <c r="T27" s="255" t="n">
        <f aca="false">IF(ISERROR(S27*J27),0,S27*J27)</f>
        <v>0</v>
      </c>
      <c r="U27" s="255" t="n">
        <f aca="false">IF(ISERROR(S27*J27*K27),0,S27*J27*K27)</f>
        <v>0</v>
      </c>
      <c r="V27" s="462" t="n">
        <f aca="false">IF(ISERROR(S27*K27),0,S27*K27)</f>
        <v>0</v>
      </c>
      <c r="W27" s="463"/>
      <c r="X27" s="464"/>
      <c r="Y27" s="255" t="str">
        <f aca="false">IF(AND(ISNUMBER(F27),OR(A27="",A27="!!!!!!")),"!!!!!!",IF(A27="new.cod","NEWCOD",IF(AND((Z27=""),ISTEXT(A27),A27&lt;&gt;"!!!!!!"),A27,IF(Z27="","",INDEX('liste reference'!$A$6:$A$1174,Z27)))))</f>
        <v/>
      </c>
      <c r="Z27" s="255" t="str">
        <f aca="false">IF(ISERROR(MATCH(A27,'liste reference'!$A$6:$A$1174,0)),IF(ISERROR(MATCH(A27,'liste reference'!$B$6:$B$1174,0)),"",(MATCH(A27,'liste reference'!$B$6:$B$1174,0))),(MATCH(A27,'liste reference'!$A$6:$A$1174,0)))</f>
        <v/>
      </c>
    </row>
    <row r="28" customFormat="false" ht="12.75" hidden="false" customHeight="false" outlineLevel="0" collapsed="false">
      <c r="A28" s="451"/>
      <c r="B28" s="452"/>
      <c r="C28" s="453"/>
      <c r="D28" s="454" t="str">
        <f aca="false">IF(ISERROR(VLOOKUP($A28,'liste reference'!$A$6:$B$1174,2,0)),IF(ISERROR(VLOOKUP($A28,'liste reference'!$B$6:$B$1174,1,0)),"",VLOOKUP($A28,'liste reference'!$B$6:$B$1174,1,0)),VLOOKUP($A28,'liste reference'!$A$6:$B$1174,2,0))</f>
        <v/>
      </c>
      <c r="E28" s="455" t="n">
        <f aca="false">IF(D28="",,VLOOKUP(D28,D$22:D27,1,0))</f>
        <v>0</v>
      </c>
      <c r="F28" s="456" t="str">
        <f aca="false">IF(AND(OR(A28="",A28="!!!!!!"),B28="",C28=""),"",IF(OR(AND(B28="",C28=""),ISERROR(C28+B28)),"!!!",($B28*$B$7+$C28*$C$7)/100))</f>
        <v/>
      </c>
      <c r="G28" s="457" t="str">
        <f aca="false">IF(A28="","",IF(ISERROR(VLOOKUP($A28,'liste reference'!$A$6:$Q$1174,9,0)),IF(ISERROR(VLOOKUP($A28,'liste reference'!$B$6:$Q$1174,8,0)),"    -",VLOOKUP($A28,'liste reference'!$B$6:$Q$1174,8,0)),VLOOKUP($A28,'liste reference'!$A$6:$Q$1174,9,0)))</f>
        <v/>
      </c>
      <c r="H28" s="458" t="str">
        <f aca="false">IF(A28="","x",IF(ISERROR(VLOOKUP($A28,'liste reference'!$A$6:$Q$1174,10,0)),IF(ISERROR(VLOOKUP($A28,'liste reference'!$B$6:$Q$1174,9,0)),"x",VLOOKUP($A28,'liste reference'!$B$6:$Q$1174,9,0)),VLOOKUP($A28,'liste reference'!$A$6:$Q$1174,10,0)))</f>
        <v>x</v>
      </c>
      <c r="I28" s="255" t="str">
        <f aca="false">IF(A28="","",1)</f>
        <v/>
      </c>
      <c r="J28" s="459" t="str">
        <f aca="false">IF(ISNUMBER($H28),IF(ISERROR(VLOOKUP($A28,'liste reference'!$A$6:$Q$1174,6,0)),IF(ISERROR(VLOOKUP($A28,'liste reference'!$B$6:$Q$1174,5,0)),"nu",VLOOKUP($A28,'liste reference'!$B$6:$Q$1174,5,0)),VLOOKUP($A28,'liste reference'!$A$6:$Q$1174,6,0)),"nu")</f>
        <v>nu</v>
      </c>
      <c r="K28" s="459" t="str">
        <f aca="false">IF(ISNUMBER($H28),IF(ISERROR(VLOOKUP($A28,'liste reference'!$A$6:$Q$1174,7,0)),IF(ISERROR(VLOOKUP($A28,'liste reference'!$B$6:$Q$1174,6,0)),"nu",VLOOKUP($A28,'liste reference'!$B$6:$Q$1174,6,0)),VLOOKUP($A28,'liste reference'!$A$6:$Q$1174,7,0)),"nu")</f>
        <v>nu</v>
      </c>
      <c r="L28" s="445" t="str">
        <f aca="false">IF(A28="NEWCOD",IF(W28="","Renseigner le champ 'Nouveau taxon'",$W28),IF(ISTEXT($E28),"Taxon déjà saisi !",IF(OR(A28="",A28="!!!!!!"),"",IF(ISERROR(VLOOKUP($A28,'liste reference'!$A$6:$B$1174,2,0)),IF(ISERROR(VLOOKUP($A28,'liste reference'!$B$6:$B$1174,1,0)),"non répertorié ou synonyme. Vérifiez !",VLOOKUP($A28,'liste reference'!$B$6:$B$1174,1,0)),VLOOKUP(A28,'liste reference'!$A$6:$B$1174,2,0)))))</f>
        <v/>
      </c>
      <c r="M28" s="460"/>
      <c r="N28" s="460"/>
      <c r="O28" s="460"/>
      <c r="P28" s="461" t="s">
        <v>3442</v>
      </c>
      <c r="Q28" s="461" t="str">
        <f aca="false">IF(OR($A28="NEWCOD",$A28="!!!!!!"),IF(X28="","NoCod",X28),IF($A28="","",IF(ISERROR(VLOOKUP($A28,'liste reference'!$A$6:$H$1174,8,FALSE())),IF(ISERROR(VLOOKUP($A28,'liste reference'!$B$6:$H$1174,7,FALSE())),"",VLOOKUP($A28,'liste reference'!$B$6:$H$1174,7,FALSE())),VLOOKUP($A28,'liste reference'!$A$6:$H$1174,8,FALSE()))))</f>
        <v/>
      </c>
      <c r="R28" s="448" t="str">
        <f aca="false">IF(ISTEXT(H28),"",(B28*$B$7/100)+(C28*$C$7/100))</f>
        <v/>
      </c>
      <c r="S28" s="255" t="str">
        <f aca="false">IF(OR(ISTEXT(H28),R28=0),"",IF(R28&lt;0.1,1,IF(R28&lt;1,2,IF(R28&lt;10,3,IF(R28&lt;50,4,IF(R28&gt;=50,5,""))))))</f>
        <v/>
      </c>
      <c r="T28" s="255" t="n">
        <f aca="false">IF(ISERROR(S28*J28),0,S28*J28)</f>
        <v>0</v>
      </c>
      <c r="U28" s="255" t="n">
        <f aca="false">IF(ISERROR(S28*J28*K28),0,S28*J28*K28)</f>
        <v>0</v>
      </c>
      <c r="V28" s="462" t="n">
        <f aca="false">IF(ISERROR(S28*K28),0,S28*K28)</f>
        <v>0</v>
      </c>
      <c r="W28" s="463"/>
      <c r="X28" s="464"/>
      <c r="Y28" s="255" t="str">
        <f aca="false">IF(AND(ISNUMBER(F28),OR(A28="",A28="!!!!!!")),"!!!!!!",IF(A28="new.cod","NEWCOD",IF(AND((Z28=""),ISTEXT(A28),A28&lt;&gt;"!!!!!!"),A28,IF(Z28="","",INDEX('liste reference'!$A$6:$A$1174,Z28)))))</f>
        <v/>
      </c>
      <c r="Z28" s="255" t="str">
        <f aca="false">IF(ISERROR(MATCH(A28,'liste reference'!$A$6:$A$1174,0)),IF(ISERROR(MATCH(A28,'liste reference'!$B$6:$B$1174,0)),"",(MATCH(A28,'liste reference'!$B$6:$B$1174,0))),(MATCH(A28,'liste reference'!$A$6:$A$1174,0)))</f>
        <v/>
      </c>
    </row>
    <row r="29" customFormat="false" ht="12.75" hidden="false" customHeight="false" outlineLevel="0" collapsed="false">
      <c r="A29" s="451"/>
      <c r="B29" s="452"/>
      <c r="C29" s="453"/>
      <c r="D29" s="454" t="str">
        <f aca="false">IF(ISERROR(VLOOKUP($A29,'liste reference'!$A$6:$B$1174,2,0)),IF(ISERROR(VLOOKUP($A29,'liste reference'!$B$6:$B$1174,1,0)),"",VLOOKUP($A29,'liste reference'!$B$6:$B$1174,1,0)),VLOOKUP($A29,'liste reference'!$A$6:$B$1174,2,0))</f>
        <v/>
      </c>
      <c r="E29" s="455" t="n">
        <f aca="false">IF(D29="",,VLOOKUP(D29,D$22:D28,1,0))</f>
        <v>0</v>
      </c>
      <c r="F29" s="456" t="str">
        <f aca="false">IF(AND(OR(A29="",A29="!!!!!!"),B29="",C29=""),"",IF(OR(AND(B29="",C29=""),ISERROR(C29+B29)),"!!!",($B29*$B$7+$C29*$C$7)/100))</f>
        <v/>
      </c>
      <c r="G29" s="457" t="str">
        <f aca="false">IF(A29="","",IF(ISERROR(VLOOKUP($A29,'liste reference'!$A$6:$Q$1174,9,0)),IF(ISERROR(VLOOKUP($A29,'liste reference'!$B$6:$Q$1174,8,0)),"    -",VLOOKUP($A29,'liste reference'!$B$6:$Q$1174,8,0)),VLOOKUP($A29,'liste reference'!$A$6:$Q$1174,9,0)))</f>
        <v/>
      </c>
      <c r="H29" s="458" t="str">
        <f aca="false">IF(A29="","x",IF(ISERROR(VLOOKUP($A29,'liste reference'!$A$6:$Q$1174,10,0)),IF(ISERROR(VLOOKUP($A29,'liste reference'!$B$6:$Q$1174,9,0)),"x",VLOOKUP($A29,'liste reference'!$B$6:$Q$1174,9,0)),VLOOKUP($A29,'liste reference'!$A$6:$Q$1174,10,0)))</f>
        <v>x</v>
      </c>
      <c r="I29" s="255" t="str">
        <f aca="false">IF(A29="","",1)</f>
        <v/>
      </c>
      <c r="J29" s="459" t="str">
        <f aca="false">IF(ISNUMBER($H29),IF(ISERROR(VLOOKUP($A29,'liste reference'!$A$6:$Q$1174,6,0)),IF(ISERROR(VLOOKUP($A29,'liste reference'!$B$6:$Q$1174,5,0)),"nu",VLOOKUP($A29,'liste reference'!$B$6:$Q$1174,5,0)),VLOOKUP($A29,'liste reference'!$A$6:$Q$1174,6,0)),"nu")</f>
        <v>nu</v>
      </c>
      <c r="K29" s="459" t="str">
        <f aca="false">IF(ISNUMBER($H29),IF(ISERROR(VLOOKUP($A29,'liste reference'!$A$6:$Q$1174,7,0)),IF(ISERROR(VLOOKUP($A29,'liste reference'!$B$6:$Q$1174,6,0)),"nu",VLOOKUP($A29,'liste reference'!$B$6:$Q$1174,6,0)),VLOOKUP($A29,'liste reference'!$A$6:$Q$1174,7,0)),"nu")</f>
        <v>nu</v>
      </c>
      <c r="L29" s="445" t="str">
        <f aca="false">IF(A29="NEWCOD",IF(W29="","Renseigner le champ 'Nouveau taxon'",$W29),IF(ISTEXT($E29),"Taxon déjà saisi !",IF(OR(A29="",A29="!!!!!!"),"",IF(ISERROR(VLOOKUP($A29,'liste reference'!$A$6:$B$1174,2,0)),IF(ISERROR(VLOOKUP($A29,'liste reference'!$B$6:$B$1174,1,0)),"non répertorié ou synonyme. Vérifiez !",VLOOKUP($A29,'liste reference'!$B$6:$B$1174,1,0)),VLOOKUP(A29,'liste reference'!$A$6:$B$1174,2,0)))))</f>
        <v/>
      </c>
      <c r="M29" s="460"/>
      <c r="N29" s="460"/>
      <c r="O29" s="460"/>
      <c r="P29" s="461" t="s">
        <v>3442</v>
      </c>
      <c r="Q29" s="461" t="str">
        <f aca="false">IF(OR($A29="NEWCOD",$A29="!!!!!!"),IF(X29="","NoCod",X29),IF($A29="","",IF(ISERROR(VLOOKUP($A29,'liste reference'!$A$6:$H$1174,8,FALSE())),IF(ISERROR(VLOOKUP($A29,'liste reference'!$B$6:$H$1174,7,FALSE())),"",VLOOKUP($A29,'liste reference'!$B$6:$H$1174,7,FALSE())),VLOOKUP($A29,'liste reference'!$A$6:$H$1174,8,FALSE()))))</f>
        <v/>
      </c>
      <c r="R29" s="448" t="str">
        <f aca="false">IF(ISTEXT(H29),"",(B29*$B$7/100)+(C29*$C$7/100))</f>
        <v/>
      </c>
      <c r="S29" s="255" t="str">
        <f aca="false">IF(OR(ISTEXT(H29),R29=0),"",IF(R29&lt;0.1,1,IF(R29&lt;1,2,IF(R29&lt;10,3,IF(R29&lt;50,4,IF(R29&gt;=50,5,""))))))</f>
        <v/>
      </c>
      <c r="T29" s="255" t="n">
        <f aca="false">IF(ISERROR(S29*J29),0,S29*J29)</f>
        <v>0</v>
      </c>
      <c r="U29" s="255" t="n">
        <f aca="false">IF(ISERROR(S29*J29*K29),0,S29*J29*K29)</f>
        <v>0</v>
      </c>
      <c r="V29" s="462" t="n">
        <f aca="false">IF(ISERROR(S29*K29),0,S29*K29)</f>
        <v>0</v>
      </c>
      <c r="W29" s="463"/>
      <c r="X29" s="464"/>
      <c r="Y29" s="255" t="str">
        <f aca="false">IF(AND(ISNUMBER(F29),OR(A29="",A29="!!!!!!")),"!!!!!!",IF(A29="new.cod","NEWCOD",IF(AND((Z29=""),ISTEXT(A29),A29&lt;&gt;"!!!!!!"),A29,IF(Z29="","",INDEX('liste reference'!$A$6:$A$1174,Z29)))))</f>
        <v/>
      </c>
      <c r="Z29" s="255" t="str">
        <f aca="false">IF(ISERROR(MATCH(A29,'liste reference'!$A$6:$A$1174,0)),IF(ISERROR(MATCH(A29,'liste reference'!$B$6:$B$1174,0)),"",(MATCH(A29,'liste reference'!$B$6:$B$1174,0))),(MATCH(A29,'liste reference'!$A$6:$A$1174,0)))</f>
        <v/>
      </c>
    </row>
    <row r="30" customFormat="false" ht="12.75" hidden="false" customHeight="false" outlineLevel="0" collapsed="false">
      <c r="A30" s="451"/>
      <c r="B30" s="452"/>
      <c r="C30" s="453"/>
      <c r="D30" s="454" t="str">
        <f aca="false">IF(ISERROR(VLOOKUP($A30,'liste reference'!$A$6:$B$1174,2,0)),IF(ISERROR(VLOOKUP($A30,'liste reference'!$B$6:$B$1174,1,0)),"",VLOOKUP($A30,'liste reference'!$B$6:$B$1174,1,0)),VLOOKUP($A30,'liste reference'!$A$6:$B$1174,2,0))</f>
        <v/>
      </c>
      <c r="E30" s="455" t="n">
        <f aca="false">IF(D30="",,VLOOKUP(D30,D$22:D29,1,0))</f>
        <v>0</v>
      </c>
      <c r="F30" s="456" t="str">
        <f aca="false">IF(AND(OR(A30="",A30="!!!!!!"),B30="",C30=""),"",IF(OR(AND(B30="",C30=""),ISERROR(C30+B30)),"!!!",($B30*$B$7+$C30*$C$7)/100))</f>
        <v/>
      </c>
      <c r="G30" s="457" t="str">
        <f aca="false">IF(A30="","",IF(ISERROR(VLOOKUP($A30,'liste reference'!$A$6:$Q$1174,9,0)),IF(ISERROR(VLOOKUP($A30,'liste reference'!$B$6:$Q$1174,8,0)),"    -",VLOOKUP($A30,'liste reference'!$B$6:$Q$1174,8,0)),VLOOKUP($A30,'liste reference'!$A$6:$Q$1174,9,0)))</f>
        <v/>
      </c>
      <c r="H30" s="458" t="str">
        <f aca="false">IF(A30="","x",IF(ISERROR(VLOOKUP($A30,'liste reference'!$A$6:$Q$1174,10,0)),IF(ISERROR(VLOOKUP($A30,'liste reference'!$B$6:$Q$1174,9,0)),"x",VLOOKUP($A30,'liste reference'!$B$6:$Q$1174,9,0)),VLOOKUP($A30,'liste reference'!$A$6:$Q$1174,10,0)))</f>
        <v>x</v>
      </c>
      <c r="I30" s="255" t="str">
        <f aca="false">IF(A30="","",1)</f>
        <v/>
      </c>
      <c r="J30" s="459" t="str">
        <f aca="false">IF(ISNUMBER($H30),IF(ISERROR(VLOOKUP($A30,'liste reference'!$A$6:$Q$1174,6,0)),IF(ISERROR(VLOOKUP($A30,'liste reference'!$B$6:$Q$1174,5,0)),"nu",VLOOKUP($A30,'liste reference'!$B$6:$Q$1174,5,0)),VLOOKUP($A30,'liste reference'!$A$6:$Q$1174,6,0)),"nu")</f>
        <v>nu</v>
      </c>
      <c r="K30" s="459" t="str">
        <f aca="false">IF(ISNUMBER($H30),IF(ISERROR(VLOOKUP($A30,'liste reference'!$A$6:$Q$1174,7,0)),IF(ISERROR(VLOOKUP($A30,'liste reference'!$B$6:$Q$1174,6,0)),"nu",VLOOKUP($A30,'liste reference'!$B$6:$Q$1174,6,0)),VLOOKUP($A30,'liste reference'!$A$6:$Q$1174,7,0)),"nu")</f>
        <v>nu</v>
      </c>
      <c r="L30" s="445" t="str">
        <f aca="false">IF(A30="NEWCOD",IF(W30="","Renseigner le champ 'Nouveau taxon'",$W30),IF(ISTEXT($E30),"Taxon déjà saisi !",IF(OR(A30="",A30="!!!!!!"),"",IF(ISERROR(VLOOKUP($A30,'liste reference'!$A$6:$B$1174,2,0)),IF(ISERROR(VLOOKUP($A30,'liste reference'!$B$6:$B$1174,1,0)),"non répertorié ou synonyme. Vérifiez !",VLOOKUP($A30,'liste reference'!$B$6:$B$1174,1,0)),VLOOKUP(A30,'liste reference'!$A$6:$B$1174,2,0)))))</f>
        <v/>
      </c>
      <c r="M30" s="460"/>
      <c r="N30" s="460"/>
      <c r="O30" s="460"/>
      <c r="P30" s="461" t="s">
        <v>3442</v>
      </c>
      <c r="Q30" s="461" t="str">
        <f aca="false">IF(OR($A30="NEWCOD",$A30="!!!!!!"),IF(X30="","NoCod",X30),IF($A30="","",IF(ISERROR(VLOOKUP($A30,'liste reference'!$A$6:$H$1174,8,FALSE())),IF(ISERROR(VLOOKUP($A30,'liste reference'!$B$6:$H$1174,7,FALSE())),"",VLOOKUP($A30,'liste reference'!$B$6:$H$1174,7,FALSE())),VLOOKUP($A30,'liste reference'!$A$6:$H$1174,8,FALSE()))))</f>
        <v/>
      </c>
      <c r="R30" s="448" t="str">
        <f aca="false">IF(ISTEXT(H30),"",(B30*$B$7/100)+(C30*$C$7/100))</f>
        <v/>
      </c>
      <c r="S30" s="255" t="str">
        <f aca="false">IF(OR(ISTEXT(H30),R30=0),"",IF(R30&lt;0.1,1,IF(R30&lt;1,2,IF(R30&lt;10,3,IF(R30&lt;50,4,IF(R30&gt;=50,5,""))))))</f>
        <v/>
      </c>
      <c r="T30" s="255" t="n">
        <f aca="false">IF(ISERROR(S30*J30),0,S30*J30)</f>
        <v>0</v>
      </c>
      <c r="U30" s="255" t="n">
        <f aca="false">IF(ISERROR(S30*J30*K30),0,S30*J30*K30)</f>
        <v>0</v>
      </c>
      <c r="V30" s="462" t="n">
        <f aca="false">IF(ISERROR(S30*K30),0,S30*K30)</f>
        <v>0</v>
      </c>
      <c r="W30" s="463"/>
      <c r="X30" s="464"/>
      <c r="Y30" s="255" t="str">
        <f aca="false">IF(AND(ISNUMBER(F30),OR(A30="",A30="!!!!!!")),"!!!!!!",IF(A30="new.cod","NEWCOD",IF(AND((Z30=""),ISTEXT(A30),A30&lt;&gt;"!!!!!!"),A30,IF(Z30="","",INDEX('liste reference'!$A$6:$A$1174,Z30)))))</f>
        <v/>
      </c>
      <c r="Z30" s="255" t="str">
        <f aca="false">IF(ISERROR(MATCH(A30,'liste reference'!$A$6:$A$1174,0)),IF(ISERROR(MATCH(A30,'liste reference'!$B$6:$B$1174,0)),"",(MATCH(A30,'liste reference'!$B$6:$B$1174,0))),(MATCH(A30,'liste reference'!$A$6:$A$1174,0)))</f>
        <v/>
      </c>
    </row>
    <row r="31" customFormat="false" ht="12.75" hidden="false" customHeight="false" outlineLevel="0" collapsed="false">
      <c r="A31" s="451"/>
      <c r="B31" s="452"/>
      <c r="C31" s="453"/>
      <c r="D31" s="454" t="str">
        <f aca="false">IF(ISERROR(VLOOKUP($A31,'liste reference'!$A$6:$B$1174,2,0)),IF(ISERROR(VLOOKUP($A31,'liste reference'!$B$6:$B$1174,1,0)),"",VLOOKUP($A31,'liste reference'!$B$6:$B$1174,1,0)),VLOOKUP($A31,'liste reference'!$A$6:$B$1174,2,0))</f>
        <v/>
      </c>
      <c r="E31" s="455" t="n">
        <f aca="false">IF(D31="",,VLOOKUP(D31,D$22:D30,1,0))</f>
        <v>0</v>
      </c>
      <c r="F31" s="456" t="str">
        <f aca="false">IF(AND(OR(A31="",A31="!!!!!!"),B31="",C31=""),"",IF(OR(AND(B31="",C31=""),ISERROR(C31+B31)),"!!!",($B31*$B$7+$C31*$C$7)/100))</f>
        <v/>
      </c>
      <c r="G31" s="457" t="str">
        <f aca="false">IF(A31="","",IF(ISERROR(VLOOKUP($A31,'liste reference'!$A$6:$Q$1174,9,0)),IF(ISERROR(VLOOKUP($A31,'liste reference'!$B$6:$Q$1174,8,0)),"    -",VLOOKUP($A31,'liste reference'!$B$6:$Q$1174,8,0)),VLOOKUP($A31,'liste reference'!$A$6:$Q$1174,9,0)))</f>
        <v/>
      </c>
      <c r="H31" s="458" t="str">
        <f aca="false">IF(A31="","x",IF(ISERROR(VLOOKUP($A31,'liste reference'!$A$6:$Q$1174,10,0)),IF(ISERROR(VLOOKUP($A31,'liste reference'!$B$6:$Q$1174,9,0)),"x",VLOOKUP($A31,'liste reference'!$B$6:$Q$1174,9,0)),VLOOKUP($A31,'liste reference'!$A$6:$Q$1174,10,0)))</f>
        <v>x</v>
      </c>
      <c r="I31" s="255" t="str">
        <f aca="false">IF(A31="","",1)</f>
        <v/>
      </c>
      <c r="J31" s="459" t="str">
        <f aca="false">IF(ISNUMBER($H31),IF(ISERROR(VLOOKUP($A31,'liste reference'!$A$6:$Q$1174,6,0)),IF(ISERROR(VLOOKUP($A31,'liste reference'!$B$6:$Q$1174,5,0)),"nu",VLOOKUP($A31,'liste reference'!$B$6:$Q$1174,5,0)),VLOOKUP($A31,'liste reference'!$A$6:$Q$1174,6,0)),"nu")</f>
        <v>nu</v>
      </c>
      <c r="K31" s="459" t="str">
        <f aca="false">IF(ISNUMBER($H31),IF(ISERROR(VLOOKUP($A31,'liste reference'!$A$6:$Q$1174,7,0)),IF(ISERROR(VLOOKUP($A31,'liste reference'!$B$6:$Q$1174,6,0)),"nu",VLOOKUP($A31,'liste reference'!$B$6:$Q$1174,6,0)),VLOOKUP($A31,'liste reference'!$A$6:$Q$1174,7,0)),"nu")</f>
        <v>nu</v>
      </c>
      <c r="L31" s="445" t="str">
        <f aca="false">IF(A31="NEWCOD",IF(W31="","Renseigner le champ 'Nouveau taxon'",$W31),IF(ISTEXT($E31),"Taxon déjà saisi !",IF(OR(A31="",A31="!!!!!!"),"",IF(ISERROR(VLOOKUP($A31,'liste reference'!$A$6:$B$1174,2,0)),IF(ISERROR(VLOOKUP($A31,'liste reference'!$B$6:$B$1174,1,0)),"non répertorié ou synonyme. Vérifiez !",VLOOKUP($A31,'liste reference'!$B$6:$B$1174,1,0)),VLOOKUP(A31,'liste reference'!$A$6:$B$1174,2,0)))))</f>
        <v/>
      </c>
      <c r="M31" s="460"/>
      <c r="N31" s="460"/>
      <c r="O31" s="460"/>
      <c r="P31" s="461" t="s">
        <v>3442</v>
      </c>
      <c r="Q31" s="461" t="str">
        <f aca="false">IF(OR($A31="NEWCOD",$A31="!!!!!!"),IF(X31="","NoCod",X31),IF($A31="","",IF(ISERROR(VLOOKUP($A31,'liste reference'!$A$6:$H$1174,8,FALSE())),IF(ISERROR(VLOOKUP($A31,'liste reference'!$B$6:$H$1174,7,FALSE())),"",VLOOKUP($A31,'liste reference'!$B$6:$H$1174,7,FALSE())),VLOOKUP($A31,'liste reference'!$A$6:$H$1174,8,FALSE()))))</f>
        <v/>
      </c>
      <c r="R31" s="448" t="str">
        <f aca="false">IF(ISTEXT(H31),"",(B31*$B$7/100)+(C31*$C$7/100))</f>
        <v/>
      </c>
      <c r="S31" s="255" t="str">
        <f aca="false">IF(OR(ISTEXT(H31),R31=0),"",IF(R31&lt;0.1,1,IF(R31&lt;1,2,IF(R31&lt;10,3,IF(R31&lt;50,4,IF(R31&gt;=50,5,""))))))</f>
        <v/>
      </c>
      <c r="T31" s="255" t="n">
        <f aca="false">IF(ISERROR(S31*J31),0,S31*J31)</f>
        <v>0</v>
      </c>
      <c r="U31" s="255" t="n">
        <f aca="false">IF(ISERROR(S31*J31*K31),0,S31*J31*K31)</f>
        <v>0</v>
      </c>
      <c r="V31" s="462" t="n">
        <f aca="false">IF(ISERROR(S31*K31),0,S31*K31)</f>
        <v>0</v>
      </c>
      <c r="W31" s="463"/>
      <c r="X31" s="464"/>
      <c r="Y31" s="255" t="str">
        <f aca="false">IF(AND(ISNUMBER(F31),OR(A31="",A31="!!!!!!")),"!!!!!!",IF(A31="new.cod","NEWCOD",IF(AND((Z31=""),ISTEXT(A31),A31&lt;&gt;"!!!!!!"),A31,IF(Z31="","",INDEX('liste reference'!$A$6:$A$1174,Z31)))))</f>
        <v/>
      </c>
      <c r="Z31" s="255" t="str">
        <f aca="false">IF(ISERROR(MATCH(A31,'liste reference'!$A$6:$A$1174,0)),IF(ISERROR(MATCH(A31,'liste reference'!$B$6:$B$1174,0)),"",(MATCH(A31,'liste reference'!$B$6:$B$1174,0))),(MATCH(A31,'liste reference'!$A$6:$A$1174,0)))</f>
        <v/>
      </c>
    </row>
    <row r="32" customFormat="false" ht="12.75" hidden="false" customHeight="false" outlineLevel="0" collapsed="false">
      <c r="A32" s="451"/>
      <c r="B32" s="452"/>
      <c r="C32" s="453"/>
      <c r="D32" s="454" t="str">
        <f aca="false">IF(ISERROR(VLOOKUP($A32,'liste reference'!$A$6:$B$1174,2,0)),IF(ISERROR(VLOOKUP($A32,'liste reference'!$B$6:$B$1174,1,0)),"",VLOOKUP($A32,'liste reference'!$B$6:$B$1174,1,0)),VLOOKUP($A32,'liste reference'!$A$6:$B$1174,2,0))</f>
        <v/>
      </c>
      <c r="E32" s="455" t="n">
        <f aca="false">IF(D32="",,VLOOKUP(D32,D$22:D31,1,0))</f>
        <v>0</v>
      </c>
      <c r="F32" s="456" t="str">
        <f aca="false">IF(AND(OR(A32="",A32="!!!!!!"),B32="",C32=""),"",IF(OR(AND(B32="",C32=""),ISERROR(C32+B32)),"!!!",($B32*$B$7+$C32*$C$7)/100))</f>
        <v/>
      </c>
      <c r="G32" s="457" t="str">
        <f aca="false">IF(A32="","",IF(ISERROR(VLOOKUP($A32,'liste reference'!$A$6:$Q$1174,9,0)),IF(ISERROR(VLOOKUP($A32,'liste reference'!$B$6:$Q$1174,8,0)),"    -",VLOOKUP($A32,'liste reference'!$B$6:$Q$1174,8,0)),VLOOKUP($A32,'liste reference'!$A$6:$Q$1174,9,0)))</f>
        <v/>
      </c>
      <c r="H32" s="458" t="str">
        <f aca="false">IF(A32="","x",IF(ISERROR(VLOOKUP($A32,'liste reference'!$A$6:$Q$1174,10,0)),IF(ISERROR(VLOOKUP($A32,'liste reference'!$B$6:$Q$1174,9,0)),"x",VLOOKUP($A32,'liste reference'!$B$6:$Q$1174,9,0)),VLOOKUP($A32,'liste reference'!$A$6:$Q$1174,10,0)))</f>
        <v>x</v>
      </c>
      <c r="I32" s="255" t="str">
        <f aca="false">IF(A32="","",1)</f>
        <v/>
      </c>
      <c r="J32" s="459" t="str">
        <f aca="false">IF(ISNUMBER($H32),IF(ISERROR(VLOOKUP($A32,'liste reference'!$A$6:$Q$1174,6,0)),IF(ISERROR(VLOOKUP($A32,'liste reference'!$B$6:$Q$1174,5,0)),"nu",VLOOKUP($A32,'liste reference'!$B$6:$Q$1174,5,0)),VLOOKUP($A32,'liste reference'!$A$6:$Q$1174,6,0)),"nu")</f>
        <v>nu</v>
      </c>
      <c r="K32" s="459" t="str">
        <f aca="false">IF(ISNUMBER($H32),IF(ISERROR(VLOOKUP($A32,'liste reference'!$A$6:$Q$1174,7,0)),IF(ISERROR(VLOOKUP($A32,'liste reference'!$B$6:$Q$1174,6,0)),"nu",VLOOKUP($A32,'liste reference'!$B$6:$Q$1174,6,0)),VLOOKUP($A32,'liste reference'!$A$6:$Q$1174,7,0)),"nu")</f>
        <v>nu</v>
      </c>
      <c r="L32" s="445" t="str">
        <f aca="false">IF(A32="NEWCOD",IF(W32="","Renseigner le champ 'Nouveau taxon'",$W32),IF(ISTEXT($E32),"Taxon déjà saisi !",IF(OR(A32="",A32="!!!!!!"),"",IF(ISERROR(VLOOKUP($A32,'liste reference'!$A$6:$B$1174,2,0)),IF(ISERROR(VLOOKUP($A32,'liste reference'!$B$6:$B$1174,1,0)),"non répertorié ou synonyme. Vérifiez !",VLOOKUP($A32,'liste reference'!$B$6:$B$1174,1,0)),VLOOKUP(A32,'liste reference'!$A$6:$B$1174,2,0)))))</f>
        <v/>
      </c>
      <c r="M32" s="460"/>
      <c r="N32" s="460"/>
      <c r="O32" s="460"/>
      <c r="P32" s="461" t="s">
        <v>3442</v>
      </c>
      <c r="Q32" s="461" t="str">
        <f aca="false">IF(OR($A32="NEWCOD",$A32="!!!!!!"),IF(X32="","NoCod",X32),IF($A32="","",IF(ISERROR(VLOOKUP($A32,'liste reference'!$A$6:$H$1174,8,FALSE())),IF(ISERROR(VLOOKUP($A32,'liste reference'!$B$6:$H$1174,7,FALSE())),"",VLOOKUP($A32,'liste reference'!$B$6:$H$1174,7,FALSE())),VLOOKUP($A32,'liste reference'!$A$6:$H$1174,8,FALSE()))))</f>
        <v/>
      </c>
      <c r="R32" s="448" t="str">
        <f aca="false">IF(ISTEXT(H32),"",(B32*$B$7/100)+(C32*$C$7/100))</f>
        <v/>
      </c>
      <c r="S32" s="255" t="str">
        <f aca="false">IF(OR(ISTEXT(H32),R32=0),"",IF(R32&lt;0.1,1,IF(R32&lt;1,2,IF(R32&lt;10,3,IF(R32&lt;50,4,IF(R32&gt;=50,5,""))))))</f>
        <v/>
      </c>
      <c r="T32" s="255" t="n">
        <f aca="false">IF(ISERROR(S32*J32),0,S32*J32)</f>
        <v>0</v>
      </c>
      <c r="U32" s="255" t="n">
        <f aca="false">IF(ISERROR(S32*J32*K32),0,S32*J32*K32)</f>
        <v>0</v>
      </c>
      <c r="V32" s="462" t="n">
        <f aca="false">IF(ISERROR(S32*K32),0,S32*K32)</f>
        <v>0</v>
      </c>
      <c r="W32" s="463"/>
      <c r="X32" s="464"/>
      <c r="Y32" s="255" t="str">
        <f aca="false">IF(AND(ISNUMBER(F32),OR(A32="",A32="!!!!!!")),"!!!!!!",IF(A32="new.cod","NEWCOD",IF(AND((Z32=""),ISTEXT(A32),A32&lt;&gt;"!!!!!!"),A32,IF(Z32="","",INDEX('liste reference'!$A$6:$A$1174,Z32)))))</f>
        <v/>
      </c>
      <c r="Z32" s="255" t="str">
        <f aca="false">IF(ISERROR(MATCH(A32,'liste reference'!$A$6:$A$1174,0)),IF(ISERROR(MATCH(A32,'liste reference'!$B$6:$B$1174,0)),"",(MATCH(A32,'liste reference'!$B$6:$B$1174,0))),(MATCH(A32,'liste reference'!$A$6:$A$1174,0)))</f>
        <v/>
      </c>
    </row>
    <row r="33" customFormat="false" ht="12.75" hidden="false" customHeight="false" outlineLevel="0" collapsed="false">
      <c r="A33" s="451"/>
      <c r="B33" s="452"/>
      <c r="C33" s="453"/>
      <c r="D33" s="454" t="str">
        <f aca="false">IF(ISERROR(VLOOKUP($A33,'liste reference'!$A$6:$B$1174,2,0)),IF(ISERROR(VLOOKUP($A33,'liste reference'!$B$6:$B$1174,1,0)),"",VLOOKUP($A33,'liste reference'!$B$6:$B$1174,1,0)),VLOOKUP($A33,'liste reference'!$A$6:$B$1174,2,0))</f>
        <v/>
      </c>
      <c r="E33" s="455" t="n">
        <f aca="false">IF(D33="",,VLOOKUP(D33,D$22:D32,1,0))</f>
        <v>0</v>
      </c>
      <c r="F33" s="456" t="str">
        <f aca="false">IF(AND(OR(A33="",A33="!!!!!!"),B33="",C33=""),"",IF(OR(AND(B33="",C33=""),ISERROR(C33+B33)),"!!!",($B33*$B$7+$C33*$C$7)/100))</f>
        <v/>
      </c>
      <c r="G33" s="457" t="str">
        <f aca="false">IF(A33="","",IF(ISERROR(VLOOKUP($A33,'liste reference'!$A$6:$Q$1174,9,0)),IF(ISERROR(VLOOKUP($A33,'liste reference'!$B$6:$Q$1174,8,0)),"    -",VLOOKUP($A33,'liste reference'!$B$6:$Q$1174,8,0)),VLOOKUP($A33,'liste reference'!$A$6:$Q$1174,9,0)))</f>
        <v/>
      </c>
      <c r="H33" s="458" t="str">
        <f aca="false">IF(A33="","x",IF(ISERROR(VLOOKUP($A33,'liste reference'!$A$6:$Q$1174,10,0)),IF(ISERROR(VLOOKUP($A33,'liste reference'!$B$6:$Q$1174,9,0)),"x",VLOOKUP($A33,'liste reference'!$B$6:$Q$1174,9,0)),VLOOKUP($A33,'liste reference'!$A$6:$Q$1174,10,0)))</f>
        <v>x</v>
      </c>
      <c r="I33" s="255" t="str">
        <f aca="false">IF(A33="","",1)</f>
        <v/>
      </c>
      <c r="J33" s="459" t="str">
        <f aca="false">IF(ISNUMBER($H33),IF(ISERROR(VLOOKUP($A33,'liste reference'!$A$6:$Q$1174,6,0)),IF(ISERROR(VLOOKUP($A33,'liste reference'!$B$6:$Q$1174,5,0)),"nu",VLOOKUP($A33,'liste reference'!$B$6:$Q$1174,5,0)),VLOOKUP($A33,'liste reference'!$A$6:$Q$1174,6,0)),"nu")</f>
        <v>nu</v>
      </c>
      <c r="K33" s="459" t="str">
        <f aca="false">IF(ISNUMBER($H33),IF(ISERROR(VLOOKUP($A33,'liste reference'!$A$6:$Q$1174,7,0)),IF(ISERROR(VLOOKUP($A33,'liste reference'!$B$6:$Q$1174,6,0)),"nu",VLOOKUP($A33,'liste reference'!$B$6:$Q$1174,6,0)),VLOOKUP($A33,'liste reference'!$A$6:$Q$1174,7,0)),"nu")</f>
        <v>nu</v>
      </c>
      <c r="L33" s="445" t="str">
        <f aca="false">IF(A33="NEWCOD",IF(W33="","Renseigner le champ 'Nouveau taxon'",$W33),IF(ISTEXT($E33),"Taxon déjà saisi !",IF(OR(A33="",A33="!!!!!!"),"",IF(ISERROR(VLOOKUP($A33,'liste reference'!$A$6:$B$1174,2,0)),IF(ISERROR(VLOOKUP($A33,'liste reference'!$B$6:$B$1174,1,0)),"non répertorié ou synonyme. Vérifiez !",VLOOKUP($A33,'liste reference'!$B$6:$B$1174,1,0)),VLOOKUP(A33,'liste reference'!$A$6:$B$1174,2,0)))))</f>
        <v/>
      </c>
      <c r="M33" s="460"/>
      <c r="N33" s="460"/>
      <c r="O33" s="460"/>
      <c r="P33" s="461" t="s">
        <v>3442</v>
      </c>
      <c r="Q33" s="461" t="str">
        <f aca="false">IF(OR($A33="NEWCOD",$A33="!!!!!!"),IF(X33="","NoCod",X33),IF($A33="","",IF(ISERROR(VLOOKUP($A33,'liste reference'!$A$6:$H$1174,8,FALSE())),IF(ISERROR(VLOOKUP($A33,'liste reference'!$B$6:$H$1174,7,FALSE())),"",VLOOKUP($A33,'liste reference'!$B$6:$H$1174,7,FALSE())),VLOOKUP($A33,'liste reference'!$A$6:$H$1174,8,FALSE()))))</f>
        <v/>
      </c>
      <c r="R33" s="448" t="str">
        <f aca="false">IF(ISTEXT(H33),"",(B33*$B$7/100)+(C33*$C$7/100))</f>
        <v/>
      </c>
      <c r="S33" s="255" t="str">
        <f aca="false">IF(OR(ISTEXT(H33),R33=0),"",IF(R33&lt;0.1,1,IF(R33&lt;1,2,IF(R33&lt;10,3,IF(R33&lt;50,4,IF(R33&gt;=50,5,""))))))</f>
        <v/>
      </c>
      <c r="T33" s="255" t="n">
        <f aca="false">IF(ISERROR(S33*J33),0,S33*J33)</f>
        <v>0</v>
      </c>
      <c r="U33" s="255" t="n">
        <f aca="false">IF(ISERROR(S33*J33*K33),0,S33*J33*K33)</f>
        <v>0</v>
      </c>
      <c r="V33" s="462" t="n">
        <f aca="false">IF(ISERROR(S33*K33),0,S33*K33)</f>
        <v>0</v>
      </c>
      <c r="W33" s="463"/>
      <c r="X33" s="464"/>
      <c r="Y33" s="255" t="str">
        <f aca="false">IF(AND(ISNUMBER(F33),OR(A33="",A33="!!!!!!")),"!!!!!!",IF(A33="new.cod","NEWCOD",IF(AND((Z33=""),ISTEXT(A33),A33&lt;&gt;"!!!!!!"),A33,IF(Z33="","",INDEX('liste reference'!$A$6:$A$1174,Z33)))))</f>
        <v/>
      </c>
      <c r="Z33" s="255" t="str">
        <f aca="false">IF(ISERROR(MATCH(A33,'liste reference'!$A$6:$A$1174,0)),IF(ISERROR(MATCH(A33,'liste reference'!$B$6:$B$1174,0)),"",(MATCH(A33,'liste reference'!$B$6:$B$1174,0))),(MATCH(A33,'liste reference'!$A$6:$A$1174,0)))</f>
        <v/>
      </c>
    </row>
    <row r="34" customFormat="false" ht="12.75" hidden="false" customHeight="false" outlineLevel="0" collapsed="false">
      <c r="A34" s="451"/>
      <c r="B34" s="452"/>
      <c r="C34" s="453"/>
      <c r="D34" s="454" t="str">
        <f aca="false">IF(ISERROR(VLOOKUP($A34,'liste reference'!$A$6:$B$1174,2,0)),IF(ISERROR(VLOOKUP($A34,'liste reference'!$B$6:$B$1174,1,0)),"",VLOOKUP($A34,'liste reference'!$B$6:$B$1174,1,0)),VLOOKUP($A34,'liste reference'!$A$6:$B$1174,2,0))</f>
        <v/>
      </c>
      <c r="E34" s="455" t="n">
        <f aca="false">IF(D34="",,VLOOKUP(D34,D$22:D33,1,0))</f>
        <v>0</v>
      </c>
      <c r="F34" s="456" t="str">
        <f aca="false">IF(AND(OR(A34="",A34="!!!!!!"),B34="",C34=""),"",IF(OR(AND(B34="",C34=""),ISERROR(C34+B34)),"!!!",($B34*$B$7+$C34*$C$7)/100))</f>
        <v/>
      </c>
      <c r="G34" s="457" t="str">
        <f aca="false">IF(A34="","",IF(ISERROR(VLOOKUP($A34,'liste reference'!$A$6:$Q$1174,9,0)),IF(ISERROR(VLOOKUP($A34,'liste reference'!$B$6:$Q$1174,8,0)),"    -",VLOOKUP($A34,'liste reference'!$B$6:$Q$1174,8,0)),VLOOKUP($A34,'liste reference'!$A$6:$Q$1174,9,0)))</f>
        <v/>
      </c>
      <c r="H34" s="458" t="str">
        <f aca="false">IF(A34="","x",IF(ISERROR(VLOOKUP($A34,'liste reference'!$A$6:$Q$1174,10,0)),IF(ISERROR(VLOOKUP($A34,'liste reference'!$B$6:$Q$1174,9,0)),"x",VLOOKUP($A34,'liste reference'!$B$6:$Q$1174,9,0)),VLOOKUP($A34,'liste reference'!$A$6:$Q$1174,10,0)))</f>
        <v>x</v>
      </c>
      <c r="I34" s="255" t="str">
        <f aca="false">IF(A34="","",1)</f>
        <v/>
      </c>
      <c r="J34" s="459" t="str">
        <f aca="false">IF(ISNUMBER($H34),IF(ISERROR(VLOOKUP($A34,'liste reference'!$A$6:$Q$1174,6,0)),IF(ISERROR(VLOOKUP($A34,'liste reference'!$B$6:$Q$1174,5,0)),"nu",VLOOKUP($A34,'liste reference'!$B$6:$Q$1174,5,0)),VLOOKUP($A34,'liste reference'!$A$6:$Q$1174,6,0)),"nu")</f>
        <v>nu</v>
      </c>
      <c r="K34" s="459" t="str">
        <f aca="false">IF(ISNUMBER($H34),IF(ISERROR(VLOOKUP($A34,'liste reference'!$A$6:$Q$1174,7,0)),IF(ISERROR(VLOOKUP($A34,'liste reference'!$B$6:$Q$1174,6,0)),"nu",VLOOKUP($A34,'liste reference'!$B$6:$Q$1174,6,0)),VLOOKUP($A34,'liste reference'!$A$6:$Q$1174,7,0)),"nu")</f>
        <v>nu</v>
      </c>
      <c r="L34" s="445" t="str">
        <f aca="false">IF(A34="NEWCOD",IF(W34="","Renseigner le champ 'Nouveau taxon'",$W34),IF(ISTEXT($E34),"Taxon déjà saisi !",IF(OR(A34="",A34="!!!!!!"),"",IF(ISERROR(VLOOKUP($A34,'liste reference'!$A$6:$B$1174,2,0)),IF(ISERROR(VLOOKUP($A34,'liste reference'!$B$6:$B$1174,1,0)),"non répertorié ou synonyme. Vérifiez !",VLOOKUP($A34,'liste reference'!$B$6:$B$1174,1,0)),VLOOKUP(A34,'liste reference'!$A$6:$B$1174,2,0)))))</f>
        <v/>
      </c>
      <c r="M34" s="460"/>
      <c r="N34" s="460"/>
      <c r="O34" s="460"/>
      <c r="P34" s="461" t="s">
        <v>3442</v>
      </c>
      <c r="Q34" s="461" t="str">
        <f aca="false">IF(OR($A34="NEWCOD",$A34="!!!!!!"),IF(X34="","NoCod",X34),IF($A34="","",IF(ISERROR(VLOOKUP($A34,'liste reference'!$A$6:$H$1174,8,FALSE())),IF(ISERROR(VLOOKUP($A34,'liste reference'!$B$6:$H$1174,7,FALSE())),"",VLOOKUP($A34,'liste reference'!$B$6:$H$1174,7,FALSE())),VLOOKUP($A34,'liste reference'!$A$6:$H$1174,8,FALSE()))))</f>
        <v/>
      </c>
      <c r="R34" s="448" t="str">
        <f aca="false">IF(ISTEXT(H34),"",(B34*$B$7/100)+(C34*$C$7/100))</f>
        <v/>
      </c>
      <c r="S34" s="255" t="str">
        <f aca="false">IF(OR(ISTEXT(H34),R34=0),"",IF(R34&lt;0.1,1,IF(R34&lt;1,2,IF(R34&lt;10,3,IF(R34&lt;50,4,IF(R34&gt;=50,5,""))))))</f>
        <v/>
      </c>
      <c r="T34" s="255" t="n">
        <f aca="false">IF(ISERROR(S34*J34),0,S34*J34)</f>
        <v>0</v>
      </c>
      <c r="U34" s="255" t="n">
        <f aca="false">IF(ISERROR(S34*J34*K34),0,S34*J34*K34)</f>
        <v>0</v>
      </c>
      <c r="V34" s="462" t="n">
        <f aca="false">IF(ISERROR(S34*K34),0,S34*K34)</f>
        <v>0</v>
      </c>
      <c r="W34" s="463"/>
      <c r="X34" s="464"/>
      <c r="Y34" s="255" t="str">
        <f aca="false">IF(AND(ISNUMBER(F34),OR(A34="",A34="!!!!!!")),"!!!!!!",IF(A34="new.cod","NEWCOD",IF(AND((Z34=""),ISTEXT(A34),A34&lt;&gt;"!!!!!!"),A34,IF(Z34="","",INDEX('liste reference'!$A$6:$A$1174,Z34)))))</f>
        <v/>
      </c>
      <c r="Z34" s="255" t="str">
        <f aca="false">IF(ISERROR(MATCH(A34,'liste reference'!$A$6:$A$1174,0)),IF(ISERROR(MATCH(A34,'liste reference'!$B$6:$B$1174,0)),"",(MATCH(A34,'liste reference'!$B$6:$B$1174,0))),(MATCH(A34,'liste reference'!$A$6:$A$1174,0)))</f>
        <v/>
      </c>
    </row>
    <row r="35" customFormat="false" ht="12.75" hidden="false" customHeight="false" outlineLevel="0" collapsed="false">
      <c r="A35" s="451"/>
      <c r="B35" s="452"/>
      <c r="C35" s="453"/>
      <c r="D35" s="454" t="str">
        <f aca="false">IF(ISERROR(VLOOKUP($A35,'liste reference'!$A$6:$B$1174,2,0)),IF(ISERROR(VLOOKUP($A35,'liste reference'!$B$6:$B$1174,1,0)),"",VLOOKUP($A35,'liste reference'!$B$6:$B$1174,1,0)),VLOOKUP($A35,'liste reference'!$A$6:$B$1174,2,0))</f>
        <v/>
      </c>
      <c r="E35" s="455" t="n">
        <f aca="false">IF(D35="",,VLOOKUP(D35,D$22:D34,1,0))</f>
        <v>0</v>
      </c>
      <c r="F35" s="456" t="str">
        <f aca="false">IF(AND(OR(A35="",A35="!!!!!!"),B35="",C35=""),"",IF(OR(AND(B35="",C35=""),ISERROR(C35+B35)),"!!!",($B35*$B$7+$C35*$C$7)/100))</f>
        <v/>
      </c>
      <c r="G35" s="457" t="str">
        <f aca="false">IF(A35="","",IF(ISERROR(VLOOKUP($A35,'liste reference'!$A$6:$Q$1174,9,0)),IF(ISERROR(VLOOKUP($A35,'liste reference'!$B$6:$Q$1174,8,0)),"    -",VLOOKUP($A35,'liste reference'!$B$6:$Q$1174,8,0)),VLOOKUP($A35,'liste reference'!$A$6:$Q$1174,9,0)))</f>
        <v/>
      </c>
      <c r="H35" s="458" t="str">
        <f aca="false">IF(A35="","x",IF(ISERROR(VLOOKUP($A35,'liste reference'!$A$6:$Q$1174,10,0)),IF(ISERROR(VLOOKUP($A35,'liste reference'!$B$6:$Q$1174,9,0)),"x",VLOOKUP($A35,'liste reference'!$B$6:$Q$1174,9,0)),VLOOKUP($A35,'liste reference'!$A$6:$Q$1174,10,0)))</f>
        <v>x</v>
      </c>
      <c r="I35" s="255" t="str">
        <f aca="false">IF(A35="","",1)</f>
        <v/>
      </c>
      <c r="J35" s="459" t="str">
        <f aca="false">IF(ISNUMBER($H35),IF(ISERROR(VLOOKUP($A35,'liste reference'!$A$6:$Q$1174,6,0)),IF(ISERROR(VLOOKUP($A35,'liste reference'!$B$6:$Q$1174,5,0)),"nu",VLOOKUP($A35,'liste reference'!$B$6:$Q$1174,5,0)),VLOOKUP($A35,'liste reference'!$A$6:$Q$1174,6,0)),"nu")</f>
        <v>nu</v>
      </c>
      <c r="K35" s="459" t="str">
        <f aca="false">IF(ISNUMBER($H35),IF(ISERROR(VLOOKUP($A35,'liste reference'!$A$6:$Q$1174,7,0)),IF(ISERROR(VLOOKUP($A35,'liste reference'!$B$6:$Q$1174,6,0)),"nu",VLOOKUP($A35,'liste reference'!$B$6:$Q$1174,6,0)),VLOOKUP($A35,'liste reference'!$A$6:$Q$1174,7,0)),"nu")</f>
        <v>nu</v>
      </c>
      <c r="L35" s="445" t="str">
        <f aca="false">IF(A35="NEWCOD",IF(W35="","Renseigner le champ 'Nouveau taxon'",$W35),IF(ISTEXT($E35),"Taxon déjà saisi !",IF(OR(A35="",A35="!!!!!!"),"",IF(ISERROR(VLOOKUP($A35,'liste reference'!$A$6:$B$1174,2,0)),IF(ISERROR(VLOOKUP($A35,'liste reference'!$B$6:$B$1174,1,0)),"non répertorié ou synonyme. Vérifiez !",VLOOKUP($A35,'liste reference'!$B$6:$B$1174,1,0)),VLOOKUP(A35,'liste reference'!$A$6:$B$1174,2,0)))))</f>
        <v/>
      </c>
      <c r="M35" s="460"/>
      <c r="N35" s="460"/>
      <c r="O35" s="460"/>
      <c r="P35" s="461" t="s">
        <v>3442</v>
      </c>
      <c r="Q35" s="461" t="str">
        <f aca="false">IF(OR($A35="NEWCOD",$A35="!!!!!!"),IF(X35="","NoCod",X35),IF($A35="","",IF(ISERROR(VLOOKUP($A35,'liste reference'!$A$6:$H$1174,8,FALSE())),IF(ISERROR(VLOOKUP($A35,'liste reference'!$B$6:$H$1174,7,FALSE())),"",VLOOKUP($A35,'liste reference'!$B$6:$H$1174,7,FALSE())),VLOOKUP($A35,'liste reference'!$A$6:$H$1174,8,FALSE()))))</f>
        <v/>
      </c>
      <c r="R35" s="448" t="str">
        <f aca="false">IF(ISTEXT(H35),"",(B35*$B$7/100)+(C35*$C$7/100))</f>
        <v/>
      </c>
      <c r="S35" s="255" t="str">
        <f aca="false">IF(OR(ISTEXT(H35),R35=0),"",IF(R35&lt;0.1,1,IF(R35&lt;1,2,IF(R35&lt;10,3,IF(R35&lt;50,4,IF(R35&gt;=50,5,""))))))</f>
        <v/>
      </c>
      <c r="T35" s="255" t="n">
        <f aca="false">IF(ISERROR(S35*J35),0,S35*J35)</f>
        <v>0</v>
      </c>
      <c r="U35" s="255" t="n">
        <f aca="false">IF(ISERROR(S35*J35*K35),0,S35*J35*K35)</f>
        <v>0</v>
      </c>
      <c r="V35" s="462" t="n">
        <f aca="false">IF(ISERROR(S35*K35),0,S35*K35)</f>
        <v>0</v>
      </c>
      <c r="W35" s="463"/>
      <c r="X35" s="464"/>
      <c r="Y35" s="255" t="str">
        <f aca="false">IF(AND(ISNUMBER(F35),OR(A35="",A35="!!!!!!")),"!!!!!!",IF(A35="new.cod","NEWCOD",IF(AND((Z35=""),ISTEXT(A35),A35&lt;&gt;"!!!!!!"),A35,IF(Z35="","",INDEX('liste reference'!$A$6:$A$1174,Z35)))))</f>
        <v/>
      </c>
      <c r="Z35" s="255" t="str">
        <f aca="false">IF(ISERROR(MATCH(A35,'liste reference'!$A$6:$A$1174,0)),IF(ISERROR(MATCH(A35,'liste reference'!$B$6:$B$1174,0)),"",(MATCH(A35,'liste reference'!$B$6:$B$1174,0))),(MATCH(A35,'liste reference'!$A$6:$A$1174,0)))</f>
        <v/>
      </c>
    </row>
    <row r="36" customFormat="false" ht="12.75" hidden="false" customHeight="false" outlineLevel="0" collapsed="false">
      <c r="A36" s="451"/>
      <c r="B36" s="452"/>
      <c r="C36" s="453"/>
      <c r="D36" s="454" t="str">
        <f aca="false">IF(ISERROR(VLOOKUP($A36,'liste reference'!$A$6:$B$1174,2,0)),IF(ISERROR(VLOOKUP($A36,'liste reference'!$B$6:$B$1174,1,0)),"",VLOOKUP($A36,'liste reference'!$B$6:$B$1174,1,0)),VLOOKUP($A36,'liste reference'!$A$6:$B$1174,2,0))</f>
        <v/>
      </c>
      <c r="E36" s="455" t="n">
        <f aca="false">IF(D36="",,VLOOKUP(D36,D$22:D35,1,0))</f>
        <v>0</v>
      </c>
      <c r="F36" s="456" t="str">
        <f aca="false">IF(AND(OR(A36="",A36="!!!!!!"),B36="",C36=""),"",IF(OR(AND(B36="",C36=""),ISERROR(C36+B36)),"!!!",($B36*$B$7+$C36*$C$7)/100))</f>
        <v/>
      </c>
      <c r="G36" s="457" t="str">
        <f aca="false">IF(A36="","",IF(ISERROR(VLOOKUP($A36,'liste reference'!$A$6:$Q$1174,9,0)),IF(ISERROR(VLOOKUP($A36,'liste reference'!$B$6:$Q$1174,8,0)),"    -",VLOOKUP($A36,'liste reference'!$B$6:$Q$1174,8,0)),VLOOKUP($A36,'liste reference'!$A$6:$Q$1174,9,0)))</f>
        <v/>
      </c>
      <c r="H36" s="458" t="str">
        <f aca="false">IF(A36="","x",IF(ISERROR(VLOOKUP($A36,'liste reference'!$A$6:$Q$1174,10,0)),IF(ISERROR(VLOOKUP($A36,'liste reference'!$B$6:$Q$1174,9,0)),"x",VLOOKUP($A36,'liste reference'!$B$6:$Q$1174,9,0)),VLOOKUP($A36,'liste reference'!$A$6:$Q$1174,10,0)))</f>
        <v>x</v>
      </c>
      <c r="I36" s="255" t="str">
        <f aca="false">IF(A36="","",1)</f>
        <v/>
      </c>
      <c r="J36" s="459" t="str">
        <f aca="false">IF(ISNUMBER($H36),IF(ISERROR(VLOOKUP($A36,'liste reference'!$A$6:$Q$1174,6,0)),IF(ISERROR(VLOOKUP($A36,'liste reference'!$B$6:$Q$1174,5,0)),"nu",VLOOKUP($A36,'liste reference'!$B$6:$Q$1174,5,0)),VLOOKUP($A36,'liste reference'!$A$6:$Q$1174,6,0)),"nu")</f>
        <v>nu</v>
      </c>
      <c r="K36" s="459" t="str">
        <f aca="false">IF(ISNUMBER($H36),IF(ISERROR(VLOOKUP($A36,'liste reference'!$A$6:$Q$1174,7,0)),IF(ISERROR(VLOOKUP($A36,'liste reference'!$B$6:$Q$1174,6,0)),"nu",VLOOKUP($A36,'liste reference'!$B$6:$Q$1174,6,0)),VLOOKUP($A36,'liste reference'!$A$6:$Q$1174,7,0)),"nu")</f>
        <v>nu</v>
      </c>
      <c r="L36" s="445" t="str">
        <f aca="false">IF(A36="NEWCOD",IF(W36="","Renseigner le champ 'Nouveau taxon'",$W36),IF(ISTEXT($E36),"Taxon déjà saisi !",IF(OR(A36="",A36="!!!!!!"),"",IF(ISERROR(VLOOKUP($A36,'liste reference'!$A$6:$B$1174,2,0)),IF(ISERROR(VLOOKUP($A36,'liste reference'!$B$6:$B$1174,1,0)),"non répertorié ou synonyme. Vérifiez !",VLOOKUP($A36,'liste reference'!$B$6:$B$1174,1,0)),VLOOKUP(A36,'liste reference'!$A$6:$B$1174,2,0)))))</f>
        <v/>
      </c>
      <c r="M36" s="460"/>
      <c r="N36" s="460"/>
      <c r="O36" s="460"/>
      <c r="P36" s="461" t="s">
        <v>3442</v>
      </c>
      <c r="Q36" s="461" t="str">
        <f aca="false">IF(OR($A36="NEWCOD",$A36="!!!!!!"),IF(X36="","NoCod",X36),IF($A36="","",IF(ISERROR(VLOOKUP($A36,'liste reference'!$A$6:$H$1174,8,FALSE())),IF(ISERROR(VLOOKUP($A36,'liste reference'!$B$6:$H$1174,7,FALSE())),"",VLOOKUP($A36,'liste reference'!$B$6:$H$1174,7,FALSE())),VLOOKUP($A36,'liste reference'!$A$6:$H$1174,8,FALSE()))))</f>
        <v/>
      </c>
      <c r="R36" s="448" t="str">
        <f aca="false">IF(ISTEXT(H36),"",(B36*$B$7/100)+(C36*$C$7/100))</f>
        <v/>
      </c>
      <c r="S36" s="255" t="str">
        <f aca="false">IF(OR(ISTEXT(H36),R36=0),"",IF(R36&lt;0.1,1,IF(R36&lt;1,2,IF(R36&lt;10,3,IF(R36&lt;50,4,IF(R36&gt;=50,5,""))))))</f>
        <v/>
      </c>
      <c r="T36" s="255" t="n">
        <f aca="false">IF(ISERROR(S36*J36),0,S36*J36)</f>
        <v>0</v>
      </c>
      <c r="U36" s="255" t="n">
        <f aca="false">IF(ISERROR(S36*J36*K36),0,S36*J36*K36)</f>
        <v>0</v>
      </c>
      <c r="V36" s="462" t="n">
        <f aca="false">IF(ISERROR(S36*K36),0,S36*K36)</f>
        <v>0</v>
      </c>
      <c r="W36" s="463"/>
      <c r="X36" s="464"/>
      <c r="Y36" s="255" t="str">
        <f aca="false">IF(AND(ISNUMBER(F36),OR(A36="",A36="!!!!!!")),"!!!!!!",IF(A36="new.cod","NEWCOD",IF(AND((Z36=""),ISTEXT(A36),A36&lt;&gt;"!!!!!!"),A36,IF(Z36="","",INDEX('liste reference'!$A$6:$A$1174,Z36)))))</f>
        <v/>
      </c>
      <c r="Z36" s="255" t="str">
        <f aca="false">IF(ISERROR(MATCH(A36,'liste reference'!$A$6:$A$1174,0)),IF(ISERROR(MATCH(A36,'liste reference'!$B$6:$B$1174,0)),"",(MATCH(A36,'liste reference'!$B$6:$B$1174,0))),(MATCH(A36,'liste reference'!$A$6:$A$1174,0)))</f>
        <v/>
      </c>
    </row>
    <row r="37" customFormat="false" ht="12.75" hidden="false" customHeight="false" outlineLevel="0" collapsed="false">
      <c r="A37" s="451"/>
      <c r="B37" s="452"/>
      <c r="C37" s="453"/>
      <c r="D37" s="454" t="str">
        <f aca="false">IF(ISERROR(VLOOKUP($A37,'liste reference'!$A$6:$B$1174,2,0)),IF(ISERROR(VLOOKUP($A37,'liste reference'!$B$6:$B$1174,1,0)),"",VLOOKUP($A37,'liste reference'!$B$6:$B$1174,1,0)),VLOOKUP($A37,'liste reference'!$A$6:$B$1174,2,0))</f>
        <v/>
      </c>
      <c r="E37" s="455" t="n">
        <f aca="false">IF(D37="",,VLOOKUP(D37,D$22:D36,1,0))</f>
        <v>0</v>
      </c>
      <c r="F37" s="456" t="str">
        <f aca="false">IF(AND(OR(A37="",A37="!!!!!!"),B37="",C37=""),"",IF(OR(AND(B37="",C37=""),ISERROR(C37+B37)),"!!!",($B37*$B$7+$C37*$C$7)/100))</f>
        <v/>
      </c>
      <c r="G37" s="457" t="str">
        <f aca="false">IF(A37="","",IF(ISERROR(VLOOKUP($A37,'liste reference'!$A$6:$Q$1174,9,0)),IF(ISERROR(VLOOKUP($A37,'liste reference'!$B$6:$Q$1174,8,0)),"    -",VLOOKUP($A37,'liste reference'!$B$6:$Q$1174,8,0)),VLOOKUP($A37,'liste reference'!$A$6:$Q$1174,9,0)))</f>
        <v/>
      </c>
      <c r="H37" s="458" t="str">
        <f aca="false">IF(A37="","x",IF(ISERROR(VLOOKUP($A37,'liste reference'!$A$6:$Q$1174,10,0)),IF(ISERROR(VLOOKUP($A37,'liste reference'!$B$6:$Q$1174,9,0)),"x",VLOOKUP($A37,'liste reference'!$B$6:$Q$1174,9,0)),VLOOKUP($A37,'liste reference'!$A$6:$Q$1174,10,0)))</f>
        <v>x</v>
      </c>
      <c r="I37" s="255" t="str">
        <f aca="false">IF(A37="","",1)</f>
        <v/>
      </c>
      <c r="J37" s="459" t="str">
        <f aca="false">IF(ISNUMBER($H37),IF(ISERROR(VLOOKUP($A37,'liste reference'!$A$6:$Q$1174,6,0)),IF(ISERROR(VLOOKUP($A37,'liste reference'!$B$6:$Q$1174,5,0)),"nu",VLOOKUP($A37,'liste reference'!$B$6:$Q$1174,5,0)),VLOOKUP($A37,'liste reference'!$A$6:$Q$1174,6,0)),"nu")</f>
        <v>nu</v>
      </c>
      <c r="K37" s="459" t="str">
        <f aca="false">IF(ISNUMBER($H37),IF(ISERROR(VLOOKUP($A37,'liste reference'!$A$6:$Q$1174,7,0)),IF(ISERROR(VLOOKUP($A37,'liste reference'!$B$6:$Q$1174,6,0)),"nu",VLOOKUP($A37,'liste reference'!$B$6:$Q$1174,6,0)),VLOOKUP($A37,'liste reference'!$A$6:$Q$1174,7,0)),"nu")</f>
        <v>nu</v>
      </c>
      <c r="L37" s="445" t="str">
        <f aca="false">IF(A37="NEWCOD",IF(W37="","Renseigner le champ 'Nouveau taxon'",$W37),IF(ISTEXT($E37),"Taxon déjà saisi !",IF(OR(A37="",A37="!!!!!!"),"",IF(ISERROR(VLOOKUP($A37,'liste reference'!$A$6:$B$1174,2,0)),IF(ISERROR(VLOOKUP($A37,'liste reference'!$B$6:$B$1174,1,0)),"non répertorié ou synonyme. Vérifiez !",VLOOKUP($A37,'liste reference'!$B$6:$B$1174,1,0)),VLOOKUP(A37,'liste reference'!$A$6:$B$1174,2,0)))))</f>
        <v/>
      </c>
      <c r="M37" s="460"/>
      <c r="N37" s="460"/>
      <c r="O37" s="460"/>
      <c r="P37" s="461" t="s">
        <v>3442</v>
      </c>
      <c r="Q37" s="461" t="str">
        <f aca="false">IF(OR($A37="NEWCOD",$A37="!!!!!!"),IF(X37="","NoCod",X37),IF($A37="","",IF(ISERROR(VLOOKUP($A37,'liste reference'!$A$6:$H$1174,8,FALSE())),IF(ISERROR(VLOOKUP($A37,'liste reference'!$B$6:$H$1174,7,FALSE())),"",VLOOKUP($A37,'liste reference'!$B$6:$H$1174,7,FALSE())),VLOOKUP($A37,'liste reference'!$A$6:$H$1174,8,FALSE()))))</f>
        <v/>
      </c>
      <c r="R37" s="448" t="str">
        <f aca="false">IF(ISTEXT(H37),"",(B37*$B$7/100)+(C37*$C$7/100))</f>
        <v/>
      </c>
      <c r="S37" s="255" t="str">
        <f aca="false">IF(OR(ISTEXT(H37),R37=0),"",IF(R37&lt;0.1,1,IF(R37&lt;1,2,IF(R37&lt;10,3,IF(R37&lt;50,4,IF(R37&gt;=50,5,""))))))</f>
        <v/>
      </c>
      <c r="T37" s="255" t="n">
        <f aca="false">IF(ISERROR(S37*J37),0,S37*J37)</f>
        <v>0</v>
      </c>
      <c r="U37" s="255" t="n">
        <f aca="false">IF(ISERROR(S37*J37*K37),0,S37*J37*K37)</f>
        <v>0</v>
      </c>
      <c r="V37" s="462" t="n">
        <f aca="false">IF(ISERROR(S37*K37),0,S37*K37)</f>
        <v>0</v>
      </c>
      <c r="W37" s="463"/>
      <c r="X37" s="464"/>
      <c r="Y37" s="255" t="str">
        <f aca="false">IF(AND(ISNUMBER(F37),OR(A37="",A37="!!!!!!")),"!!!!!!",IF(A37="new.cod","NEWCOD",IF(AND((Z37=""),ISTEXT(A37),A37&lt;&gt;"!!!!!!"),A37,IF(Z37="","",INDEX('liste reference'!$A$6:$A$1174,Z37)))))</f>
        <v/>
      </c>
      <c r="Z37" s="255" t="str">
        <f aca="false">IF(ISERROR(MATCH(A37,'liste reference'!$A$6:$A$1174,0)),IF(ISERROR(MATCH(A37,'liste reference'!$B$6:$B$1174,0)),"",(MATCH(A37,'liste reference'!$B$6:$B$1174,0))),(MATCH(A37,'liste reference'!$A$6:$A$1174,0)))</f>
        <v/>
      </c>
    </row>
    <row r="38" customFormat="false" ht="12.75" hidden="false" customHeight="false" outlineLevel="0" collapsed="false">
      <c r="A38" s="451"/>
      <c r="B38" s="452"/>
      <c r="C38" s="453"/>
      <c r="D38" s="454" t="str">
        <f aca="false">IF(ISERROR(VLOOKUP($A38,'liste reference'!$A$6:$B$1174,2,0)),IF(ISERROR(VLOOKUP($A38,'liste reference'!$B$6:$B$1174,1,0)),"",VLOOKUP($A38,'liste reference'!$B$6:$B$1174,1,0)),VLOOKUP($A38,'liste reference'!$A$6:$B$1174,2,0))</f>
        <v/>
      </c>
      <c r="E38" s="455" t="n">
        <f aca="false">IF(D38="",,VLOOKUP(D38,D$22:D37,1,0))</f>
        <v>0</v>
      </c>
      <c r="F38" s="456" t="str">
        <f aca="false">IF(AND(OR(A38="",A38="!!!!!!"),B38="",C38=""),"",IF(OR(AND(B38="",C38=""),ISERROR(C38+B38)),"!!!",($B38*$B$7+$C38*$C$7)/100))</f>
        <v/>
      </c>
      <c r="G38" s="457" t="str">
        <f aca="false">IF(A38="","",IF(ISERROR(VLOOKUP($A38,'liste reference'!$A$6:$Q$1174,9,0)),IF(ISERROR(VLOOKUP($A38,'liste reference'!$B$6:$Q$1174,8,0)),"    -",VLOOKUP($A38,'liste reference'!$B$6:$Q$1174,8,0)),VLOOKUP($A38,'liste reference'!$A$6:$Q$1174,9,0)))</f>
        <v/>
      </c>
      <c r="H38" s="458" t="str">
        <f aca="false">IF(A38="","x",IF(ISERROR(VLOOKUP($A38,'liste reference'!$A$6:$Q$1174,10,0)),IF(ISERROR(VLOOKUP($A38,'liste reference'!$B$6:$Q$1174,9,0)),"x",VLOOKUP($A38,'liste reference'!$B$6:$Q$1174,9,0)),VLOOKUP($A38,'liste reference'!$A$6:$Q$1174,10,0)))</f>
        <v>x</v>
      </c>
      <c r="I38" s="255" t="str">
        <f aca="false">IF(A38="","",1)</f>
        <v/>
      </c>
      <c r="J38" s="459" t="str">
        <f aca="false">IF(ISNUMBER($H38),IF(ISERROR(VLOOKUP($A38,'liste reference'!$A$6:$Q$1174,6,0)),IF(ISERROR(VLOOKUP($A38,'liste reference'!$B$6:$Q$1174,5,0)),"nu",VLOOKUP($A38,'liste reference'!$B$6:$Q$1174,5,0)),VLOOKUP($A38,'liste reference'!$A$6:$Q$1174,6,0)),"nu")</f>
        <v>nu</v>
      </c>
      <c r="K38" s="459" t="str">
        <f aca="false">IF(ISNUMBER($H38),IF(ISERROR(VLOOKUP($A38,'liste reference'!$A$6:$Q$1174,7,0)),IF(ISERROR(VLOOKUP($A38,'liste reference'!$B$6:$Q$1174,6,0)),"nu",VLOOKUP($A38,'liste reference'!$B$6:$Q$1174,6,0)),VLOOKUP($A38,'liste reference'!$A$6:$Q$1174,7,0)),"nu")</f>
        <v>nu</v>
      </c>
      <c r="L38" s="445" t="str">
        <f aca="false">IF(A38="NEWCOD",IF(W38="","Renseigner le champ 'Nouveau taxon'",$W38),IF(ISTEXT($E38),"Taxon déjà saisi !",IF(OR(A38="",A38="!!!!!!"),"",IF(ISERROR(VLOOKUP($A38,'liste reference'!$A$6:$B$1174,2,0)),IF(ISERROR(VLOOKUP($A38,'liste reference'!$B$6:$B$1174,1,0)),"non répertorié ou synonyme. Vérifiez !",VLOOKUP($A38,'liste reference'!$B$6:$B$1174,1,0)),VLOOKUP(A38,'liste reference'!$A$6:$B$1174,2,0)))))</f>
        <v/>
      </c>
      <c r="M38" s="460"/>
      <c r="N38" s="460"/>
      <c r="O38" s="460"/>
      <c r="P38" s="461" t="s">
        <v>3442</v>
      </c>
      <c r="Q38" s="461" t="str">
        <f aca="false">IF(OR($A38="NEWCOD",$A38="!!!!!!"),IF(X38="","NoCod",X38),IF($A38="","",IF(ISERROR(VLOOKUP($A38,'liste reference'!$A$6:$H$1174,8,FALSE())),IF(ISERROR(VLOOKUP($A38,'liste reference'!$B$6:$H$1174,7,FALSE())),"",VLOOKUP($A38,'liste reference'!$B$6:$H$1174,7,FALSE())),VLOOKUP($A38,'liste reference'!$A$6:$H$1174,8,FALSE()))))</f>
        <v/>
      </c>
      <c r="R38" s="448" t="str">
        <f aca="false">IF(ISTEXT(H38),"",(B38*$B$7/100)+(C38*$C$7/100))</f>
        <v/>
      </c>
      <c r="S38" s="255" t="str">
        <f aca="false">IF(OR(ISTEXT(H38),R38=0),"",IF(R38&lt;0.1,1,IF(R38&lt;1,2,IF(R38&lt;10,3,IF(R38&lt;50,4,IF(R38&gt;=50,5,""))))))</f>
        <v/>
      </c>
      <c r="T38" s="255" t="n">
        <f aca="false">IF(ISERROR(S38*J38),0,S38*J38)</f>
        <v>0</v>
      </c>
      <c r="U38" s="255" t="n">
        <f aca="false">IF(ISERROR(S38*J38*K38),0,S38*J38*K38)</f>
        <v>0</v>
      </c>
      <c r="V38" s="462" t="n">
        <f aca="false">IF(ISERROR(S38*K38),0,S38*K38)</f>
        <v>0</v>
      </c>
      <c r="W38" s="463"/>
      <c r="X38" s="464"/>
      <c r="Y38" s="255" t="str">
        <f aca="false">IF(AND(ISNUMBER(F38),OR(A38="",A38="!!!!!!")),"!!!!!!",IF(A38="new.cod","NEWCOD",IF(AND((Z38=""),ISTEXT(A38),A38&lt;&gt;"!!!!!!"),A38,IF(Z38="","",INDEX('liste reference'!$A$6:$A$1174,Z38)))))</f>
        <v/>
      </c>
      <c r="Z38" s="255" t="str">
        <f aca="false">IF(ISERROR(MATCH(A38,'liste reference'!$A$6:$A$1174,0)),IF(ISERROR(MATCH(A38,'liste reference'!$B$6:$B$1174,0)),"",(MATCH(A38,'liste reference'!$B$6:$B$1174,0))),(MATCH(A38,'liste reference'!$A$6:$A$1174,0)))</f>
        <v/>
      </c>
    </row>
    <row r="39" customFormat="false" ht="12.75" hidden="false" customHeight="false" outlineLevel="0" collapsed="false">
      <c r="A39" s="451"/>
      <c r="B39" s="452"/>
      <c r="C39" s="453"/>
      <c r="D39" s="454" t="str">
        <f aca="false">IF(ISERROR(VLOOKUP($A39,'liste reference'!$A$6:$B$1174,2,0)),IF(ISERROR(VLOOKUP($A39,'liste reference'!$B$6:$B$1174,1,0)),"",VLOOKUP($A39,'liste reference'!$B$6:$B$1174,1,0)),VLOOKUP($A39,'liste reference'!$A$6:$B$1174,2,0))</f>
        <v/>
      </c>
      <c r="E39" s="455" t="n">
        <f aca="false">IF(D39="",,VLOOKUP(D39,D$22:D38,1,0))</f>
        <v>0</v>
      </c>
      <c r="F39" s="456" t="str">
        <f aca="false">IF(AND(OR(A39="",A39="!!!!!!"),B39="",C39=""),"",IF(OR(AND(B39="",C39=""),ISERROR(C39+B39)),"!!!",($B39*$B$7+$C39*$C$7)/100))</f>
        <v/>
      </c>
      <c r="G39" s="457" t="str">
        <f aca="false">IF(A39="","",IF(ISERROR(VLOOKUP($A39,'liste reference'!$A$6:$Q$1174,9,0)),IF(ISERROR(VLOOKUP($A39,'liste reference'!$B$6:$Q$1174,8,0)),"    -",VLOOKUP($A39,'liste reference'!$B$6:$Q$1174,8,0)),VLOOKUP($A39,'liste reference'!$A$6:$Q$1174,9,0)))</f>
        <v/>
      </c>
      <c r="H39" s="458" t="str">
        <f aca="false">IF(A39="","x",IF(ISERROR(VLOOKUP($A39,'liste reference'!$A$6:$Q$1174,10,0)),IF(ISERROR(VLOOKUP($A39,'liste reference'!$B$6:$Q$1174,9,0)),"x",VLOOKUP($A39,'liste reference'!$B$6:$Q$1174,9,0)),VLOOKUP($A39,'liste reference'!$A$6:$Q$1174,10,0)))</f>
        <v>x</v>
      </c>
      <c r="I39" s="255" t="str">
        <f aca="false">IF(A39="","",1)</f>
        <v/>
      </c>
      <c r="J39" s="459" t="str">
        <f aca="false">IF(ISNUMBER($H39),IF(ISERROR(VLOOKUP($A39,'liste reference'!$A$6:$Q$1174,6,0)),IF(ISERROR(VLOOKUP($A39,'liste reference'!$B$6:$Q$1174,5,0)),"nu",VLOOKUP($A39,'liste reference'!$B$6:$Q$1174,5,0)),VLOOKUP($A39,'liste reference'!$A$6:$Q$1174,6,0)),"nu")</f>
        <v>nu</v>
      </c>
      <c r="K39" s="459" t="str">
        <f aca="false">IF(ISNUMBER($H39),IF(ISERROR(VLOOKUP($A39,'liste reference'!$A$6:$Q$1174,7,0)),IF(ISERROR(VLOOKUP($A39,'liste reference'!$B$6:$Q$1174,6,0)),"nu",VLOOKUP($A39,'liste reference'!$B$6:$Q$1174,6,0)),VLOOKUP($A39,'liste reference'!$A$6:$Q$1174,7,0)),"nu")</f>
        <v>nu</v>
      </c>
      <c r="L39" s="445" t="str">
        <f aca="false">IF(A39="NEWCOD",IF(W39="","Renseigner le champ 'Nouveau taxon'",$W39),IF(ISTEXT($E39),"Taxon déjà saisi !",IF(OR(A39="",A39="!!!!!!"),"",IF(ISERROR(VLOOKUP($A39,'liste reference'!$A$6:$B$1174,2,0)),IF(ISERROR(VLOOKUP($A39,'liste reference'!$B$6:$B$1174,1,0)),"non répertorié ou synonyme. Vérifiez !",VLOOKUP($A39,'liste reference'!$B$6:$B$1174,1,0)),VLOOKUP(A39,'liste reference'!$A$6:$B$1174,2,0)))))</f>
        <v/>
      </c>
      <c r="M39" s="460"/>
      <c r="N39" s="460"/>
      <c r="O39" s="460"/>
      <c r="P39" s="461" t="s">
        <v>3442</v>
      </c>
      <c r="Q39" s="461" t="str">
        <f aca="false">IF(OR($A39="NEWCOD",$A39="!!!!!!"),IF(X39="","NoCod",X39),IF($A39="","",IF(ISERROR(VLOOKUP($A39,'liste reference'!$A$6:$H$1174,8,FALSE())),IF(ISERROR(VLOOKUP($A39,'liste reference'!$B$6:$H$1174,7,FALSE())),"",VLOOKUP($A39,'liste reference'!$B$6:$H$1174,7,FALSE())),VLOOKUP($A39,'liste reference'!$A$6:$H$1174,8,FALSE()))))</f>
        <v/>
      </c>
      <c r="R39" s="448" t="str">
        <f aca="false">IF(ISTEXT(H39),"",(B39*$B$7/100)+(C39*$C$7/100))</f>
        <v/>
      </c>
      <c r="S39" s="255" t="str">
        <f aca="false">IF(OR(ISTEXT(H39),R39=0),"",IF(R39&lt;0.1,1,IF(R39&lt;1,2,IF(R39&lt;10,3,IF(R39&lt;50,4,IF(R39&gt;=50,5,""))))))</f>
        <v/>
      </c>
      <c r="T39" s="255" t="n">
        <f aca="false">IF(ISERROR(S39*J39),0,S39*J39)</f>
        <v>0</v>
      </c>
      <c r="U39" s="255" t="n">
        <f aca="false">IF(ISERROR(S39*J39*K39),0,S39*J39*K39)</f>
        <v>0</v>
      </c>
      <c r="V39" s="462" t="n">
        <f aca="false">IF(ISERROR(S39*K39),0,S39*K39)</f>
        <v>0</v>
      </c>
      <c r="W39" s="463"/>
      <c r="X39" s="464"/>
      <c r="Y39" s="255" t="str">
        <f aca="false">IF(AND(ISNUMBER(F39),OR(A39="",A39="!!!!!!")),"!!!!!!",IF(A39="new.cod","NEWCOD",IF(AND((Z39=""),ISTEXT(A39),A39&lt;&gt;"!!!!!!"),A39,IF(Z39="","",INDEX('liste reference'!$A$6:$A$1174,Z39)))))</f>
        <v/>
      </c>
      <c r="Z39" s="255" t="str">
        <f aca="false">IF(ISERROR(MATCH(A39,'liste reference'!$A$6:$A$1174,0)),IF(ISERROR(MATCH(A39,'liste reference'!$B$6:$B$1174,0)),"",(MATCH(A39,'liste reference'!$B$6:$B$1174,0))),(MATCH(A39,'liste reference'!$A$6:$A$1174,0)))</f>
        <v/>
      </c>
    </row>
    <row r="40" customFormat="false" ht="12.75" hidden="false" customHeight="false" outlineLevel="0" collapsed="false">
      <c r="A40" s="451"/>
      <c r="B40" s="452"/>
      <c r="C40" s="453"/>
      <c r="D40" s="454" t="str">
        <f aca="false">IF(ISERROR(VLOOKUP($A40,'liste reference'!$A$6:$B$1174,2,0)),IF(ISERROR(VLOOKUP($A40,'liste reference'!$B$6:$B$1174,1,0)),"",VLOOKUP($A40,'liste reference'!$B$6:$B$1174,1,0)),VLOOKUP($A40,'liste reference'!$A$6:$B$1174,2,0))</f>
        <v/>
      </c>
      <c r="E40" s="455" t="n">
        <f aca="false">IF(D40="",,VLOOKUP(D40,D$22:D39,1,0))</f>
        <v>0</v>
      </c>
      <c r="F40" s="456" t="str">
        <f aca="false">IF(AND(OR(A40="",A40="!!!!!!"),B40="",C40=""),"",IF(OR(AND(B40="",C40=""),ISERROR(C40+B40)),"!!!",($B40*$B$7+$C40*$C$7)/100))</f>
        <v/>
      </c>
      <c r="G40" s="457" t="str">
        <f aca="false">IF(A40="","",IF(ISERROR(VLOOKUP($A40,'liste reference'!$A$6:$Q$1174,9,0)),IF(ISERROR(VLOOKUP($A40,'liste reference'!$B$6:$Q$1174,8,0)),"    -",VLOOKUP($A40,'liste reference'!$B$6:$Q$1174,8,0)),VLOOKUP($A40,'liste reference'!$A$6:$Q$1174,9,0)))</f>
        <v/>
      </c>
      <c r="H40" s="458" t="str">
        <f aca="false">IF(A40="","x",IF(ISERROR(VLOOKUP($A40,'liste reference'!$A$6:$Q$1174,10,0)),IF(ISERROR(VLOOKUP($A40,'liste reference'!$B$6:$Q$1174,9,0)),"x",VLOOKUP($A40,'liste reference'!$B$6:$Q$1174,9,0)),VLOOKUP($A40,'liste reference'!$A$6:$Q$1174,10,0)))</f>
        <v>x</v>
      </c>
      <c r="I40" s="255" t="str">
        <f aca="false">IF(A40="","",1)</f>
        <v/>
      </c>
      <c r="J40" s="459" t="str">
        <f aca="false">IF(ISNUMBER($H40),IF(ISERROR(VLOOKUP($A40,'liste reference'!$A$6:$Q$1174,6,0)),IF(ISERROR(VLOOKUP($A40,'liste reference'!$B$6:$Q$1174,5,0)),"nu",VLOOKUP($A40,'liste reference'!$B$6:$Q$1174,5,0)),VLOOKUP($A40,'liste reference'!$A$6:$Q$1174,6,0)),"nu")</f>
        <v>nu</v>
      </c>
      <c r="K40" s="459" t="str">
        <f aca="false">IF(ISNUMBER($H40),IF(ISERROR(VLOOKUP($A40,'liste reference'!$A$6:$Q$1174,7,0)),IF(ISERROR(VLOOKUP($A40,'liste reference'!$B$6:$Q$1174,6,0)),"nu",VLOOKUP($A40,'liste reference'!$B$6:$Q$1174,6,0)),VLOOKUP($A40,'liste reference'!$A$6:$Q$1174,7,0)),"nu")</f>
        <v>nu</v>
      </c>
      <c r="L40" s="445" t="str">
        <f aca="false">IF(A40="NEWCOD",IF(W40="","Renseigner le champ 'Nouveau taxon'",$W40),IF(ISTEXT($E40),"Taxon déjà saisi !",IF(OR(A40="",A40="!!!!!!"),"",IF(ISERROR(VLOOKUP($A40,'liste reference'!$A$6:$B$1174,2,0)),IF(ISERROR(VLOOKUP($A40,'liste reference'!$B$6:$B$1174,1,0)),"non répertorié ou synonyme. Vérifiez !",VLOOKUP($A40,'liste reference'!$B$6:$B$1174,1,0)),VLOOKUP(A40,'liste reference'!$A$6:$B$1174,2,0)))))</f>
        <v/>
      </c>
      <c r="M40" s="460"/>
      <c r="N40" s="460"/>
      <c r="O40" s="460"/>
      <c r="P40" s="461" t="s">
        <v>3442</v>
      </c>
      <c r="Q40" s="461" t="str">
        <f aca="false">IF(OR($A40="NEWCOD",$A40="!!!!!!"),IF(X40="","NoCod",X40),IF($A40="","",IF(ISERROR(VLOOKUP($A40,'liste reference'!$A$6:$H$1174,8,FALSE())),IF(ISERROR(VLOOKUP($A40,'liste reference'!$B$6:$H$1174,7,FALSE())),"",VLOOKUP($A40,'liste reference'!$B$6:$H$1174,7,FALSE())),VLOOKUP($A40,'liste reference'!$A$6:$H$1174,8,FALSE()))))</f>
        <v/>
      </c>
      <c r="R40" s="448" t="str">
        <f aca="false">IF(ISTEXT(H40),"",(B40*$B$7/100)+(C40*$C$7/100))</f>
        <v/>
      </c>
      <c r="S40" s="255" t="str">
        <f aca="false">IF(OR(ISTEXT(H40),R40=0),"",IF(R40&lt;0.1,1,IF(R40&lt;1,2,IF(R40&lt;10,3,IF(R40&lt;50,4,IF(R40&gt;=50,5,""))))))</f>
        <v/>
      </c>
      <c r="T40" s="255" t="n">
        <f aca="false">IF(ISERROR(S40*J40),0,S40*J40)</f>
        <v>0</v>
      </c>
      <c r="U40" s="255" t="n">
        <f aca="false">IF(ISERROR(S40*J40*K40),0,S40*J40*K40)</f>
        <v>0</v>
      </c>
      <c r="V40" s="462" t="n">
        <f aca="false">IF(ISERROR(S40*K40),0,S40*K40)</f>
        <v>0</v>
      </c>
      <c r="W40" s="463"/>
      <c r="X40" s="464"/>
      <c r="Y40" s="255" t="str">
        <f aca="false">IF(AND(ISNUMBER(F40),OR(A40="",A40="!!!!!!")),"!!!!!!",IF(A40="new.cod","NEWCOD",IF(AND((Z40=""),ISTEXT(A40),A40&lt;&gt;"!!!!!!"),A40,IF(Z40="","",INDEX('liste reference'!$A$6:$A$1174,Z40)))))</f>
        <v/>
      </c>
      <c r="Z40" s="255" t="str">
        <f aca="false">IF(ISERROR(MATCH(A40,'liste reference'!$A$6:$A$1174,0)),IF(ISERROR(MATCH(A40,'liste reference'!$B$6:$B$1174,0)),"",(MATCH(A40,'liste reference'!$B$6:$B$1174,0))),(MATCH(A40,'liste reference'!$A$6:$A$1174,0)))</f>
        <v/>
      </c>
    </row>
    <row r="41" customFormat="false" ht="12.75" hidden="false" customHeight="false" outlineLevel="0" collapsed="false">
      <c r="A41" s="451"/>
      <c r="B41" s="452"/>
      <c r="C41" s="453"/>
      <c r="D41" s="454" t="str">
        <f aca="false">IF(ISERROR(VLOOKUP($A41,'liste reference'!$A$6:$B$1174,2,0)),IF(ISERROR(VLOOKUP($A41,'liste reference'!$B$6:$B$1174,1,0)),"",VLOOKUP($A41,'liste reference'!$B$6:$B$1174,1,0)),VLOOKUP($A41,'liste reference'!$A$6:$B$1174,2,0))</f>
        <v/>
      </c>
      <c r="E41" s="455" t="n">
        <f aca="false">IF(D41="",,VLOOKUP(D41,D$22:D40,1,0))</f>
        <v>0</v>
      </c>
      <c r="F41" s="456" t="str">
        <f aca="false">IF(AND(OR(A41="",A41="!!!!!!"),B41="",C41=""),"",IF(OR(AND(B41="",C41=""),ISERROR(C41+B41)),"!!!",($B41*$B$7+$C41*$C$7)/100))</f>
        <v/>
      </c>
      <c r="G41" s="457" t="str">
        <f aca="false">IF(A41="","",IF(ISERROR(VLOOKUP($A41,'liste reference'!$A$6:$Q$1174,9,0)),IF(ISERROR(VLOOKUP($A41,'liste reference'!$B$6:$Q$1174,8,0)),"    -",VLOOKUP($A41,'liste reference'!$B$6:$Q$1174,8,0)),VLOOKUP($A41,'liste reference'!$A$6:$Q$1174,9,0)))</f>
        <v/>
      </c>
      <c r="H41" s="458" t="str">
        <f aca="false">IF(A41="","x",IF(ISERROR(VLOOKUP($A41,'liste reference'!$A$6:$Q$1174,10,0)),IF(ISERROR(VLOOKUP($A41,'liste reference'!$B$6:$Q$1174,9,0)),"x",VLOOKUP($A41,'liste reference'!$B$6:$Q$1174,9,0)),VLOOKUP($A41,'liste reference'!$A$6:$Q$1174,10,0)))</f>
        <v>x</v>
      </c>
      <c r="I41" s="255" t="str">
        <f aca="false">IF(A41="","",1)</f>
        <v/>
      </c>
      <c r="J41" s="459" t="str">
        <f aca="false">IF(ISNUMBER($H41),IF(ISERROR(VLOOKUP($A41,'liste reference'!$A$6:$Q$1174,6,0)),IF(ISERROR(VLOOKUP($A41,'liste reference'!$B$6:$Q$1174,5,0)),"nu",VLOOKUP($A41,'liste reference'!$B$6:$Q$1174,5,0)),VLOOKUP($A41,'liste reference'!$A$6:$Q$1174,6,0)),"nu")</f>
        <v>nu</v>
      </c>
      <c r="K41" s="459" t="str">
        <f aca="false">IF(ISNUMBER($H41),IF(ISERROR(VLOOKUP($A41,'liste reference'!$A$6:$Q$1174,7,0)),IF(ISERROR(VLOOKUP($A41,'liste reference'!$B$6:$Q$1174,6,0)),"nu",VLOOKUP($A41,'liste reference'!$B$6:$Q$1174,6,0)),VLOOKUP($A41,'liste reference'!$A$6:$Q$1174,7,0)),"nu")</f>
        <v>nu</v>
      </c>
      <c r="L41" s="445" t="str">
        <f aca="false">IF(A41="NEWCOD",IF(W41="","Renseigner le champ 'Nouveau taxon'",$W41),IF(ISTEXT($E41),"Taxon déjà saisi !",IF(OR(A41="",A41="!!!!!!"),"",IF(ISERROR(VLOOKUP($A41,'liste reference'!$A$6:$B$1174,2,0)),IF(ISERROR(VLOOKUP($A41,'liste reference'!$B$6:$B$1174,1,0)),"non répertorié ou synonyme. Vérifiez !",VLOOKUP($A41,'liste reference'!$B$6:$B$1174,1,0)),VLOOKUP(A41,'liste reference'!$A$6:$B$1174,2,0)))))</f>
        <v/>
      </c>
      <c r="M41" s="460"/>
      <c r="N41" s="460"/>
      <c r="O41" s="460"/>
      <c r="P41" s="461" t="s">
        <v>3442</v>
      </c>
      <c r="Q41" s="461" t="str">
        <f aca="false">IF(OR($A41="NEWCOD",$A41="!!!!!!"),IF(X41="","NoCod",X41),IF($A41="","",IF(ISERROR(VLOOKUP($A41,'liste reference'!$A$6:$H$1174,8,FALSE())),IF(ISERROR(VLOOKUP($A41,'liste reference'!$B$6:$H$1174,7,FALSE())),"",VLOOKUP($A41,'liste reference'!$B$6:$H$1174,7,FALSE())),VLOOKUP($A41,'liste reference'!$A$6:$H$1174,8,FALSE()))))</f>
        <v/>
      </c>
      <c r="R41" s="448" t="str">
        <f aca="false">IF(ISTEXT(H41),"",(B41*$B$7/100)+(C41*$C$7/100))</f>
        <v/>
      </c>
      <c r="S41" s="255" t="str">
        <f aca="false">IF(OR(ISTEXT(H41),R41=0),"",IF(R41&lt;0.1,1,IF(R41&lt;1,2,IF(R41&lt;10,3,IF(R41&lt;50,4,IF(R41&gt;=50,5,""))))))</f>
        <v/>
      </c>
      <c r="T41" s="255" t="n">
        <f aca="false">IF(ISERROR(S41*J41),0,S41*J41)</f>
        <v>0</v>
      </c>
      <c r="U41" s="255" t="n">
        <f aca="false">IF(ISERROR(S41*J41*K41),0,S41*J41*K41)</f>
        <v>0</v>
      </c>
      <c r="V41" s="462" t="n">
        <f aca="false">IF(ISERROR(S41*K41),0,S41*K41)</f>
        <v>0</v>
      </c>
      <c r="W41" s="463"/>
      <c r="X41" s="464"/>
      <c r="Y41" s="255" t="str">
        <f aca="false">IF(AND(ISNUMBER(F41),OR(A41="",A41="!!!!!!")),"!!!!!!",IF(A41="new.cod","NEWCOD",IF(AND((Z41=""),ISTEXT(A41),A41&lt;&gt;"!!!!!!"),A41,IF(Z41="","",INDEX('liste reference'!$A$6:$A$1174,Z41)))))</f>
        <v/>
      </c>
      <c r="Z41" s="255" t="str">
        <f aca="false">IF(ISERROR(MATCH(A41,'liste reference'!$A$6:$A$1174,0)),IF(ISERROR(MATCH(A41,'liste reference'!$B$6:$B$1174,0)),"",(MATCH(A41,'liste reference'!$B$6:$B$1174,0))),(MATCH(A41,'liste reference'!$A$6:$A$1174,0)))</f>
        <v/>
      </c>
    </row>
    <row r="42" customFormat="false" ht="12.75" hidden="false" customHeight="false" outlineLevel="0" collapsed="false">
      <c r="A42" s="451"/>
      <c r="B42" s="452"/>
      <c r="C42" s="453"/>
      <c r="D42" s="454" t="str">
        <f aca="false">IF(ISERROR(VLOOKUP($A42,'liste reference'!$A$6:$B$1174,2,0)),IF(ISERROR(VLOOKUP($A42,'liste reference'!$B$6:$B$1174,1,0)),"",VLOOKUP($A42,'liste reference'!$B$6:$B$1174,1,0)),VLOOKUP($A42,'liste reference'!$A$6:$B$1174,2,0))</f>
        <v/>
      </c>
      <c r="E42" s="455" t="n">
        <f aca="false">IF(D42="",,VLOOKUP(D42,D$22:D41,1,0))</f>
        <v>0</v>
      </c>
      <c r="F42" s="456" t="str">
        <f aca="false">IF(AND(OR(A42="",A42="!!!!!!"),B42="",C42=""),"",IF(OR(AND(B42="",C42=""),ISERROR(C42+B42)),"!!!",($B42*$B$7+$C42*$C$7)/100))</f>
        <v/>
      </c>
      <c r="G42" s="457" t="str">
        <f aca="false">IF(A42="","",IF(ISERROR(VLOOKUP($A42,'liste reference'!$A$6:$Q$1174,9,0)),IF(ISERROR(VLOOKUP($A42,'liste reference'!$B$6:$Q$1174,8,0)),"    -",VLOOKUP($A42,'liste reference'!$B$6:$Q$1174,8,0)),VLOOKUP($A42,'liste reference'!$A$6:$Q$1174,9,0)))</f>
        <v/>
      </c>
      <c r="H42" s="458" t="str">
        <f aca="false">IF(A42="","x",IF(ISERROR(VLOOKUP($A42,'liste reference'!$A$6:$Q$1174,10,0)),IF(ISERROR(VLOOKUP($A42,'liste reference'!$B$6:$Q$1174,9,0)),"x",VLOOKUP($A42,'liste reference'!$B$6:$Q$1174,9,0)),VLOOKUP($A42,'liste reference'!$A$6:$Q$1174,10,0)))</f>
        <v>x</v>
      </c>
      <c r="I42" s="255" t="str">
        <f aca="false">IF(A42="","",1)</f>
        <v/>
      </c>
      <c r="J42" s="459" t="str">
        <f aca="false">IF(ISNUMBER($H42),IF(ISERROR(VLOOKUP($A42,'liste reference'!$A$6:$Q$1174,6,0)),IF(ISERROR(VLOOKUP($A42,'liste reference'!$B$6:$Q$1174,5,0)),"nu",VLOOKUP($A42,'liste reference'!$B$6:$Q$1174,5,0)),VLOOKUP($A42,'liste reference'!$A$6:$Q$1174,6,0)),"nu")</f>
        <v>nu</v>
      </c>
      <c r="K42" s="459" t="str">
        <f aca="false">IF(ISNUMBER($H42),IF(ISERROR(VLOOKUP($A42,'liste reference'!$A$6:$Q$1174,7,0)),IF(ISERROR(VLOOKUP($A42,'liste reference'!$B$6:$Q$1174,6,0)),"nu",VLOOKUP($A42,'liste reference'!$B$6:$Q$1174,6,0)),VLOOKUP($A42,'liste reference'!$A$6:$Q$1174,7,0)),"nu")</f>
        <v>nu</v>
      </c>
      <c r="L42" s="445" t="str">
        <f aca="false">IF(A42="NEWCOD",IF(W42="","Renseigner le champ 'Nouveau taxon'",$W42),IF(ISTEXT($E42),"Taxon déjà saisi !",IF(OR(A42="",A42="!!!!!!"),"",IF(ISERROR(VLOOKUP($A42,'liste reference'!$A$6:$B$1174,2,0)),IF(ISERROR(VLOOKUP($A42,'liste reference'!$B$6:$B$1174,1,0)),"non répertorié ou synonyme. Vérifiez !",VLOOKUP($A42,'liste reference'!$B$6:$B$1174,1,0)),VLOOKUP(A42,'liste reference'!$A$6:$B$1174,2,0)))))</f>
        <v/>
      </c>
      <c r="M42" s="460"/>
      <c r="N42" s="460"/>
      <c r="O42" s="460"/>
      <c r="P42" s="461" t="s">
        <v>3442</v>
      </c>
      <c r="Q42" s="461" t="str">
        <f aca="false">IF(OR($A42="NEWCOD",$A42="!!!!!!"),IF(X42="","NoCod",X42),IF($A42="","",IF(ISERROR(VLOOKUP($A42,'liste reference'!$A$6:$H$1174,8,FALSE())),IF(ISERROR(VLOOKUP($A42,'liste reference'!$B$6:$H$1174,7,FALSE())),"",VLOOKUP($A42,'liste reference'!$B$6:$H$1174,7,FALSE())),VLOOKUP($A42,'liste reference'!$A$6:$H$1174,8,FALSE()))))</f>
        <v/>
      </c>
      <c r="R42" s="448" t="str">
        <f aca="false">IF(ISTEXT(H42),"",(B42*$B$7/100)+(C42*$C$7/100))</f>
        <v/>
      </c>
      <c r="S42" s="255" t="str">
        <f aca="false">IF(OR(ISTEXT(H42),R42=0),"",IF(R42&lt;0.1,1,IF(R42&lt;1,2,IF(R42&lt;10,3,IF(R42&lt;50,4,IF(R42&gt;=50,5,""))))))</f>
        <v/>
      </c>
      <c r="T42" s="255" t="n">
        <f aca="false">IF(ISERROR(S42*J42),0,S42*J42)</f>
        <v>0</v>
      </c>
      <c r="U42" s="255" t="n">
        <f aca="false">IF(ISERROR(S42*J42*K42),0,S42*J42*K42)</f>
        <v>0</v>
      </c>
      <c r="V42" s="462" t="n">
        <f aca="false">IF(ISERROR(S42*K42),0,S42*K42)</f>
        <v>0</v>
      </c>
      <c r="W42" s="463"/>
      <c r="X42" s="464"/>
      <c r="Y42" s="255" t="str">
        <f aca="false">IF(AND(ISNUMBER(F42),OR(A42="",A42="!!!!!!")),"!!!!!!",IF(A42="new.cod","NEWCOD",IF(AND((Z42=""),ISTEXT(A42),A42&lt;&gt;"!!!!!!"),A42,IF(Z42="","",INDEX('liste reference'!$A$6:$A$1174,Z42)))))</f>
        <v/>
      </c>
      <c r="Z42" s="255" t="str">
        <f aca="false">IF(ISERROR(MATCH(A42,'liste reference'!$A$6:$A$1174,0)),IF(ISERROR(MATCH(A42,'liste reference'!$B$6:$B$1174,0)),"",(MATCH(A42,'liste reference'!$B$6:$B$1174,0))),(MATCH(A42,'liste reference'!$A$6:$A$1174,0)))</f>
        <v/>
      </c>
    </row>
    <row r="43" customFormat="false" ht="12.75" hidden="false" customHeight="false" outlineLevel="0" collapsed="false">
      <c r="A43" s="451"/>
      <c r="B43" s="452"/>
      <c r="C43" s="453"/>
      <c r="D43" s="454" t="str">
        <f aca="false">IF(ISERROR(VLOOKUP($A43,'liste reference'!$A$6:$B$1174,2,0)),IF(ISERROR(VLOOKUP($A43,'liste reference'!$B$6:$B$1174,1,0)),"",VLOOKUP($A43,'liste reference'!$B$6:$B$1174,1,0)),VLOOKUP($A43,'liste reference'!$A$6:$B$1174,2,0))</f>
        <v/>
      </c>
      <c r="E43" s="455" t="n">
        <f aca="false">IF(D43="",,VLOOKUP(D43,D$22:D42,1,0))</f>
        <v>0</v>
      </c>
      <c r="F43" s="456" t="str">
        <f aca="false">IF(AND(OR(A43="",A43="!!!!!!"),B43="",C43=""),"",IF(OR(AND(B43="",C43=""),ISERROR(C43+B43)),"!!!",($B43*$B$7+$C43*$C$7)/100))</f>
        <v/>
      </c>
      <c r="G43" s="457" t="str">
        <f aca="false">IF(A43="","",IF(ISERROR(VLOOKUP($A43,'liste reference'!$A$6:$Q$1174,9,0)),IF(ISERROR(VLOOKUP($A43,'liste reference'!$B$6:$Q$1174,8,0)),"    -",VLOOKUP($A43,'liste reference'!$B$6:$Q$1174,8,0)),VLOOKUP($A43,'liste reference'!$A$6:$Q$1174,9,0)))</f>
        <v/>
      </c>
      <c r="H43" s="458" t="str">
        <f aca="false">IF(A43="","x",IF(ISERROR(VLOOKUP($A43,'liste reference'!$A$6:$Q$1174,10,0)),IF(ISERROR(VLOOKUP($A43,'liste reference'!$B$6:$Q$1174,9,0)),"x",VLOOKUP($A43,'liste reference'!$B$6:$Q$1174,9,0)),VLOOKUP($A43,'liste reference'!$A$6:$Q$1174,10,0)))</f>
        <v>x</v>
      </c>
      <c r="I43" s="255" t="str">
        <f aca="false">IF(A43="","",1)</f>
        <v/>
      </c>
      <c r="J43" s="459" t="str">
        <f aca="false">IF(ISNUMBER($H43),IF(ISERROR(VLOOKUP($A43,'liste reference'!$A$6:$Q$1174,6,0)),IF(ISERROR(VLOOKUP($A43,'liste reference'!$B$6:$Q$1174,5,0)),"nu",VLOOKUP($A43,'liste reference'!$B$6:$Q$1174,5,0)),VLOOKUP($A43,'liste reference'!$A$6:$Q$1174,6,0)),"nu")</f>
        <v>nu</v>
      </c>
      <c r="K43" s="459" t="str">
        <f aca="false">IF(ISNUMBER($H43),IF(ISERROR(VLOOKUP($A43,'liste reference'!$A$6:$Q$1174,7,0)),IF(ISERROR(VLOOKUP($A43,'liste reference'!$B$6:$Q$1174,6,0)),"nu",VLOOKUP($A43,'liste reference'!$B$6:$Q$1174,6,0)),VLOOKUP($A43,'liste reference'!$A$6:$Q$1174,7,0)),"nu")</f>
        <v>nu</v>
      </c>
      <c r="L43" s="445" t="str">
        <f aca="false">IF(A43="NEWCOD",IF(W43="","Renseigner le champ 'Nouveau taxon'",$W43),IF(ISTEXT($E43),"Taxon déjà saisi !",IF(OR(A43="",A43="!!!!!!"),"",IF(ISERROR(VLOOKUP($A43,'liste reference'!$A$6:$B$1174,2,0)),IF(ISERROR(VLOOKUP($A43,'liste reference'!$B$6:$B$1174,1,0)),"non répertorié ou synonyme. Vérifiez !",VLOOKUP($A43,'liste reference'!$B$6:$B$1174,1,0)),VLOOKUP(A43,'liste reference'!$A$6:$B$1174,2,0)))))</f>
        <v/>
      </c>
      <c r="M43" s="460"/>
      <c r="N43" s="460"/>
      <c r="O43" s="460"/>
      <c r="P43" s="461" t="s">
        <v>3442</v>
      </c>
      <c r="Q43" s="461" t="str">
        <f aca="false">IF(OR($A43="NEWCOD",$A43="!!!!!!"),IF(X43="","NoCod",X43),IF($A43="","",IF(ISERROR(VLOOKUP($A43,'liste reference'!$A$6:$H$1174,8,FALSE())),IF(ISERROR(VLOOKUP($A43,'liste reference'!$B$6:$H$1174,7,FALSE())),"",VLOOKUP($A43,'liste reference'!$B$6:$H$1174,7,FALSE())),VLOOKUP($A43,'liste reference'!$A$6:$H$1174,8,FALSE()))))</f>
        <v/>
      </c>
      <c r="R43" s="448" t="str">
        <f aca="false">IF(ISTEXT(H43),"",(B43*$B$7/100)+(C43*$C$7/100))</f>
        <v/>
      </c>
      <c r="S43" s="255" t="str">
        <f aca="false">IF(OR(ISTEXT(H43),R43=0),"",IF(R43&lt;0.1,1,IF(R43&lt;1,2,IF(R43&lt;10,3,IF(R43&lt;50,4,IF(R43&gt;=50,5,""))))))</f>
        <v/>
      </c>
      <c r="T43" s="255" t="n">
        <f aca="false">IF(ISERROR(S43*J43),0,S43*J43)</f>
        <v>0</v>
      </c>
      <c r="U43" s="255" t="n">
        <f aca="false">IF(ISERROR(S43*J43*K43),0,S43*J43*K43)</f>
        <v>0</v>
      </c>
      <c r="V43" s="462" t="n">
        <f aca="false">IF(ISERROR(S43*K43),0,S43*K43)</f>
        <v>0</v>
      </c>
      <c r="W43" s="463"/>
      <c r="X43" s="464"/>
      <c r="Y43" s="255" t="str">
        <f aca="false">IF(AND(ISNUMBER(F43),OR(A43="",A43="!!!!!!")),"!!!!!!",IF(A43="new.cod","NEWCOD",IF(AND((Z43=""),ISTEXT(A43),A43&lt;&gt;"!!!!!!"),A43,IF(Z43="","",INDEX('liste reference'!$A$6:$A$1174,Z43)))))</f>
        <v/>
      </c>
      <c r="Z43" s="255" t="str">
        <f aca="false">IF(ISERROR(MATCH(A43,'liste reference'!$A$6:$A$1174,0)),IF(ISERROR(MATCH(A43,'liste reference'!$B$6:$B$1174,0)),"",(MATCH(A43,'liste reference'!$B$6:$B$1174,0))),(MATCH(A43,'liste reference'!$A$6:$A$1174,0)))</f>
        <v/>
      </c>
    </row>
    <row r="44" customFormat="false" ht="12.75" hidden="false" customHeight="false" outlineLevel="0" collapsed="false">
      <c r="A44" s="451"/>
      <c r="B44" s="452"/>
      <c r="C44" s="453"/>
      <c r="D44" s="454" t="str">
        <f aca="false">IF(ISERROR(VLOOKUP($A44,'liste reference'!$A$6:$B$1174,2,0)),IF(ISERROR(VLOOKUP($A44,'liste reference'!$B$6:$B$1174,1,0)),"",VLOOKUP($A44,'liste reference'!$B$6:$B$1174,1,0)),VLOOKUP($A44,'liste reference'!$A$6:$B$1174,2,0))</f>
        <v/>
      </c>
      <c r="E44" s="455" t="n">
        <f aca="false">IF(D44="",,VLOOKUP(D44,D$22:D43,1,0))</f>
        <v>0</v>
      </c>
      <c r="F44" s="456" t="str">
        <f aca="false">IF(AND(OR(A44="",A44="!!!!!!"),B44="",C44=""),"",IF(OR(AND(B44="",C44=""),ISERROR(C44+B44)),"!!!",($B44*$B$7+$C44*$C$7)/100))</f>
        <v/>
      </c>
      <c r="G44" s="457" t="str">
        <f aca="false">IF(A44="","",IF(ISERROR(VLOOKUP($A44,'liste reference'!$A$6:$Q$1174,9,0)),IF(ISERROR(VLOOKUP($A44,'liste reference'!$B$6:$Q$1174,8,0)),"    -",VLOOKUP($A44,'liste reference'!$B$6:$Q$1174,8,0)),VLOOKUP($A44,'liste reference'!$A$6:$Q$1174,9,0)))</f>
        <v/>
      </c>
      <c r="H44" s="458" t="str">
        <f aca="false">IF(A44="","x",IF(ISERROR(VLOOKUP($A44,'liste reference'!$A$6:$Q$1174,10,0)),IF(ISERROR(VLOOKUP($A44,'liste reference'!$B$6:$Q$1174,9,0)),"x",VLOOKUP($A44,'liste reference'!$B$6:$Q$1174,9,0)),VLOOKUP($A44,'liste reference'!$A$6:$Q$1174,10,0)))</f>
        <v>x</v>
      </c>
      <c r="I44" s="255" t="str">
        <f aca="false">IF(A44="","",1)</f>
        <v/>
      </c>
      <c r="J44" s="459" t="str">
        <f aca="false">IF(ISNUMBER($H44),IF(ISERROR(VLOOKUP($A44,'liste reference'!$A$6:$Q$1174,6,0)),IF(ISERROR(VLOOKUP($A44,'liste reference'!$B$6:$Q$1174,5,0)),"nu",VLOOKUP($A44,'liste reference'!$B$6:$Q$1174,5,0)),VLOOKUP($A44,'liste reference'!$A$6:$Q$1174,6,0)),"nu")</f>
        <v>nu</v>
      </c>
      <c r="K44" s="459" t="str">
        <f aca="false">IF(ISNUMBER($H44),IF(ISERROR(VLOOKUP($A44,'liste reference'!$A$6:$Q$1174,7,0)),IF(ISERROR(VLOOKUP($A44,'liste reference'!$B$6:$Q$1174,6,0)),"nu",VLOOKUP($A44,'liste reference'!$B$6:$Q$1174,6,0)),VLOOKUP($A44,'liste reference'!$A$6:$Q$1174,7,0)),"nu")</f>
        <v>nu</v>
      </c>
      <c r="L44" s="445" t="str">
        <f aca="false">IF(A44="NEWCOD",IF(W44="","Renseigner le champ 'Nouveau taxon'",$W44),IF(ISTEXT($E44),"Taxon déjà saisi !",IF(OR(A44="",A44="!!!!!!"),"",IF(ISERROR(VLOOKUP($A44,'liste reference'!$A$6:$B$1174,2,0)),IF(ISERROR(VLOOKUP($A44,'liste reference'!$B$6:$B$1174,1,0)),"non répertorié ou synonyme. Vérifiez !",VLOOKUP($A44,'liste reference'!$B$6:$B$1174,1,0)),VLOOKUP(A44,'liste reference'!$A$6:$B$1174,2,0)))))</f>
        <v/>
      </c>
      <c r="M44" s="460"/>
      <c r="N44" s="460"/>
      <c r="O44" s="460"/>
      <c r="P44" s="461" t="s">
        <v>3442</v>
      </c>
      <c r="Q44" s="461" t="str">
        <f aca="false">IF(OR($A44="NEWCOD",$A44="!!!!!!"),IF(X44="","NoCod",X44),IF($A44="","",IF(ISERROR(VLOOKUP($A44,'liste reference'!$A$6:$H$1174,8,FALSE())),IF(ISERROR(VLOOKUP($A44,'liste reference'!$B$6:$H$1174,7,FALSE())),"",VLOOKUP($A44,'liste reference'!$B$6:$H$1174,7,FALSE())),VLOOKUP($A44,'liste reference'!$A$6:$H$1174,8,FALSE()))))</f>
        <v/>
      </c>
      <c r="R44" s="448" t="str">
        <f aca="false">IF(ISTEXT(H44),"",(B44*$B$7/100)+(C44*$C$7/100))</f>
        <v/>
      </c>
      <c r="S44" s="255" t="str">
        <f aca="false">IF(OR(ISTEXT(H44),R44=0),"",IF(R44&lt;0.1,1,IF(R44&lt;1,2,IF(R44&lt;10,3,IF(R44&lt;50,4,IF(R44&gt;=50,5,""))))))</f>
        <v/>
      </c>
      <c r="T44" s="255" t="n">
        <f aca="false">IF(ISERROR(S44*J44),0,S44*J44)</f>
        <v>0</v>
      </c>
      <c r="U44" s="255" t="n">
        <f aca="false">IF(ISERROR(S44*J44*K44),0,S44*J44*K44)</f>
        <v>0</v>
      </c>
      <c r="V44" s="462" t="n">
        <f aca="false">IF(ISERROR(S44*K44),0,S44*K44)</f>
        <v>0</v>
      </c>
      <c r="W44" s="463"/>
      <c r="X44" s="464"/>
      <c r="Y44" s="255" t="str">
        <f aca="false">IF(AND(ISNUMBER(F44),OR(A44="",A44="!!!!!!")),"!!!!!!",IF(A44="new.cod","NEWCOD",IF(AND((Z44=""),ISTEXT(A44),A44&lt;&gt;"!!!!!!"),A44,IF(Z44="","",INDEX('liste reference'!$A$6:$A$1174,Z44)))))</f>
        <v/>
      </c>
      <c r="Z44" s="255" t="str">
        <f aca="false">IF(ISERROR(MATCH(A44,'liste reference'!$A$6:$A$1174,0)),IF(ISERROR(MATCH(A44,'liste reference'!$B$6:$B$1174,0)),"",(MATCH(A44,'liste reference'!$B$6:$B$1174,0))),(MATCH(A44,'liste reference'!$A$6:$A$1174,0)))</f>
        <v/>
      </c>
    </row>
    <row r="45" customFormat="false" ht="12.75" hidden="false" customHeight="false" outlineLevel="0" collapsed="false">
      <c r="A45" s="451"/>
      <c r="B45" s="452"/>
      <c r="C45" s="453"/>
      <c r="D45" s="454" t="str">
        <f aca="false">IF(ISERROR(VLOOKUP($A45,'liste reference'!$A$6:$B$1174,2,0)),IF(ISERROR(VLOOKUP($A45,'liste reference'!$B$6:$B$1174,1,0)),"",VLOOKUP($A45,'liste reference'!$B$6:$B$1174,1,0)),VLOOKUP($A45,'liste reference'!$A$6:$B$1174,2,0))</f>
        <v/>
      </c>
      <c r="E45" s="455" t="n">
        <f aca="false">IF(D45="",,VLOOKUP(D45,D$22:D44,1,0))</f>
        <v>0</v>
      </c>
      <c r="F45" s="456" t="str">
        <f aca="false">IF(AND(OR(A45="",A45="!!!!!!"),B45="",C45=""),"",IF(OR(AND(B45="",C45=""),ISERROR(C45+B45)),"!!!",($B45*$B$7+$C45*$C$7)/100))</f>
        <v/>
      </c>
      <c r="G45" s="457" t="str">
        <f aca="false">IF(A45="","",IF(ISERROR(VLOOKUP($A45,'liste reference'!$A$6:$Q$1174,9,0)),IF(ISERROR(VLOOKUP($A45,'liste reference'!$B$6:$Q$1174,8,0)),"    -",VLOOKUP($A45,'liste reference'!$B$6:$Q$1174,8,0)),VLOOKUP($A45,'liste reference'!$A$6:$Q$1174,9,0)))</f>
        <v/>
      </c>
      <c r="H45" s="458" t="str">
        <f aca="false">IF(A45="","x",IF(ISERROR(VLOOKUP($A45,'liste reference'!$A$6:$Q$1174,10,0)),IF(ISERROR(VLOOKUP($A45,'liste reference'!$B$6:$Q$1174,9,0)),"x",VLOOKUP($A45,'liste reference'!$B$6:$Q$1174,9,0)),VLOOKUP($A45,'liste reference'!$A$6:$Q$1174,10,0)))</f>
        <v>x</v>
      </c>
      <c r="I45" s="255" t="str">
        <f aca="false">IF(A45="","",1)</f>
        <v/>
      </c>
      <c r="J45" s="459" t="str">
        <f aca="false">IF(ISNUMBER($H45),IF(ISERROR(VLOOKUP($A45,'liste reference'!$A$6:$Q$1174,6,0)),IF(ISERROR(VLOOKUP($A45,'liste reference'!$B$6:$Q$1174,5,0)),"nu",VLOOKUP($A45,'liste reference'!$B$6:$Q$1174,5,0)),VLOOKUP($A45,'liste reference'!$A$6:$Q$1174,6,0)),"nu")</f>
        <v>nu</v>
      </c>
      <c r="K45" s="459" t="str">
        <f aca="false">IF(ISNUMBER($H45),IF(ISERROR(VLOOKUP($A45,'liste reference'!$A$6:$Q$1174,7,0)),IF(ISERROR(VLOOKUP($A45,'liste reference'!$B$6:$Q$1174,6,0)),"nu",VLOOKUP($A45,'liste reference'!$B$6:$Q$1174,6,0)),VLOOKUP($A45,'liste reference'!$A$6:$Q$1174,7,0)),"nu")</f>
        <v>nu</v>
      </c>
      <c r="L45" s="445" t="str">
        <f aca="false">IF(A45="NEWCOD",IF(W45="","Renseigner le champ 'Nouveau taxon'",$W45),IF(ISTEXT($E45),"Taxon déjà saisi !",IF(OR(A45="",A45="!!!!!!"),"",IF(ISERROR(VLOOKUP($A45,'liste reference'!$A$6:$B$1174,2,0)),IF(ISERROR(VLOOKUP($A45,'liste reference'!$B$6:$B$1174,1,0)),"non répertorié ou synonyme. Vérifiez !",VLOOKUP($A45,'liste reference'!$B$6:$B$1174,1,0)),VLOOKUP(A45,'liste reference'!$A$6:$B$1174,2,0)))))</f>
        <v/>
      </c>
      <c r="M45" s="460"/>
      <c r="N45" s="460"/>
      <c r="O45" s="460"/>
      <c r="P45" s="461" t="s">
        <v>3442</v>
      </c>
      <c r="Q45" s="461" t="str">
        <f aca="false">IF(OR($A45="NEWCOD",$A45="!!!!!!"),IF(X45="","NoCod",X45),IF($A45="","",IF(ISERROR(VLOOKUP($A45,'liste reference'!$A$6:$H$1174,8,FALSE())),IF(ISERROR(VLOOKUP($A45,'liste reference'!$B$6:$H$1174,7,FALSE())),"",VLOOKUP($A45,'liste reference'!$B$6:$H$1174,7,FALSE())),VLOOKUP($A45,'liste reference'!$A$6:$H$1174,8,FALSE()))))</f>
        <v/>
      </c>
      <c r="R45" s="448" t="str">
        <f aca="false">IF(ISTEXT(H45),"",(B45*$B$7/100)+(C45*$C$7/100))</f>
        <v/>
      </c>
      <c r="S45" s="255" t="str">
        <f aca="false">IF(OR(ISTEXT(H45),R45=0),"",IF(R45&lt;0.1,1,IF(R45&lt;1,2,IF(R45&lt;10,3,IF(R45&lt;50,4,IF(R45&gt;=50,5,""))))))</f>
        <v/>
      </c>
      <c r="T45" s="255" t="n">
        <f aca="false">IF(ISERROR(S45*J45),0,S45*J45)</f>
        <v>0</v>
      </c>
      <c r="U45" s="255" t="n">
        <f aca="false">IF(ISERROR(S45*J45*K45),0,S45*J45*K45)</f>
        <v>0</v>
      </c>
      <c r="V45" s="462" t="n">
        <f aca="false">IF(ISERROR(S45*K45),0,S45*K45)</f>
        <v>0</v>
      </c>
      <c r="W45" s="463"/>
      <c r="X45" s="464"/>
      <c r="Y45" s="255" t="str">
        <f aca="false">IF(AND(ISNUMBER(F45),OR(A45="",A45="!!!!!!")),"!!!!!!",IF(A45="new.cod","NEWCOD",IF(AND((Z45=""),ISTEXT(A45),A45&lt;&gt;"!!!!!!"),A45,IF(Z45="","",INDEX('liste reference'!$A$6:$A$1174,Z45)))))</f>
        <v/>
      </c>
      <c r="Z45" s="255" t="str">
        <f aca="false">IF(ISERROR(MATCH(A45,'liste reference'!$A$6:$A$1174,0)),IF(ISERROR(MATCH(A45,'liste reference'!$B$6:$B$1174,0)),"",(MATCH(A45,'liste reference'!$B$6:$B$1174,0))),(MATCH(A45,'liste reference'!$A$6:$A$1174,0)))</f>
        <v/>
      </c>
    </row>
    <row r="46" customFormat="false" ht="12.75" hidden="false" customHeight="false" outlineLevel="0" collapsed="false">
      <c r="A46" s="451"/>
      <c r="B46" s="452"/>
      <c r="C46" s="453"/>
      <c r="D46" s="454" t="str">
        <f aca="false">IF(ISERROR(VLOOKUP($A46,'liste reference'!$A$6:$B$1174,2,0)),IF(ISERROR(VLOOKUP($A46,'liste reference'!$B$6:$B$1174,1,0)),"",VLOOKUP($A46,'liste reference'!$B$6:$B$1174,1,0)),VLOOKUP($A46,'liste reference'!$A$6:$B$1174,2,0))</f>
        <v/>
      </c>
      <c r="E46" s="455" t="n">
        <f aca="false">IF(D46="",,VLOOKUP(D46,D$22:D45,1,0))</f>
        <v>0</v>
      </c>
      <c r="F46" s="456" t="str">
        <f aca="false">IF(AND(OR(A46="",A46="!!!!!!"),B46="",C46=""),"",IF(OR(AND(B46="",C46=""),ISERROR(C46+B46)),"!!!",($B46*$B$7+$C46*$C$7)/100))</f>
        <v/>
      </c>
      <c r="G46" s="457" t="str">
        <f aca="false">IF(A46="","",IF(ISERROR(VLOOKUP($A46,'liste reference'!$A$6:$Q$1174,9,0)),IF(ISERROR(VLOOKUP($A46,'liste reference'!$B$6:$Q$1174,8,0)),"    -",VLOOKUP($A46,'liste reference'!$B$6:$Q$1174,8,0)),VLOOKUP($A46,'liste reference'!$A$6:$Q$1174,9,0)))</f>
        <v/>
      </c>
      <c r="H46" s="458" t="str">
        <f aca="false">IF(A46="","x",IF(ISERROR(VLOOKUP($A46,'liste reference'!$A$6:$Q$1174,10,0)),IF(ISERROR(VLOOKUP($A46,'liste reference'!$B$6:$Q$1174,9,0)),"x",VLOOKUP($A46,'liste reference'!$B$6:$Q$1174,9,0)),VLOOKUP($A46,'liste reference'!$A$6:$Q$1174,10,0)))</f>
        <v>x</v>
      </c>
      <c r="I46" s="255" t="str">
        <f aca="false">IF(A46="","",1)</f>
        <v/>
      </c>
      <c r="J46" s="459" t="str">
        <f aca="false">IF(ISNUMBER($H46),IF(ISERROR(VLOOKUP($A46,'liste reference'!$A$6:$Q$1174,6,0)),IF(ISERROR(VLOOKUP($A46,'liste reference'!$B$6:$Q$1174,5,0)),"nu",VLOOKUP($A46,'liste reference'!$B$6:$Q$1174,5,0)),VLOOKUP($A46,'liste reference'!$A$6:$Q$1174,6,0)),"nu")</f>
        <v>nu</v>
      </c>
      <c r="K46" s="459" t="str">
        <f aca="false">IF(ISNUMBER($H46),IF(ISERROR(VLOOKUP($A46,'liste reference'!$A$6:$Q$1174,7,0)),IF(ISERROR(VLOOKUP($A46,'liste reference'!$B$6:$Q$1174,6,0)),"nu",VLOOKUP($A46,'liste reference'!$B$6:$Q$1174,6,0)),VLOOKUP($A46,'liste reference'!$A$6:$Q$1174,7,0)),"nu")</f>
        <v>nu</v>
      </c>
      <c r="L46" s="445" t="str">
        <f aca="false">IF(A46="NEWCOD",IF(W46="","Renseigner le champ 'Nouveau taxon'",$W46),IF(ISTEXT($E46),"Taxon déjà saisi !",IF(OR(A46="",A46="!!!!!!"),"",IF(ISERROR(VLOOKUP($A46,'liste reference'!$A$6:$B$1174,2,0)),IF(ISERROR(VLOOKUP($A46,'liste reference'!$B$6:$B$1174,1,0)),"non répertorié ou synonyme. Vérifiez !",VLOOKUP($A46,'liste reference'!$B$6:$B$1174,1,0)),VLOOKUP(A46,'liste reference'!$A$6:$B$1174,2,0)))))</f>
        <v/>
      </c>
      <c r="M46" s="460"/>
      <c r="N46" s="460"/>
      <c r="O46" s="460"/>
      <c r="P46" s="461" t="s">
        <v>3442</v>
      </c>
      <c r="Q46" s="461" t="str">
        <f aca="false">IF(OR($A46="NEWCOD",$A46="!!!!!!"),IF(X46="","NoCod",X46),IF($A46="","",IF(ISERROR(VLOOKUP($A46,'liste reference'!$A$6:$H$1174,8,FALSE())),IF(ISERROR(VLOOKUP($A46,'liste reference'!$B$6:$H$1174,7,FALSE())),"",VLOOKUP($A46,'liste reference'!$B$6:$H$1174,7,FALSE())),VLOOKUP($A46,'liste reference'!$A$6:$H$1174,8,FALSE()))))</f>
        <v/>
      </c>
      <c r="R46" s="448" t="str">
        <f aca="false">IF(ISTEXT(H46),"",(B46*$B$7/100)+(C46*$C$7/100))</f>
        <v/>
      </c>
      <c r="S46" s="255" t="str">
        <f aca="false">IF(OR(ISTEXT(H46),R46=0),"",IF(R46&lt;0.1,1,IF(R46&lt;1,2,IF(R46&lt;10,3,IF(R46&lt;50,4,IF(R46&gt;=50,5,""))))))</f>
        <v/>
      </c>
      <c r="T46" s="255" t="n">
        <f aca="false">IF(ISERROR(S46*J46),0,S46*J46)</f>
        <v>0</v>
      </c>
      <c r="U46" s="255" t="n">
        <f aca="false">IF(ISERROR(S46*J46*K46),0,S46*J46*K46)</f>
        <v>0</v>
      </c>
      <c r="V46" s="462" t="n">
        <f aca="false">IF(ISERROR(S46*K46),0,S46*K46)</f>
        <v>0</v>
      </c>
      <c r="W46" s="463"/>
      <c r="X46" s="464"/>
      <c r="Y46" s="255" t="str">
        <f aca="false">IF(AND(ISNUMBER(F46),OR(A46="",A46="!!!!!!")),"!!!!!!",IF(A46="new.cod","NEWCOD",IF(AND((Z46=""),ISTEXT(A46),A46&lt;&gt;"!!!!!!"),A46,IF(Z46="","",INDEX('liste reference'!$A$6:$A$1174,Z46)))))</f>
        <v/>
      </c>
      <c r="Z46" s="255" t="str">
        <f aca="false">IF(ISERROR(MATCH(A46,'liste reference'!$A$6:$A$1174,0)),IF(ISERROR(MATCH(A46,'liste reference'!$B$6:$B$1174,0)),"",(MATCH(A46,'liste reference'!$B$6:$B$1174,0))),(MATCH(A46,'liste reference'!$A$6:$A$1174,0)))</f>
        <v/>
      </c>
    </row>
    <row r="47" customFormat="false" ht="12.75" hidden="false" customHeight="false" outlineLevel="0" collapsed="false">
      <c r="A47" s="451"/>
      <c r="B47" s="452"/>
      <c r="C47" s="453"/>
      <c r="D47" s="454" t="str">
        <f aca="false">IF(ISERROR(VLOOKUP($A47,'liste reference'!$A$6:$B$1174,2,0)),IF(ISERROR(VLOOKUP($A47,'liste reference'!$B$6:$B$1174,1,0)),"",VLOOKUP($A47,'liste reference'!$B$6:$B$1174,1,0)),VLOOKUP($A47,'liste reference'!$A$6:$B$1174,2,0))</f>
        <v/>
      </c>
      <c r="E47" s="455" t="n">
        <f aca="false">IF(D47="",,VLOOKUP(D47,D$22:D46,1,0))</f>
        <v>0</v>
      </c>
      <c r="F47" s="456" t="str">
        <f aca="false">IF(AND(OR(A47="",A47="!!!!!!"),B47="",C47=""),"",IF(OR(AND(B47="",C47=""),ISERROR(C47+B47)),"!!!",($B47*$B$7+$C47*$C$7)/100))</f>
        <v/>
      </c>
      <c r="G47" s="457" t="str">
        <f aca="false">IF(A47="","",IF(ISERROR(VLOOKUP($A47,'liste reference'!$A$6:$Q$1174,9,0)),IF(ISERROR(VLOOKUP($A47,'liste reference'!$B$6:$Q$1174,8,0)),"    -",VLOOKUP($A47,'liste reference'!$B$6:$Q$1174,8,0)),VLOOKUP($A47,'liste reference'!$A$6:$Q$1174,9,0)))</f>
        <v/>
      </c>
      <c r="H47" s="458" t="str">
        <f aca="false">IF(A47="","x",IF(ISERROR(VLOOKUP($A47,'liste reference'!$A$6:$Q$1174,10,0)),IF(ISERROR(VLOOKUP($A47,'liste reference'!$B$6:$Q$1174,9,0)),"x",VLOOKUP($A47,'liste reference'!$B$6:$Q$1174,9,0)),VLOOKUP($A47,'liste reference'!$A$6:$Q$1174,10,0)))</f>
        <v>x</v>
      </c>
      <c r="I47" s="255" t="str">
        <f aca="false">IF(A47="","",1)</f>
        <v/>
      </c>
      <c r="J47" s="459" t="str">
        <f aca="false">IF(ISNUMBER($H47),IF(ISERROR(VLOOKUP($A47,'liste reference'!$A$6:$Q$1174,6,0)),IF(ISERROR(VLOOKUP($A47,'liste reference'!$B$6:$Q$1174,5,0)),"nu",VLOOKUP($A47,'liste reference'!$B$6:$Q$1174,5,0)),VLOOKUP($A47,'liste reference'!$A$6:$Q$1174,6,0)),"nu")</f>
        <v>nu</v>
      </c>
      <c r="K47" s="459" t="str">
        <f aca="false">IF(ISNUMBER($H47),IF(ISERROR(VLOOKUP($A47,'liste reference'!$A$6:$Q$1174,7,0)),IF(ISERROR(VLOOKUP($A47,'liste reference'!$B$6:$Q$1174,6,0)),"nu",VLOOKUP($A47,'liste reference'!$B$6:$Q$1174,6,0)),VLOOKUP($A47,'liste reference'!$A$6:$Q$1174,7,0)),"nu")</f>
        <v>nu</v>
      </c>
      <c r="L47" s="445" t="str">
        <f aca="false">IF(A47="NEWCOD",IF(W47="","Renseigner le champ 'Nouveau taxon'",$W47),IF(ISTEXT($E47),"Taxon déjà saisi !",IF(OR(A47="",A47="!!!!!!"),"",IF(ISERROR(VLOOKUP($A47,'liste reference'!$A$6:$B$1174,2,0)),IF(ISERROR(VLOOKUP($A47,'liste reference'!$B$6:$B$1174,1,0)),"non répertorié ou synonyme. Vérifiez !",VLOOKUP($A47,'liste reference'!$B$6:$B$1174,1,0)),VLOOKUP(A47,'liste reference'!$A$6:$B$1174,2,0)))))</f>
        <v/>
      </c>
      <c r="M47" s="460"/>
      <c r="N47" s="460"/>
      <c r="O47" s="460"/>
      <c r="P47" s="461" t="s">
        <v>3442</v>
      </c>
      <c r="Q47" s="461" t="str">
        <f aca="false">IF(OR($A47="NEWCOD",$A47="!!!!!!"),IF(X47="","NoCod",X47),IF($A47="","",IF(ISERROR(VLOOKUP($A47,'liste reference'!$A$6:$H$1174,8,FALSE())),IF(ISERROR(VLOOKUP($A47,'liste reference'!$B$6:$H$1174,7,FALSE())),"",VLOOKUP($A47,'liste reference'!$B$6:$H$1174,7,FALSE())),VLOOKUP($A47,'liste reference'!$A$6:$H$1174,8,FALSE()))))</f>
        <v/>
      </c>
      <c r="R47" s="448" t="str">
        <f aca="false">IF(ISTEXT(H47),"",(B47*$B$7/100)+(C47*$C$7/100))</f>
        <v/>
      </c>
      <c r="S47" s="255" t="str">
        <f aca="false">IF(OR(ISTEXT(H47),R47=0),"",IF(R47&lt;0.1,1,IF(R47&lt;1,2,IF(R47&lt;10,3,IF(R47&lt;50,4,IF(R47&gt;=50,5,""))))))</f>
        <v/>
      </c>
      <c r="T47" s="255" t="n">
        <f aca="false">IF(ISERROR(S47*J47),0,S47*J47)</f>
        <v>0</v>
      </c>
      <c r="U47" s="255" t="n">
        <f aca="false">IF(ISERROR(S47*J47*K47),0,S47*J47*K47)</f>
        <v>0</v>
      </c>
      <c r="V47" s="462" t="n">
        <f aca="false">IF(ISERROR(S47*K47),0,S47*K47)</f>
        <v>0</v>
      </c>
      <c r="W47" s="463"/>
      <c r="X47" s="464"/>
      <c r="Y47" s="255" t="str">
        <f aca="false">IF(AND(ISNUMBER(F47),OR(A47="",A47="!!!!!!")),"!!!!!!",IF(A47="new.cod","NEWCOD",IF(AND((Z47=""),ISTEXT(A47),A47&lt;&gt;"!!!!!!"),A47,IF(Z47="","",INDEX('liste reference'!$A$6:$A$1174,Z47)))))</f>
        <v/>
      </c>
      <c r="Z47" s="255" t="str">
        <f aca="false">IF(ISERROR(MATCH(A47,'liste reference'!$A$6:$A$1174,0)),IF(ISERROR(MATCH(A47,'liste reference'!$B$6:$B$1174,0)),"",(MATCH(A47,'liste reference'!$B$6:$B$1174,0))),(MATCH(A47,'liste reference'!$A$6:$A$1174,0)))</f>
        <v/>
      </c>
    </row>
    <row r="48" customFormat="false" ht="12.75" hidden="false" customHeight="false" outlineLevel="0" collapsed="false">
      <c r="A48" s="451"/>
      <c r="B48" s="452"/>
      <c r="C48" s="453"/>
      <c r="D48" s="454" t="str">
        <f aca="false">IF(ISERROR(VLOOKUP($A48,'liste reference'!$A$6:$B$1174,2,0)),IF(ISERROR(VLOOKUP($A48,'liste reference'!$B$6:$B$1174,1,0)),"",VLOOKUP($A48,'liste reference'!$B$6:$B$1174,1,0)),VLOOKUP($A48,'liste reference'!$A$6:$B$1174,2,0))</f>
        <v/>
      </c>
      <c r="E48" s="455" t="n">
        <f aca="false">IF(D48="",,VLOOKUP(D48,D$22:D47,1,0))</f>
        <v>0</v>
      </c>
      <c r="F48" s="456" t="str">
        <f aca="false">IF(AND(OR(A48="",A48="!!!!!!"),B48="",C48=""),"",IF(OR(AND(B48="",C48=""),ISERROR(C48+B48)),"!!!",($B48*$B$7+$C48*$C$7)/100))</f>
        <v/>
      </c>
      <c r="G48" s="457" t="str">
        <f aca="false">IF(A48="","",IF(ISERROR(VLOOKUP($A48,'liste reference'!$A$6:$Q$1174,9,0)),IF(ISERROR(VLOOKUP($A48,'liste reference'!$B$6:$Q$1174,8,0)),"    -",VLOOKUP($A48,'liste reference'!$B$6:$Q$1174,8,0)),VLOOKUP($A48,'liste reference'!$A$6:$Q$1174,9,0)))</f>
        <v/>
      </c>
      <c r="H48" s="458" t="str">
        <f aca="false">IF(A48="","x",IF(ISERROR(VLOOKUP($A48,'liste reference'!$A$6:$Q$1174,10,0)),IF(ISERROR(VLOOKUP($A48,'liste reference'!$B$6:$Q$1174,9,0)),"x",VLOOKUP($A48,'liste reference'!$B$6:$Q$1174,9,0)),VLOOKUP($A48,'liste reference'!$A$6:$Q$1174,10,0)))</f>
        <v>x</v>
      </c>
      <c r="I48" s="255" t="str">
        <f aca="false">IF(A48="","",1)</f>
        <v/>
      </c>
      <c r="J48" s="459" t="str">
        <f aca="false">IF(ISNUMBER($H48),IF(ISERROR(VLOOKUP($A48,'liste reference'!$A$6:$Q$1174,6,0)),IF(ISERROR(VLOOKUP($A48,'liste reference'!$B$6:$Q$1174,5,0)),"nu",VLOOKUP($A48,'liste reference'!$B$6:$Q$1174,5,0)),VLOOKUP($A48,'liste reference'!$A$6:$Q$1174,6,0)),"nu")</f>
        <v>nu</v>
      </c>
      <c r="K48" s="459" t="str">
        <f aca="false">IF(ISNUMBER($H48),IF(ISERROR(VLOOKUP($A48,'liste reference'!$A$6:$Q$1174,7,0)),IF(ISERROR(VLOOKUP($A48,'liste reference'!$B$6:$Q$1174,6,0)),"nu",VLOOKUP($A48,'liste reference'!$B$6:$Q$1174,6,0)),VLOOKUP($A48,'liste reference'!$A$6:$Q$1174,7,0)),"nu")</f>
        <v>nu</v>
      </c>
      <c r="L48" s="445" t="str">
        <f aca="false">IF(A48="NEWCOD",IF(W48="","Renseigner le champ 'Nouveau taxon'",$W48),IF(ISTEXT($E48),"Taxon déjà saisi !",IF(OR(A48="",A48="!!!!!!"),"",IF(ISERROR(VLOOKUP($A48,'liste reference'!$A$6:$B$1174,2,0)),IF(ISERROR(VLOOKUP($A48,'liste reference'!$B$6:$B$1174,1,0)),"non répertorié ou synonyme. Vérifiez !",VLOOKUP($A48,'liste reference'!$B$6:$B$1174,1,0)),VLOOKUP(A48,'liste reference'!$A$6:$B$1174,2,0)))))</f>
        <v/>
      </c>
      <c r="M48" s="460"/>
      <c r="N48" s="460"/>
      <c r="O48" s="460"/>
      <c r="P48" s="461" t="s">
        <v>3442</v>
      </c>
      <c r="Q48" s="461" t="str">
        <f aca="false">IF(OR($A48="NEWCOD",$A48="!!!!!!"),IF(X48="","NoCod",X48),IF($A48="","",IF(ISERROR(VLOOKUP($A48,'liste reference'!$A$6:$H$1174,8,FALSE())),IF(ISERROR(VLOOKUP($A48,'liste reference'!$B$6:$H$1174,7,FALSE())),"",VLOOKUP($A48,'liste reference'!$B$6:$H$1174,7,FALSE())),VLOOKUP($A48,'liste reference'!$A$6:$H$1174,8,FALSE()))))</f>
        <v/>
      </c>
      <c r="R48" s="448" t="str">
        <f aca="false">IF(ISTEXT(H48),"",(B48*$B$7/100)+(C48*$C$7/100))</f>
        <v/>
      </c>
      <c r="S48" s="255" t="str">
        <f aca="false">IF(OR(ISTEXT(H48),R48=0),"",IF(R48&lt;0.1,1,IF(R48&lt;1,2,IF(R48&lt;10,3,IF(R48&lt;50,4,IF(R48&gt;=50,5,""))))))</f>
        <v/>
      </c>
      <c r="T48" s="255" t="n">
        <f aca="false">IF(ISERROR(S48*J48),0,S48*J48)</f>
        <v>0</v>
      </c>
      <c r="U48" s="255" t="n">
        <f aca="false">IF(ISERROR(S48*J48*K48),0,S48*J48*K48)</f>
        <v>0</v>
      </c>
      <c r="V48" s="462" t="n">
        <f aca="false">IF(ISERROR(S48*K48),0,S48*K48)</f>
        <v>0</v>
      </c>
      <c r="W48" s="463"/>
      <c r="X48" s="464"/>
      <c r="Y48" s="255" t="str">
        <f aca="false">IF(AND(ISNUMBER(F48),OR(A48="",A48="!!!!!!")),"!!!!!!",IF(A48="new.cod","NEWCOD",IF(AND((Z48=""),ISTEXT(A48),A48&lt;&gt;"!!!!!!"),A48,IF(Z48="","",INDEX('liste reference'!$A$6:$A$1174,Z48)))))</f>
        <v/>
      </c>
      <c r="Z48" s="255" t="str">
        <f aca="false">IF(ISERROR(MATCH(A48,'liste reference'!$A$6:$A$1174,0)),IF(ISERROR(MATCH(A48,'liste reference'!$B$6:$B$1174,0)),"",(MATCH(A48,'liste reference'!$B$6:$B$1174,0))),(MATCH(A48,'liste reference'!$A$6:$A$1174,0)))</f>
        <v/>
      </c>
    </row>
    <row r="49" customFormat="false" ht="12.75" hidden="false" customHeight="false" outlineLevel="0" collapsed="false">
      <c r="A49" s="451"/>
      <c r="B49" s="452"/>
      <c r="C49" s="453"/>
      <c r="D49" s="454" t="str">
        <f aca="false">IF(ISERROR(VLOOKUP($A49,'liste reference'!$A$6:$B$1174,2,0)),IF(ISERROR(VLOOKUP($A49,'liste reference'!$B$6:$B$1174,1,0)),"",VLOOKUP($A49,'liste reference'!$B$6:$B$1174,1,0)),VLOOKUP($A49,'liste reference'!$A$6:$B$1174,2,0))</f>
        <v/>
      </c>
      <c r="E49" s="455" t="n">
        <f aca="false">IF(D49="",,VLOOKUP(D49,D$22:D48,1,0))</f>
        <v>0</v>
      </c>
      <c r="F49" s="456" t="str">
        <f aca="false">IF(AND(OR(A49="",A49="!!!!!!"),B49="",C49=""),"",IF(OR(AND(B49="",C49=""),ISERROR(C49+B49)),"!!!",($B49*$B$7+$C49*$C$7)/100))</f>
        <v/>
      </c>
      <c r="G49" s="457" t="str">
        <f aca="false">IF(A49="","",IF(ISERROR(VLOOKUP($A49,'liste reference'!$A$6:$Q$1174,9,0)),IF(ISERROR(VLOOKUP($A49,'liste reference'!$B$6:$Q$1174,8,0)),"    -",VLOOKUP($A49,'liste reference'!$B$6:$Q$1174,8,0)),VLOOKUP($A49,'liste reference'!$A$6:$Q$1174,9,0)))</f>
        <v/>
      </c>
      <c r="H49" s="458" t="str">
        <f aca="false">IF(A49="","x",IF(ISERROR(VLOOKUP($A49,'liste reference'!$A$6:$Q$1174,10,0)),IF(ISERROR(VLOOKUP($A49,'liste reference'!$B$6:$Q$1174,9,0)),"x",VLOOKUP($A49,'liste reference'!$B$6:$Q$1174,9,0)),VLOOKUP($A49,'liste reference'!$A$6:$Q$1174,10,0)))</f>
        <v>x</v>
      </c>
      <c r="I49" s="255" t="str">
        <f aca="false">IF(A49="","",1)</f>
        <v/>
      </c>
      <c r="J49" s="459" t="str">
        <f aca="false">IF(ISNUMBER($H49),IF(ISERROR(VLOOKUP($A49,'liste reference'!$A$6:$Q$1174,6,0)),IF(ISERROR(VLOOKUP($A49,'liste reference'!$B$6:$Q$1174,5,0)),"nu",VLOOKUP($A49,'liste reference'!$B$6:$Q$1174,5,0)),VLOOKUP($A49,'liste reference'!$A$6:$Q$1174,6,0)),"nu")</f>
        <v>nu</v>
      </c>
      <c r="K49" s="459" t="str">
        <f aca="false">IF(ISNUMBER($H49),IF(ISERROR(VLOOKUP($A49,'liste reference'!$A$6:$Q$1174,7,0)),IF(ISERROR(VLOOKUP($A49,'liste reference'!$B$6:$Q$1174,6,0)),"nu",VLOOKUP($A49,'liste reference'!$B$6:$Q$1174,6,0)),VLOOKUP($A49,'liste reference'!$A$6:$Q$1174,7,0)),"nu")</f>
        <v>nu</v>
      </c>
      <c r="L49" s="445" t="str">
        <f aca="false">IF(A49="NEWCOD",IF(W49="","Renseigner le champ 'Nouveau taxon'",$W49),IF(ISTEXT($E49),"Taxon déjà saisi !",IF(OR(A49="",A49="!!!!!!"),"",IF(ISERROR(VLOOKUP($A49,'liste reference'!$A$6:$B$1174,2,0)),IF(ISERROR(VLOOKUP($A49,'liste reference'!$B$6:$B$1174,1,0)),"non répertorié ou synonyme. Vérifiez !",VLOOKUP($A49,'liste reference'!$B$6:$B$1174,1,0)),VLOOKUP(A49,'liste reference'!$A$6:$B$1174,2,0)))))</f>
        <v/>
      </c>
      <c r="M49" s="460"/>
      <c r="N49" s="460"/>
      <c r="O49" s="460"/>
      <c r="P49" s="461" t="s">
        <v>3442</v>
      </c>
      <c r="Q49" s="461" t="str">
        <f aca="false">IF(OR($A49="NEWCOD",$A49="!!!!!!"),IF(X49="","NoCod",X49),IF($A49="","",IF(ISERROR(VLOOKUP($A49,'liste reference'!$A$6:$H$1174,8,FALSE())),IF(ISERROR(VLOOKUP($A49,'liste reference'!$B$6:$H$1174,7,FALSE())),"",VLOOKUP($A49,'liste reference'!$B$6:$H$1174,7,FALSE())),VLOOKUP($A49,'liste reference'!$A$6:$H$1174,8,FALSE()))))</f>
        <v/>
      </c>
      <c r="R49" s="448" t="str">
        <f aca="false">IF(ISTEXT(H49),"",(B49*$B$7/100)+(C49*$C$7/100))</f>
        <v/>
      </c>
      <c r="S49" s="255" t="str">
        <f aca="false">IF(OR(ISTEXT(H49),R49=0),"",IF(R49&lt;0.1,1,IF(R49&lt;1,2,IF(R49&lt;10,3,IF(R49&lt;50,4,IF(R49&gt;=50,5,""))))))</f>
        <v/>
      </c>
      <c r="T49" s="255" t="n">
        <f aca="false">IF(ISERROR(S49*J49),0,S49*J49)</f>
        <v>0</v>
      </c>
      <c r="U49" s="255" t="n">
        <f aca="false">IF(ISERROR(S49*J49*K49),0,S49*J49*K49)</f>
        <v>0</v>
      </c>
      <c r="V49" s="462" t="n">
        <f aca="false">IF(ISERROR(S49*K49),0,S49*K49)</f>
        <v>0</v>
      </c>
      <c r="W49" s="463"/>
      <c r="X49" s="464"/>
      <c r="Y49" s="255" t="str">
        <f aca="false">IF(AND(ISNUMBER(F49),OR(A49="",A49="!!!!!!")),"!!!!!!",IF(A49="new.cod","NEWCOD",IF(AND((Z49=""),ISTEXT(A49),A49&lt;&gt;"!!!!!!"),A49,IF(Z49="","",INDEX('liste reference'!$A$6:$A$1174,Z49)))))</f>
        <v/>
      </c>
      <c r="Z49" s="255" t="str">
        <f aca="false">IF(ISERROR(MATCH(A49,'liste reference'!$A$6:$A$1174,0)),IF(ISERROR(MATCH(A49,'liste reference'!$B$6:$B$1174,0)),"",(MATCH(A49,'liste reference'!$B$6:$B$1174,0))),(MATCH(A49,'liste reference'!$A$6:$A$1174,0)))</f>
        <v/>
      </c>
    </row>
    <row r="50" customFormat="false" ht="12.75" hidden="false" customHeight="false" outlineLevel="0" collapsed="false">
      <c r="A50" s="451"/>
      <c r="B50" s="452"/>
      <c r="C50" s="453"/>
      <c r="D50" s="454" t="str">
        <f aca="false">IF(ISERROR(VLOOKUP($A50,'liste reference'!$A$6:$B$1174,2,0)),IF(ISERROR(VLOOKUP($A50,'liste reference'!$B$6:$B$1174,1,0)),"",VLOOKUP($A50,'liste reference'!$B$6:$B$1174,1,0)),VLOOKUP($A50,'liste reference'!$A$6:$B$1174,2,0))</f>
        <v/>
      </c>
      <c r="E50" s="455" t="n">
        <f aca="false">IF(D50="",,VLOOKUP(D50,D$22:D49,1,0))</f>
        <v>0</v>
      </c>
      <c r="F50" s="456" t="str">
        <f aca="false">IF(AND(OR(A50="",A50="!!!!!!"),B50="",C50=""),"",IF(OR(AND(B50="",C50=""),ISERROR(C50+B50)),"!!!",($B50*$B$7+$C50*$C$7)/100))</f>
        <v/>
      </c>
      <c r="G50" s="457" t="str">
        <f aca="false">IF(A50="","",IF(ISERROR(VLOOKUP($A50,'liste reference'!$A$6:$Q$1174,9,0)),IF(ISERROR(VLOOKUP($A50,'liste reference'!$B$6:$Q$1174,8,0)),"    -",VLOOKUP($A50,'liste reference'!$B$6:$Q$1174,8,0)),VLOOKUP($A50,'liste reference'!$A$6:$Q$1174,9,0)))</f>
        <v/>
      </c>
      <c r="H50" s="458" t="str">
        <f aca="false">IF(A50="","x",IF(ISERROR(VLOOKUP($A50,'liste reference'!$A$6:$Q$1174,10,0)),IF(ISERROR(VLOOKUP($A50,'liste reference'!$B$6:$Q$1174,9,0)),"x",VLOOKUP($A50,'liste reference'!$B$6:$Q$1174,9,0)),VLOOKUP($A50,'liste reference'!$A$6:$Q$1174,10,0)))</f>
        <v>x</v>
      </c>
      <c r="I50" s="255" t="str">
        <f aca="false">IF(A50="","",1)</f>
        <v/>
      </c>
      <c r="J50" s="459" t="str">
        <f aca="false">IF(ISNUMBER($H50),IF(ISERROR(VLOOKUP($A50,'liste reference'!$A$6:$Q$1174,6,0)),IF(ISERROR(VLOOKUP($A50,'liste reference'!$B$6:$Q$1174,5,0)),"nu",VLOOKUP($A50,'liste reference'!$B$6:$Q$1174,5,0)),VLOOKUP($A50,'liste reference'!$A$6:$Q$1174,6,0)),"nu")</f>
        <v>nu</v>
      </c>
      <c r="K50" s="459" t="str">
        <f aca="false">IF(ISNUMBER($H50),IF(ISERROR(VLOOKUP($A50,'liste reference'!$A$6:$Q$1174,7,0)),IF(ISERROR(VLOOKUP($A50,'liste reference'!$B$6:$Q$1174,6,0)),"nu",VLOOKUP($A50,'liste reference'!$B$6:$Q$1174,6,0)),VLOOKUP($A50,'liste reference'!$A$6:$Q$1174,7,0)),"nu")</f>
        <v>nu</v>
      </c>
      <c r="L50" s="445" t="str">
        <f aca="false">IF(A50="NEWCOD",IF(W50="","Renseigner le champ 'Nouveau taxon'",$W50),IF(ISTEXT($E50),"Taxon déjà saisi !",IF(OR(A50="",A50="!!!!!!"),"",IF(ISERROR(VLOOKUP($A50,'liste reference'!$A$6:$B$1174,2,0)),IF(ISERROR(VLOOKUP($A50,'liste reference'!$B$6:$B$1174,1,0)),"non répertorié ou synonyme. Vérifiez !",VLOOKUP($A50,'liste reference'!$B$6:$B$1174,1,0)),VLOOKUP(A50,'liste reference'!$A$6:$B$1174,2,0)))))</f>
        <v/>
      </c>
      <c r="M50" s="460"/>
      <c r="N50" s="460"/>
      <c r="O50" s="460"/>
      <c r="P50" s="461" t="s">
        <v>3442</v>
      </c>
      <c r="Q50" s="461" t="str">
        <f aca="false">IF(OR($A50="NEWCOD",$A50="!!!!!!"),IF(X50="","NoCod",X50),IF($A50="","",IF(ISERROR(VLOOKUP($A50,'liste reference'!$A$6:$H$1174,8,FALSE())),IF(ISERROR(VLOOKUP($A50,'liste reference'!$B$6:$H$1174,7,FALSE())),"",VLOOKUP($A50,'liste reference'!$B$6:$H$1174,7,FALSE())),VLOOKUP($A50,'liste reference'!$A$6:$H$1174,8,FALSE()))))</f>
        <v/>
      </c>
      <c r="R50" s="448" t="str">
        <f aca="false">IF(ISTEXT(H50),"",(B50*$B$7/100)+(C50*$C$7/100))</f>
        <v/>
      </c>
      <c r="S50" s="255" t="str">
        <f aca="false">IF(OR(ISTEXT(H50),R50=0),"",IF(R50&lt;0.1,1,IF(R50&lt;1,2,IF(R50&lt;10,3,IF(R50&lt;50,4,IF(R50&gt;=50,5,""))))))</f>
        <v/>
      </c>
      <c r="T50" s="255" t="n">
        <f aca="false">IF(ISERROR(S50*J50),0,S50*J50)</f>
        <v>0</v>
      </c>
      <c r="U50" s="255" t="n">
        <f aca="false">IF(ISERROR(S50*J50*K50),0,S50*J50*K50)</f>
        <v>0</v>
      </c>
      <c r="V50" s="462" t="n">
        <f aca="false">IF(ISERROR(S50*K50),0,S50*K50)</f>
        <v>0</v>
      </c>
      <c r="W50" s="463"/>
      <c r="X50" s="464"/>
      <c r="Y50" s="255" t="str">
        <f aca="false">IF(AND(ISNUMBER(F50),OR(A50="",A50="!!!!!!")),"!!!!!!",IF(A50="new.cod","NEWCOD",IF(AND((Z50=""),ISTEXT(A50),A50&lt;&gt;"!!!!!!"),A50,IF(Z50="","",INDEX('liste reference'!$A$6:$A$1174,Z50)))))</f>
        <v/>
      </c>
      <c r="Z50" s="255" t="str">
        <f aca="false">IF(ISERROR(MATCH(A50,'liste reference'!$A$6:$A$1174,0)),IF(ISERROR(MATCH(A50,'liste reference'!$B$6:$B$1174,0)),"",(MATCH(A50,'liste reference'!$B$6:$B$1174,0))),(MATCH(A50,'liste reference'!$A$6:$A$1174,0)))</f>
        <v/>
      </c>
    </row>
    <row r="51" customFormat="false" ht="12.75" hidden="false" customHeight="false" outlineLevel="0" collapsed="false">
      <c r="A51" s="451"/>
      <c r="B51" s="452"/>
      <c r="C51" s="453"/>
      <c r="D51" s="454" t="str">
        <f aca="false">IF(ISERROR(VLOOKUP($A51,'liste reference'!$A$6:$B$1174,2,0)),IF(ISERROR(VLOOKUP($A51,'liste reference'!$B$6:$B$1174,1,0)),"",VLOOKUP($A51,'liste reference'!$B$6:$B$1174,1,0)),VLOOKUP($A51,'liste reference'!$A$6:$B$1174,2,0))</f>
        <v/>
      </c>
      <c r="E51" s="455" t="n">
        <f aca="false">IF(D51="",,VLOOKUP(D51,D$22:D50,1,0))</f>
        <v>0</v>
      </c>
      <c r="F51" s="456" t="str">
        <f aca="false">IF(AND(OR(A51="",A51="!!!!!!"),B51="",C51=""),"",IF(OR(AND(B51="",C51=""),ISERROR(C51+B51)),"!!!",($B51*$B$7+$C51*$C$7)/100))</f>
        <v/>
      </c>
      <c r="G51" s="457" t="str">
        <f aca="false">IF(A51="","",IF(ISERROR(VLOOKUP($A51,'liste reference'!$A$6:$Q$1174,9,0)),IF(ISERROR(VLOOKUP($A51,'liste reference'!$B$6:$Q$1174,8,0)),"    -",VLOOKUP($A51,'liste reference'!$B$6:$Q$1174,8,0)),VLOOKUP($A51,'liste reference'!$A$6:$Q$1174,9,0)))</f>
        <v/>
      </c>
      <c r="H51" s="458" t="str">
        <f aca="false">IF(A51="","x",IF(ISERROR(VLOOKUP($A51,'liste reference'!$A$6:$Q$1174,10,0)),IF(ISERROR(VLOOKUP($A51,'liste reference'!$B$6:$Q$1174,9,0)),"x",VLOOKUP($A51,'liste reference'!$B$6:$Q$1174,9,0)),VLOOKUP($A51,'liste reference'!$A$6:$Q$1174,10,0)))</f>
        <v>x</v>
      </c>
      <c r="I51" s="255" t="str">
        <f aca="false">IF(A51="","",1)</f>
        <v/>
      </c>
      <c r="J51" s="459" t="str">
        <f aca="false">IF(ISNUMBER($H51),IF(ISERROR(VLOOKUP($A51,'liste reference'!$A$6:$Q$1174,6,0)),IF(ISERROR(VLOOKUP($A51,'liste reference'!$B$6:$Q$1174,5,0)),"nu",VLOOKUP($A51,'liste reference'!$B$6:$Q$1174,5,0)),VLOOKUP($A51,'liste reference'!$A$6:$Q$1174,6,0)),"nu")</f>
        <v>nu</v>
      </c>
      <c r="K51" s="459" t="str">
        <f aca="false">IF(ISNUMBER($H51),IF(ISERROR(VLOOKUP($A51,'liste reference'!$A$6:$Q$1174,7,0)),IF(ISERROR(VLOOKUP($A51,'liste reference'!$B$6:$Q$1174,6,0)),"nu",VLOOKUP($A51,'liste reference'!$B$6:$Q$1174,6,0)),VLOOKUP($A51,'liste reference'!$A$6:$Q$1174,7,0)),"nu")</f>
        <v>nu</v>
      </c>
      <c r="L51" s="445" t="str">
        <f aca="false">IF(A51="NEWCOD",IF(W51="","Renseigner le champ 'Nouveau taxon'",$W51),IF(ISTEXT($E51),"Taxon déjà saisi !",IF(OR(A51="",A51="!!!!!!"),"",IF(ISERROR(VLOOKUP($A51,'liste reference'!$A$6:$B$1174,2,0)),IF(ISERROR(VLOOKUP($A51,'liste reference'!$B$6:$B$1174,1,0)),"non répertorié ou synonyme. Vérifiez !",VLOOKUP($A51,'liste reference'!$B$6:$B$1174,1,0)),VLOOKUP(A51,'liste reference'!$A$6:$B$1174,2,0)))))</f>
        <v/>
      </c>
      <c r="M51" s="460"/>
      <c r="N51" s="460"/>
      <c r="O51" s="460"/>
      <c r="P51" s="461" t="s">
        <v>3442</v>
      </c>
      <c r="Q51" s="461" t="str">
        <f aca="false">IF(OR($A51="NEWCOD",$A51="!!!!!!"),IF(X51="","NoCod",X51),IF($A51="","",IF(ISERROR(VLOOKUP($A51,'liste reference'!$A$6:$H$1174,8,FALSE())),IF(ISERROR(VLOOKUP($A51,'liste reference'!$B$6:$H$1174,7,FALSE())),"",VLOOKUP($A51,'liste reference'!$B$6:$H$1174,7,FALSE())),VLOOKUP($A51,'liste reference'!$A$6:$H$1174,8,FALSE()))))</f>
        <v/>
      </c>
      <c r="R51" s="448" t="str">
        <f aca="false">IF(ISTEXT(H51),"",(B51*$B$7/100)+(C51*$C$7/100))</f>
        <v/>
      </c>
      <c r="S51" s="255" t="str">
        <f aca="false">IF(OR(ISTEXT(H51),R51=0),"",IF(R51&lt;0.1,1,IF(R51&lt;1,2,IF(R51&lt;10,3,IF(R51&lt;50,4,IF(R51&gt;=50,5,""))))))</f>
        <v/>
      </c>
      <c r="T51" s="255" t="n">
        <f aca="false">IF(ISERROR(S51*J51),0,S51*J51)</f>
        <v>0</v>
      </c>
      <c r="U51" s="255" t="n">
        <f aca="false">IF(ISERROR(S51*J51*K51),0,S51*J51*K51)</f>
        <v>0</v>
      </c>
      <c r="V51" s="462" t="n">
        <f aca="false">IF(ISERROR(S51*K51),0,S51*K51)</f>
        <v>0</v>
      </c>
      <c r="W51" s="463"/>
      <c r="X51" s="464"/>
      <c r="Y51" s="255" t="str">
        <f aca="false">IF(AND(ISNUMBER(F51),OR(A51="",A51="!!!!!!")),"!!!!!!",IF(A51="new.cod","NEWCOD",IF(AND((Z51=""),ISTEXT(A51),A51&lt;&gt;"!!!!!!"),A51,IF(Z51="","",INDEX('liste reference'!$A$6:$A$1174,Z51)))))</f>
        <v/>
      </c>
      <c r="Z51" s="255" t="str">
        <f aca="false">IF(ISERROR(MATCH(A51,'liste reference'!$A$6:$A$1174,0)),IF(ISERROR(MATCH(A51,'liste reference'!$B$6:$B$1174,0)),"",(MATCH(A51,'liste reference'!$B$6:$B$1174,0))),(MATCH(A51,'liste reference'!$A$6:$A$1174,0)))</f>
        <v/>
      </c>
    </row>
    <row r="52" customFormat="false" ht="12.75" hidden="false" customHeight="false" outlineLevel="0" collapsed="false">
      <c r="A52" s="451"/>
      <c r="B52" s="452"/>
      <c r="C52" s="453"/>
      <c r="D52" s="454" t="str">
        <f aca="false">IF(ISERROR(VLOOKUP($A52,'liste reference'!$A$6:$B$1174,2,0)),IF(ISERROR(VLOOKUP($A52,'liste reference'!$B$6:$B$1174,1,0)),"",VLOOKUP($A52,'liste reference'!$B$6:$B$1174,1,0)),VLOOKUP($A52,'liste reference'!$A$6:$B$1174,2,0))</f>
        <v/>
      </c>
      <c r="E52" s="455" t="n">
        <f aca="false">IF(D52="",,VLOOKUP(D52,D$22:D51,1,0))</f>
        <v>0</v>
      </c>
      <c r="F52" s="456" t="str">
        <f aca="false">IF(AND(OR(A52="",A52="!!!!!!"),B52="",C52=""),"",IF(OR(AND(B52="",C52=""),ISERROR(C52+B52)),"!!!",($B52*$B$7+$C52*$C$7)/100))</f>
        <v/>
      </c>
      <c r="G52" s="457" t="str">
        <f aca="false">IF(A52="","",IF(ISERROR(VLOOKUP($A52,'liste reference'!$A$6:$Q$1174,9,0)),IF(ISERROR(VLOOKUP($A52,'liste reference'!$B$6:$Q$1174,8,0)),"    -",VLOOKUP($A52,'liste reference'!$B$6:$Q$1174,8,0)),VLOOKUP($A52,'liste reference'!$A$6:$Q$1174,9,0)))</f>
        <v/>
      </c>
      <c r="H52" s="458" t="str">
        <f aca="false">IF(A52="","x",IF(ISERROR(VLOOKUP($A52,'liste reference'!$A$6:$Q$1174,10,0)),IF(ISERROR(VLOOKUP($A52,'liste reference'!$B$6:$Q$1174,9,0)),"x",VLOOKUP($A52,'liste reference'!$B$6:$Q$1174,9,0)),VLOOKUP($A52,'liste reference'!$A$6:$Q$1174,10,0)))</f>
        <v>x</v>
      </c>
      <c r="I52" s="255" t="str">
        <f aca="false">IF(A52="","",1)</f>
        <v/>
      </c>
      <c r="J52" s="459" t="str">
        <f aca="false">IF(ISNUMBER($H52),IF(ISERROR(VLOOKUP($A52,'liste reference'!$A$6:$Q$1174,6,0)),IF(ISERROR(VLOOKUP($A52,'liste reference'!$B$6:$Q$1174,5,0)),"nu",VLOOKUP($A52,'liste reference'!$B$6:$Q$1174,5,0)),VLOOKUP($A52,'liste reference'!$A$6:$Q$1174,6,0)),"nu")</f>
        <v>nu</v>
      </c>
      <c r="K52" s="459" t="str">
        <f aca="false">IF(ISNUMBER($H52),IF(ISERROR(VLOOKUP($A52,'liste reference'!$A$6:$Q$1174,7,0)),IF(ISERROR(VLOOKUP($A52,'liste reference'!$B$6:$Q$1174,6,0)),"nu",VLOOKUP($A52,'liste reference'!$B$6:$Q$1174,6,0)),VLOOKUP($A52,'liste reference'!$A$6:$Q$1174,7,0)),"nu")</f>
        <v>nu</v>
      </c>
      <c r="L52" s="445" t="str">
        <f aca="false">IF(A52="NEWCOD",IF(W52="","Renseigner le champ 'Nouveau taxon'",$W52),IF(ISTEXT($E52),"Taxon déjà saisi !",IF(OR(A52="",A52="!!!!!!"),"",IF(ISERROR(VLOOKUP($A52,'liste reference'!$A$6:$B$1174,2,0)),IF(ISERROR(VLOOKUP($A52,'liste reference'!$B$6:$B$1174,1,0)),"non répertorié ou synonyme. Vérifiez !",VLOOKUP($A52,'liste reference'!$B$6:$B$1174,1,0)),VLOOKUP(A52,'liste reference'!$A$6:$B$1174,2,0)))))</f>
        <v/>
      </c>
      <c r="M52" s="460"/>
      <c r="N52" s="460"/>
      <c r="O52" s="460"/>
      <c r="P52" s="461" t="s">
        <v>3442</v>
      </c>
      <c r="Q52" s="461" t="str">
        <f aca="false">IF(OR($A52="NEWCOD",$A52="!!!!!!"),IF(X52="","NoCod",X52),IF($A52="","",IF(ISERROR(VLOOKUP($A52,'liste reference'!$A$6:$H$1174,8,FALSE())),IF(ISERROR(VLOOKUP($A52,'liste reference'!$B$6:$H$1174,7,FALSE())),"",VLOOKUP($A52,'liste reference'!$B$6:$H$1174,7,FALSE())),VLOOKUP($A52,'liste reference'!$A$6:$H$1174,8,FALSE()))))</f>
        <v/>
      </c>
      <c r="R52" s="448" t="str">
        <f aca="false">IF(ISTEXT(H52),"",(B52*$B$7/100)+(C52*$C$7/100))</f>
        <v/>
      </c>
      <c r="S52" s="255" t="str">
        <f aca="false">IF(OR(ISTEXT(H52),R52=0),"",IF(R52&lt;0.1,1,IF(R52&lt;1,2,IF(R52&lt;10,3,IF(R52&lt;50,4,IF(R52&gt;=50,5,""))))))</f>
        <v/>
      </c>
      <c r="T52" s="255" t="n">
        <f aca="false">IF(ISERROR(S52*J52),0,S52*J52)</f>
        <v>0</v>
      </c>
      <c r="U52" s="255" t="n">
        <f aca="false">IF(ISERROR(S52*J52*K52),0,S52*J52*K52)</f>
        <v>0</v>
      </c>
      <c r="V52" s="462" t="n">
        <f aca="false">IF(ISERROR(S52*K52),0,S52*K52)</f>
        <v>0</v>
      </c>
      <c r="W52" s="463"/>
      <c r="X52" s="464"/>
      <c r="Y52" s="255" t="str">
        <f aca="false">IF(AND(ISNUMBER(F52),OR(A52="",A52="!!!!!!")),"!!!!!!",IF(A52="new.cod","NEWCOD",IF(AND((Z52=""),ISTEXT(A52),A52&lt;&gt;"!!!!!!"),A52,IF(Z52="","",INDEX('liste reference'!$A$6:$A$1174,Z52)))))</f>
        <v/>
      </c>
      <c r="Z52" s="255" t="str">
        <f aca="false">IF(ISERROR(MATCH(A52,'liste reference'!$A$6:$A$1174,0)),IF(ISERROR(MATCH(A52,'liste reference'!$B$6:$B$1174,0)),"",(MATCH(A52,'liste reference'!$B$6:$B$1174,0))),(MATCH(A52,'liste reference'!$A$6:$A$1174,0)))</f>
        <v/>
      </c>
    </row>
    <row r="53" customFormat="false" ht="12.75" hidden="false" customHeight="false" outlineLevel="0" collapsed="false">
      <c r="A53" s="451"/>
      <c r="B53" s="452"/>
      <c r="C53" s="453"/>
      <c r="D53" s="454" t="str">
        <f aca="false">IF(ISERROR(VLOOKUP($A53,'liste reference'!$A$6:$B$1174,2,0)),IF(ISERROR(VLOOKUP($A53,'liste reference'!$B$6:$B$1174,1,0)),"",VLOOKUP($A53,'liste reference'!$B$6:$B$1174,1,0)),VLOOKUP($A53,'liste reference'!$A$6:$B$1174,2,0))</f>
        <v/>
      </c>
      <c r="E53" s="455" t="n">
        <f aca="false">IF(D53="",,VLOOKUP(D53,D$22:D52,1,0))</f>
        <v>0</v>
      </c>
      <c r="F53" s="456" t="str">
        <f aca="false">IF(AND(OR(A53="",A53="!!!!!!"),B53="",C53=""),"",IF(OR(AND(B53="",C53=""),ISERROR(C53+B53)),"!!!",($B53*$B$7+$C53*$C$7)/100))</f>
        <v/>
      </c>
      <c r="G53" s="457" t="str">
        <f aca="false">IF(A53="","",IF(ISERROR(VLOOKUP($A53,'liste reference'!$A$6:$Q$1174,9,0)),IF(ISERROR(VLOOKUP($A53,'liste reference'!$B$6:$Q$1174,8,0)),"    -",VLOOKUP($A53,'liste reference'!$B$6:$Q$1174,8,0)),VLOOKUP($A53,'liste reference'!$A$6:$Q$1174,9,0)))</f>
        <v/>
      </c>
      <c r="H53" s="458" t="str">
        <f aca="false">IF(A53="","x",IF(ISERROR(VLOOKUP($A53,'liste reference'!$A$6:$Q$1174,10,0)),IF(ISERROR(VLOOKUP($A53,'liste reference'!$B$6:$Q$1174,9,0)),"x",VLOOKUP($A53,'liste reference'!$B$6:$Q$1174,9,0)),VLOOKUP($A53,'liste reference'!$A$6:$Q$1174,10,0)))</f>
        <v>x</v>
      </c>
      <c r="I53" s="255" t="str">
        <f aca="false">IF(A53="","",1)</f>
        <v/>
      </c>
      <c r="J53" s="459" t="str">
        <f aca="false">IF(ISNUMBER($H53),IF(ISERROR(VLOOKUP($A53,'liste reference'!$A$6:$Q$1174,6,0)),IF(ISERROR(VLOOKUP($A53,'liste reference'!$B$6:$Q$1174,5,0)),"nu",VLOOKUP($A53,'liste reference'!$B$6:$Q$1174,5,0)),VLOOKUP($A53,'liste reference'!$A$6:$Q$1174,6,0)),"nu")</f>
        <v>nu</v>
      </c>
      <c r="K53" s="459" t="str">
        <f aca="false">IF(ISNUMBER($H53),IF(ISERROR(VLOOKUP($A53,'liste reference'!$A$6:$Q$1174,7,0)),IF(ISERROR(VLOOKUP($A53,'liste reference'!$B$6:$Q$1174,6,0)),"nu",VLOOKUP($A53,'liste reference'!$B$6:$Q$1174,6,0)),VLOOKUP($A53,'liste reference'!$A$6:$Q$1174,7,0)),"nu")</f>
        <v>nu</v>
      </c>
      <c r="L53" s="445" t="str">
        <f aca="false">IF(A53="NEWCOD",IF(W53="","Renseigner le champ 'Nouveau taxon'",$W53),IF(ISTEXT($E53),"Taxon déjà saisi !",IF(OR(A53="",A53="!!!!!!"),"",IF(ISERROR(VLOOKUP($A53,'liste reference'!$A$6:$B$1174,2,0)),IF(ISERROR(VLOOKUP($A53,'liste reference'!$B$6:$B$1174,1,0)),"non répertorié ou synonyme. Vérifiez !",VLOOKUP($A53,'liste reference'!$B$6:$B$1174,1,0)),VLOOKUP(A53,'liste reference'!$A$6:$B$1174,2,0)))))</f>
        <v/>
      </c>
      <c r="M53" s="460"/>
      <c r="N53" s="460"/>
      <c r="O53" s="460"/>
      <c r="P53" s="461" t="s">
        <v>3442</v>
      </c>
      <c r="Q53" s="461" t="str">
        <f aca="false">IF(OR($A53="NEWCOD",$A53="!!!!!!"),IF(X53="","NoCod",X53),IF($A53="","",IF(ISERROR(VLOOKUP($A53,'liste reference'!$A$6:$H$1174,8,FALSE())),IF(ISERROR(VLOOKUP($A53,'liste reference'!$B$6:$H$1174,7,FALSE())),"",VLOOKUP($A53,'liste reference'!$B$6:$H$1174,7,FALSE())),VLOOKUP($A53,'liste reference'!$A$6:$H$1174,8,FALSE()))))</f>
        <v/>
      </c>
      <c r="R53" s="448" t="str">
        <f aca="false">IF(ISTEXT(H53),"",(B53*$B$7/100)+(C53*$C$7/100))</f>
        <v/>
      </c>
      <c r="S53" s="255" t="str">
        <f aca="false">IF(OR(ISTEXT(H53),R53=0),"",IF(R53&lt;0.1,1,IF(R53&lt;1,2,IF(R53&lt;10,3,IF(R53&lt;50,4,IF(R53&gt;=50,5,""))))))</f>
        <v/>
      </c>
      <c r="T53" s="255" t="n">
        <f aca="false">IF(ISERROR(S53*J53),0,S53*J53)</f>
        <v>0</v>
      </c>
      <c r="U53" s="255" t="n">
        <f aca="false">IF(ISERROR(S53*J53*K53),0,S53*J53*K53)</f>
        <v>0</v>
      </c>
      <c r="V53" s="462" t="n">
        <f aca="false">IF(ISERROR(S53*K53),0,S53*K53)</f>
        <v>0</v>
      </c>
      <c r="W53" s="463"/>
      <c r="X53" s="464"/>
      <c r="Y53" s="255" t="str">
        <f aca="false">IF(AND(ISNUMBER(F53),OR(A53="",A53="!!!!!!")),"!!!!!!",IF(A53="new.cod","NEWCOD",IF(AND((Z53=""),ISTEXT(A53),A53&lt;&gt;"!!!!!!"),A53,IF(Z53="","",INDEX('liste reference'!$A$6:$A$1174,Z53)))))</f>
        <v/>
      </c>
      <c r="Z53" s="255" t="str">
        <f aca="false">IF(ISERROR(MATCH(A53,'liste reference'!$A$6:$A$1174,0)),IF(ISERROR(MATCH(A53,'liste reference'!$B$6:$B$1174,0)),"",(MATCH(A53,'liste reference'!$B$6:$B$1174,0))),(MATCH(A53,'liste reference'!$A$6:$A$1174,0)))</f>
        <v/>
      </c>
    </row>
    <row r="54" customFormat="false" ht="12.75" hidden="false" customHeight="false" outlineLevel="0" collapsed="false">
      <c r="A54" s="451"/>
      <c r="B54" s="452"/>
      <c r="C54" s="453"/>
      <c r="D54" s="454" t="str">
        <f aca="false">IF(ISERROR(VLOOKUP($A54,'liste reference'!$A$6:$B$1174,2,0)),IF(ISERROR(VLOOKUP($A54,'liste reference'!$B$6:$B$1174,1,0)),"",VLOOKUP($A54,'liste reference'!$B$6:$B$1174,1,0)),VLOOKUP($A54,'liste reference'!$A$6:$B$1174,2,0))</f>
        <v/>
      </c>
      <c r="E54" s="455" t="n">
        <f aca="false">IF(D54="",,VLOOKUP(D54,D$22:D53,1,0))</f>
        <v>0</v>
      </c>
      <c r="F54" s="456" t="str">
        <f aca="false">IF(AND(OR(A54="",A54="!!!!!!"),B54="",C54=""),"",IF(OR(AND(B54="",C54=""),ISERROR(C54+B54)),"!!!",($B54*$B$7+$C54*$C$7)/100))</f>
        <v/>
      </c>
      <c r="G54" s="457" t="str">
        <f aca="false">IF(A54="","",IF(ISERROR(VLOOKUP($A54,'liste reference'!$A$6:$Q$1174,9,0)),IF(ISERROR(VLOOKUP($A54,'liste reference'!$B$6:$Q$1174,8,0)),"    -",VLOOKUP($A54,'liste reference'!$B$6:$Q$1174,8,0)),VLOOKUP($A54,'liste reference'!$A$6:$Q$1174,9,0)))</f>
        <v/>
      </c>
      <c r="H54" s="458" t="str">
        <f aca="false">IF(A54="","x",IF(ISERROR(VLOOKUP($A54,'liste reference'!$A$6:$Q$1174,10,0)),IF(ISERROR(VLOOKUP($A54,'liste reference'!$B$6:$Q$1174,9,0)),"x",VLOOKUP($A54,'liste reference'!$B$6:$Q$1174,9,0)),VLOOKUP($A54,'liste reference'!$A$6:$Q$1174,10,0)))</f>
        <v>x</v>
      </c>
      <c r="I54" s="255" t="str">
        <f aca="false">IF(A54="","",1)</f>
        <v/>
      </c>
      <c r="J54" s="459" t="str">
        <f aca="false">IF(ISNUMBER($H54),IF(ISERROR(VLOOKUP($A54,'liste reference'!$A$6:$Q$1174,6,0)),IF(ISERROR(VLOOKUP($A54,'liste reference'!$B$6:$Q$1174,5,0)),"nu",VLOOKUP($A54,'liste reference'!$B$6:$Q$1174,5,0)),VLOOKUP($A54,'liste reference'!$A$6:$Q$1174,6,0)),"nu")</f>
        <v>nu</v>
      </c>
      <c r="K54" s="459" t="str">
        <f aca="false">IF(ISNUMBER($H54),IF(ISERROR(VLOOKUP($A54,'liste reference'!$A$6:$Q$1174,7,0)),IF(ISERROR(VLOOKUP($A54,'liste reference'!$B$6:$Q$1174,6,0)),"nu",VLOOKUP($A54,'liste reference'!$B$6:$Q$1174,6,0)),VLOOKUP($A54,'liste reference'!$A$6:$Q$1174,7,0)),"nu")</f>
        <v>nu</v>
      </c>
      <c r="L54" s="445" t="str">
        <f aca="false">IF(A54="NEWCOD",IF(W54="","Renseigner le champ 'Nouveau taxon'",$W54),IF(ISTEXT($E54),"Taxon déjà saisi !",IF(OR(A54="",A54="!!!!!!"),"",IF(ISERROR(VLOOKUP($A54,'liste reference'!$A$6:$B$1174,2,0)),IF(ISERROR(VLOOKUP($A54,'liste reference'!$B$6:$B$1174,1,0)),"non répertorié ou synonyme. Vérifiez !",VLOOKUP($A54,'liste reference'!$B$6:$B$1174,1,0)),VLOOKUP(A54,'liste reference'!$A$6:$B$1174,2,0)))))</f>
        <v/>
      </c>
      <c r="M54" s="460"/>
      <c r="N54" s="460"/>
      <c r="O54" s="460"/>
      <c r="P54" s="461" t="s">
        <v>3442</v>
      </c>
      <c r="Q54" s="461" t="str">
        <f aca="false">IF(OR($A54="NEWCOD",$A54="!!!!!!"),IF(X54="","NoCod",X54),IF($A54="","",IF(ISERROR(VLOOKUP($A54,'liste reference'!$A$6:$H$1174,8,FALSE())),IF(ISERROR(VLOOKUP($A54,'liste reference'!$B$6:$H$1174,7,FALSE())),"",VLOOKUP($A54,'liste reference'!$B$6:$H$1174,7,FALSE())),VLOOKUP($A54,'liste reference'!$A$6:$H$1174,8,FALSE()))))</f>
        <v/>
      </c>
      <c r="R54" s="448" t="str">
        <f aca="false">IF(ISTEXT(H54),"",(B54*$B$7/100)+(C54*$C$7/100))</f>
        <v/>
      </c>
      <c r="S54" s="255" t="str">
        <f aca="false">IF(OR(ISTEXT(H54),R54=0),"",IF(R54&lt;0.1,1,IF(R54&lt;1,2,IF(R54&lt;10,3,IF(R54&lt;50,4,IF(R54&gt;=50,5,""))))))</f>
        <v/>
      </c>
      <c r="T54" s="255" t="n">
        <f aca="false">IF(ISERROR(S54*J54),0,S54*J54)</f>
        <v>0</v>
      </c>
      <c r="U54" s="255" t="n">
        <f aca="false">IF(ISERROR(S54*J54*K54),0,S54*J54*K54)</f>
        <v>0</v>
      </c>
      <c r="V54" s="462" t="n">
        <f aca="false">IF(ISERROR(S54*K54),0,S54*K54)</f>
        <v>0</v>
      </c>
      <c r="W54" s="463"/>
      <c r="X54" s="464"/>
      <c r="Y54" s="255" t="str">
        <f aca="false">IF(AND(ISNUMBER(F54),OR(A54="",A54="!!!!!!")),"!!!!!!",IF(A54="new.cod","NEWCOD",IF(AND((Z54=""),ISTEXT(A54),A54&lt;&gt;"!!!!!!"),A54,IF(Z54="","",INDEX('liste reference'!$A$6:$A$1174,Z54)))))</f>
        <v/>
      </c>
      <c r="Z54" s="255" t="str">
        <f aca="false">IF(ISERROR(MATCH(A54,'liste reference'!$A$6:$A$1174,0)),IF(ISERROR(MATCH(A54,'liste reference'!$B$6:$B$1174,0)),"",(MATCH(A54,'liste reference'!$B$6:$B$1174,0))),(MATCH(A54,'liste reference'!$A$6:$A$1174,0)))</f>
        <v/>
      </c>
    </row>
    <row r="55" customFormat="false" ht="12.75" hidden="false" customHeight="false" outlineLevel="0" collapsed="false">
      <c r="A55" s="451"/>
      <c r="B55" s="452"/>
      <c r="C55" s="453"/>
      <c r="D55" s="454" t="str">
        <f aca="false">IF(ISERROR(VLOOKUP($A55,'liste reference'!$A$6:$B$1174,2,0)),IF(ISERROR(VLOOKUP($A55,'liste reference'!$B$6:$B$1174,1,0)),"",VLOOKUP($A55,'liste reference'!$B$6:$B$1174,1,0)),VLOOKUP($A55,'liste reference'!$A$6:$B$1174,2,0))</f>
        <v/>
      </c>
      <c r="E55" s="455" t="n">
        <f aca="false">IF(D55="",,VLOOKUP(D55,D$22:D54,1,0))</f>
        <v>0</v>
      </c>
      <c r="F55" s="456" t="str">
        <f aca="false">IF(AND(OR(A55="",A55="!!!!!!"),B55="",C55=""),"",IF(OR(AND(B55="",C55=""),ISERROR(C55+B55)),"!!!",($B55*$B$7+$C55*$C$7)/100))</f>
        <v/>
      </c>
      <c r="G55" s="457" t="str">
        <f aca="false">IF(A55="","",IF(ISERROR(VLOOKUP($A55,'liste reference'!$A$6:$Q$1174,9,0)),IF(ISERROR(VLOOKUP($A55,'liste reference'!$B$6:$Q$1174,8,0)),"    -",VLOOKUP($A55,'liste reference'!$B$6:$Q$1174,8,0)),VLOOKUP($A55,'liste reference'!$A$6:$Q$1174,9,0)))</f>
        <v/>
      </c>
      <c r="H55" s="458" t="str">
        <f aca="false">IF(A55="","x",IF(ISERROR(VLOOKUP($A55,'liste reference'!$A$6:$Q$1174,10,0)),IF(ISERROR(VLOOKUP($A55,'liste reference'!$B$6:$Q$1174,9,0)),"x",VLOOKUP($A55,'liste reference'!$B$6:$Q$1174,9,0)),VLOOKUP($A55,'liste reference'!$A$6:$Q$1174,10,0)))</f>
        <v>x</v>
      </c>
      <c r="I55" s="255" t="str">
        <f aca="false">IF(A55="","",1)</f>
        <v/>
      </c>
      <c r="J55" s="459" t="str">
        <f aca="false">IF(ISNUMBER($H55),IF(ISERROR(VLOOKUP($A55,'liste reference'!$A$6:$Q$1174,6,0)),IF(ISERROR(VLOOKUP($A55,'liste reference'!$B$6:$Q$1174,5,0)),"nu",VLOOKUP($A55,'liste reference'!$B$6:$Q$1174,5,0)),VLOOKUP($A55,'liste reference'!$A$6:$Q$1174,6,0)),"nu")</f>
        <v>nu</v>
      </c>
      <c r="K55" s="459" t="str">
        <f aca="false">IF(ISNUMBER($H55),IF(ISERROR(VLOOKUP($A55,'liste reference'!$A$6:$Q$1174,7,0)),IF(ISERROR(VLOOKUP($A55,'liste reference'!$B$6:$Q$1174,6,0)),"nu",VLOOKUP($A55,'liste reference'!$B$6:$Q$1174,6,0)),VLOOKUP($A55,'liste reference'!$A$6:$Q$1174,7,0)),"nu")</f>
        <v>nu</v>
      </c>
      <c r="L55" s="445" t="str">
        <f aca="false">IF(A55="NEWCOD",IF(W55="","Renseigner le champ 'Nouveau taxon'",$W55),IF(ISTEXT($E55),"Taxon déjà saisi !",IF(OR(A55="",A55="!!!!!!"),"",IF(ISERROR(VLOOKUP($A55,'liste reference'!$A$6:$B$1174,2,0)),IF(ISERROR(VLOOKUP($A55,'liste reference'!$B$6:$B$1174,1,0)),"non répertorié ou synonyme. Vérifiez !",VLOOKUP($A55,'liste reference'!$B$6:$B$1174,1,0)),VLOOKUP(A55,'liste reference'!$A$6:$B$1174,2,0)))))</f>
        <v/>
      </c>
      <c r="M55" s="460"/>
      <c r="N55" s="460"/>
      <c r="O55" s="460"/>
      <c r="P55" s="461" t="s">
        <v>3442</v>
      </c>
      <c r="Q55" s="461" t="str">
        <f aca="false">IF(OR($A55="NEWCOD",$A55="!!!!!!"),IF(X55="","NoCod",X55),IF($A55="","",IF(ISERROR(VLOOKUP($A55,'liste reference'!$A$6:$H$1174,8,FALSE())),IF(ISERROR(VLOOKUP($A55,'liste reference'!$B$6:$H$1174,7,FALSE())),"",VLOOKUP($A55,'liste reference'!$B$6:$H$1174,7,FALSE())),VLOOKUP($A55,'liste reference'!$A$6:$H$1174,8,FALSE()))))</f>
        <v/>
      </c>
      <c r="R55" s="448" t="str">
        <f aca="false">IF(ISTEXT(H55),"",(B55*$B$7/100)+(C55*$C$7/100))</f>
        <v/>
      </c>
      <c r="S55" s="255" t="str">
        <f aca="false">IF(OR(ISTEXT(H55),R55=0),"",IF(R55&lt;0.1,1,IF(R55&lt;1,2,IF(R55&lt;10,3,IF(R55&lt;50,4,IF(R55&gt;=50,5,""))))))</f>
        <v/>
      </c>
      <c r="T55" s="255" t="n">
        <f aca="false">IF(ISERROR(S55*J55),0,S55*J55)</f>
        <v>0</v>
      </c>
      <c r="U55" s="255" t="n">
        <f aca="false">IF(ISERROR(S55*J55*K55),0,S55*J55*K55)</f>
        <v>0</v>
      </c>
      <c r="V55" s="462" t="n">
        <f aca="false">IF(ISERROR(S55*K55),0,S55*K55)</f>
        <v>0</v>
      </c>
      <c r="W55" s="463"/>
      <c r="X55" s="464"/>
      <c r="Y55" s="255" t="str">
        <f aca="false">IF(AND(ISNUMBER(F55),OR(A55="",A55="!!!!!!")),"!!!!!!",IF(A55="new.cod","NEWCOD",IF(AND((Z55=""),ISTEXT(A55),A55&lt;&gt;"!!!!!!"),A55,IF(Z55="","",INDEX('liste reference'!$A$6:$A$1174,Z55)))))</f>
        <v/>
      </c>
      <c r="Z55" s="255" t="str">
        <f aca="false">IF(ISERROR(MATCH(A55,'liste reference'!$A$6:$A$1174,0)),IF(ISERROR(MATCH(A55,'liste reference'!$B$6:$B$1174,0)),"",(MATCH(A55,'liste reference'!$B$6:$B$1174,0))),(MATCH(A55,'liste reference'!$A$6:$A$1174,0)))</f>
        <v/>
      </c>
    </row>
    <row r="56" customFormat="false" ht="12.75" hidden="false" customHeight="false" outlineLevel="0" collapsed="false">
      <c r="A56" s="451"/>
      <c r="B56" s="452"/>
      <c r="C56" s="453"/>
      <c r="D56" s="454" t="str">
        <f aca="false">IF(ISERROR(VLOOKUP($A56,'liste reference'!$A$6:$B$1174,2,0)),IF(ISERROR(VLOOKUP($A56,'liste reference'!$B$6:$B$1174,1,0)),"",VLOOKUP($A56,'liste reference'!$B$6:$B$1174,1,0)),VLOOKUP($A56,'liste reference'!$A$6:$B$1174,2,0))</f>
        <v/>
      </c>
      <c r="E56" s="455" t="n">
        <f aca="false">IF(D56="",,VLOOKUP(D56,D$22:D55,1,0))</f>
        <v>0</v>
      </c>
      <c r="F56" s="456" t="str">
        <f aca="false">IF(AND(OR(A56="",A56="!!!!!!"),B56="",C56=""),"",IF(OR(AND(B56="",C56=""),ISERROR(C56+B56)),"!!!",($B56*$B$7+$C56*$C$7)/100))</f>
        <v/>
      </c>
      <c r="G56" s="457" t="str">
        <f aca="false">IF(A56="","",IF(ISERROR(VLOOKUP($A56,'liste reference'!$A$6:$Q$1174,9,0)),IF(ISERROR(VLOOKUP($A56,'liste reference'!$B$6:$Q$1174,8,0)),"    -",VLOOKUP($A56,'liste reference'!$B$6:$Q$1174,8,0)),VLOOKUP($A56,'liste reference'!$A$6:$Q$1174,9,0)))</f>
        <v/>
      </c>
      <c r="H56" s="458" t="str">
        <f aca="false">IF(A56="","x",IF(ISERROR(VLOOKUP($A56,'liste reference'!$A$6:$Q$1174,10,0)),IF(ISERROR(VLOOKUP($A56,'liste reference'!$B$6:$Q$1174,9,0)),"x",VLOOKUP($A56,'liste reference'!$B$6:$Q$1174,9,0)),VLOOKUP($A56,'liste reference'!$A$6:$Q$1174,10,0)))</f>
        <v>x</v>
      </c>
      <c r="I56" s="255" t="str">
        <f aca="false">IF(A56="","",1)</f>
        <v/>
      </c>
      <c r="J56" s="459" t="str">
        <f aca="false">IF(ISNUMBER($H56),IF(ISERROR(VLOOKUP($A56,'liste reference'!$A$6:$Q$1174,6,0)),IF(ISERROR(VLOOKUP($A56,'liste reference'!$B$6:$Q$1174,5,0)),"nu",VLOOKUP($A56,'liste reference'!$B$6:$Q$1174,5,0)),VLOOKUP($A56,'liste reference'!$A$6:$Q$1174,6,0)),"nu")</f>
        <v>nu</v>
      </c>
      <c r="K56" s="459" t="str">
        <f aca="false">IF(ISNUMBER($H56),IF(ISERROR(VLOOKUP($A56,'liste reference'!$A$6:$Q$1174,7,0)),IF(ISERROR(VLOOKUP($A56,'liste reference'!$B$6:$Q$1174,6,0)),"nu",VLOOKUP($A56,'liste reference'!$B$6:$Q$1174,6,0)),VLOOKUP($A56,'liste reference'!$A$6:$Q$1174,7,0)),"nu")</f>
        <v>nu</v>
      </c>
      <c r="L56" s="445" t="str">
        <f aca="false">IF(A56="NEWCOD",IF(W56="","Renseigner le champ 'Nouveau taxon'",$W56),IF(ISTEXT($E56),"Taxon déjà saisi !",IF(OR(A56="",A56="!!!!!!"),"",IF(ISERROR(VLOOKUP($A56,'liste reference'!$A$6:$B$1174,2,0)),IF(ISERROR(VLOOKUP($A56,'liste reference'!$B$6:$B$1174,1,0)),"non répertorié ou synonyme. Vérifiez !",VLOOKUP($A56,'liste reference'!$B$6:$B$1174,1,0)),VLOOKUP(A56,'liste reference'!$A$6:$B$1174,2,0)))))</f>
        <v/>
      </c>
      <c r="M56" s="465"/>
      <c r="N56" s="465"/>
      <c r="O56" s="465"/>
      <c r="P56" s="461" t="s">
        <v>3442</v>
      </c>
      <c r="Q56" s="461" t="str">
        <f aca="false">IF(OR($A56="NEWCOD",$A56="!!!!!!"),IF(X56="","NoCod",X56),IF($A56="","",IF(ISERROR(VLOOKUP($A56,'liste reference'!$A$6:$H$1174,8,FALSE())),IF(ISERROR(VLOOKUP($A56,'liste reference'!$B$6:$H$1174,7,FALSE())),"",VLOOKUP($A56,'liste reference'!$B$6:$H$1174,7,FALSE())),VLOOKUP($A56,'liste reference'!$A$6:$H$1174,8,FALSE()))))</f>
        <v/>
      </c>
      <c r="R56" s="448" t="str">
        <f aca="false">IF(ISTEXT(H56),"",(B56*$B$7/100)+(C56*$C$7/100))</f>
        <v/>
      </c>
      <c r="S56" s="255" t="str">
        <f aca="false">IF(OR(ISTEXT(H56),R56=0),"",IF(R56&lt;0.1,1,IF(R56&lt;1,2,IF(R56&lt;10,3,IF(R56&lt;50,4,IF(R56&gt;=50,5,""))))))</f>
        <v/>
      </c>
      <c r="T56" s="255" t="n">
        <f aca="false">IF(ISERROR(S56*J56),0,S56*J56)</f>
        <v>0</v>
      </c>
      <c r="U56" s="255" t="n">
        <f aca="false">IF(ISERROR(S56*J56*K56),0,S56*J56*K56)</f>
        <v>0</v>
      </c>
      <c r="V56" s="462" t="n">
        <f aca="false">IF(ISERROR(S56*K56),0,S56*K56)</f>
        <v>0</v>
      </c>
      <c r="W56" s="463"/>
      <c r="X56" s="464"/>
      <c r="Y56" s="255" t="str">
        <f aca="false">IF(AND(ISNUMBER(F56),OR(A56="",A56="!!!!!!")),"!!!!!!",IF(A56="new.cod","NEWCOD",IF(AND((Z56=""),ISTEXT(A56),A56&lt;&gt;"!!!!!!"),A56,IF(Z56="","",INDEX('liste reference'!$A$6:$A$1174,Z56)))))</f>
        <v/>
      </c>
      <c r="Z56" s="255" t="str">
        <f aca="false">IF(ISERROR(MATCH(A56,'liste reference'!$A$6:$A$1174,0)),IF(ISERROR(MATCH(A56,'liste reference'!$B$6:$B$1174,0)),"",(MATCH(A56,'liste reference'!$B$6:$B$1174,0))),(MATCH(A56,'liste reference'!$A$6:$A$1174,0)))</f>
        <v/>
      </c>
    </row>
    <row r="57" customFormat="false" ht="12.75" hidden="false" customHeight="false" outlineLevel="0" collapsed="false">
      <c r="A57" s="451"/>
      <c r="B57" s="452"/>
      <c r="C57" s="453"/>
      <c r="D57" s="454" t="str">
        <f aca="false">IF(ISERROR(VLOOKUP($A57,'liste reference'!$A$6:$B$1174,2,0)),IF(ISERROR(VLOOKUP($A57,'liste reference'!$B$6:$B$1174,1,0)),"",VLOOKUP($A57,'liste reference'!$B$6:$B$1174,1,0)),VLOOKUP($A57,'liste reference'!$A$6:$B$1174,2,0))</f>
        <v/>
      </c>
      <c r="E57" s="455" t="n">
        <f aca="false">IF(D57="",,VLOOKUP(D57,D$22:D56,1,0))</f>
        <v>0</v>
      </c>
      <c r="F57" s="456" t="str">
        <f aca="false">IF(AND(OR(A57="",A57="!!!!!!"),B57="",C57=""),"",IF(OR(AND(B57="",C57=""),ISERROR(C57+B57)),"!!!",($B57*$B$7+$C57*$C$7)/100))</f>
        <v/>
      </c>
      <c r="G57" s="457" t="str">
        <f aca="false">IF(A57="","",IF(ISERROR(VLOOKUP($A57,'liste reference'!$A$6:$Q$1174,9,0)),IF(ISERROR(VLOOKUP($A57,'liste reference'!$B$6:$Q$1174,8,0)),"    -",VLOOKUP($A57,'liste reference'!$B$6:$Q$1174,8,0)),VLOOKUP($A57,'liste reference'!$A$6:$Q$1174,9,0)))</f>
        <v/>
      </c>
      <c r="H57" s="458" t="str">
        <f aca="false">IF(A57="","x",IF(ISERROR(VLOOKUP($A57,'liste reference'!$A$6:$Q$1174,10,0)),IF(ISERROR(VLOOKUP($A57,'liste reference'!$B$6:$Q$1174,9,0)),"x",VLOOKUP($A57,'liste reference'!$B$6:$Q$1174,9,0)),VLOOKUP($A57,'liste reference'!$A$6:$Q$1174,10,0)))</f>
        <v>x</v>
      </c>
      <c r="I57" s="255" t="str">
        <f aca="false">IF(A57="","",1)</f>
        <v/>
      </c>
      <c r="J57" s="459" t="str">
        <f aca="false">IF(ISNUMBER($H57),IF(ISERROR(VLOOKUP($A57,'liste reference'!$A$6:$Q$1174,6,0)),IF(ISERROR(VLOOKUP($A57,'liste reference'!$B$6:$Q$1174,5,0)),"nu",VLOOKUP($A57,'liste reference'!$B$6:$Q$1174,5,0)),VLOOKUP($A57,'liste reference'!$A$6:$Q$1174,6,0)),"nu")</f>
        <v>nu</v>
      </c>
      <c r="K57" s="459" t="str">
        <f aca="false">IF(ISNUMBER($H57),IF(ISERROR(VLOOKUP($A57,'liste reference'!$A$6:$Q$1174,7,0)),IF(ISERROR(VLOOKUP($A57,'liste reference'!$B$6:$Q$1174,6,0)),"nu",VLOOKUP($A57,'liste reference'!$B$6:$Q$1174,6,0)),VLOOKUP($A57,'liste reference'!$A$6:$Q$1174,7,0)),"nu")</f>
        <v>nu</v>
      </c>
      <c r="L57" s="445" t="str">
        <f aca="false">IF(A57="NEWCOD",IF(W57="","Renseigner le champ 'Nouveau taxon'",$W57),IF(ISTEXT($E57),"Taxon déjà saisi !",IF(OR(A57="",A57="!!!!!!"),"",IF(ISERROR(VLOOKUP($A57,'liste reference'!$A$6:$B$1174,2,0)),IF(ISERROR(VLOOKUP($A57,'liste reference'!$B$6:$B$1174,1,0)),"non répertorié ou synonyme. Vérifiez !",VLOOKUP($A57,'liste reference'!$B$6:$B$1174,1,0)),VLOOKUP(A57,'liste reference'!$A$6:$B$1174,2,0)))))</f>
        <v/>
      </c>
      <c r="M57" s="465"/>
      <c r="N57" s="465"/>
      <c r="O57" s="465"/>
      <c r="P57" s="461" t="s">
        <v>3442</v>
      </c>
      <c r="Q57" s="461" t="str">
        <f aca="false">IF(OR($A57="NEWCOD",$A57="!!!!!!"),IF(X57="","NoCod",X57),IF($A57="","",IF(ISERROR(VLOOKUP($A57,'liste reference'!$A$6:$H$1174,8,FALSE())),IF(ISERROR(VLOOKUP($A57,'liste reference'!$B$6:$H$1174,7,FALSE())),"",VLOOKUP($A57,'liste reference'!$B$6:$H$1174,7,FALSE())),VLOOKUP($A57,'liste reference'!$A$6:$H$1174,8,FALSE()))))</f>
        <v/>
      </c>
      <c r="R57" s="448" t="str">
        <f aca="false">IF(ISTEXT(H57),"",(B57*$B$7/100)+(C57*$C$7/100))</f>
        <v/>
      </c>
      <c r="S57" s="255" t="str">
        <f aca="false">IF(OR(ISTEXT(H57),R57=0),"",IF(R57&lt;0.1,1,IF(R57&lt;1,2,IF(R57&lt;10,3,IF(R57&lt;50,4,IF(R57&gt;=50,5,""))))))</f>
        <v/>
      </c>
      <c r="T57" s="255" t="n">
        <f aca="false">IF(ISERROR(S57*J57),0,S57*J57)</f>
        <v>0</v>
      </c>
      <c r="U57" s="255" t="n">
        <f aca="false">IF(ISERROR(S57*J57*K57),0,S57*J57*K57)</f>
        <v>0</v>
      </c>
      <c r="V57" s="462" t="n">
        <f aca="false">IF(ISERROR(S57*K57),0,S57*K57)</f>
        <v>0</v>
      </c>
      <c r="W57" s="463"/>
      <c r="X57" s="464"/>
      <c r="Y57" s="255" t="str">
        <f aca="false">IF(AND(ISNUMBER(F57),OR(A57="",A57="!!!!!!")),"!!!!!!",IF(A57="new.cod","NEWCOD",IF(AND((Z57=""),ISTEXT(A57),A57&lt;&gt;"!!!!!!"),A57,IF(Z57="","",INDEX('liste reference'!$A$6:$A$1174,Z57)))))</f>
        <v/>
      </c>
      <c r="Z57" s="255" t="str">
        <f aca="false">IF(ISERROR(MATCH(A57,'liste reference'!$A$6:$A$1174,0)),IF(ISERROR(MATCH(A57,'liste reference'!$B$6:$B$1174,0)),"",(MATCH(A57,'liste reference'!$B$6:$B$1174,0))),(MATCH(A57,'liste reference'!$A$6:$A$1174,0)))</f>
        <v/>
      </c>
    </row>
    <row r="58" customFormat="false" ht="12.75" hidden="false" customHeight="false" outlineLevel="0" collapsed="false">
      <c r="A58" s="451"/>
      <c r="B58" s="452"/>
      <c r="C58" s="453"/>
      <c r="D58" s="454" t="str">
        <f aca="false">IF(ISERROR(VLOOKUP($A58,'liste reference'!$A$6:$B$1174,2,0)),IF(ISERROR(VLOOKUP($A58,'liste reference'!$B$6:$B$1174,1,0)),"",VLOOKUP($A58,'liste reference'!$B$6:$B$1174,1,0)),VLOOKUP($A58,'liste reference'!$A$6:$B$1174,2,0))</f>
        <v/>
      </c>
      <c r="E58" s="455" t="n">
        <f aca="false">IF(D58="",,VLOOKUP(D58,D$22:D57,1,0))</f>
        <v>0</v>
      </c>
      <c r="F58" s="456" t="str">
        <f aca="false">IF(AND(OR(A58="",A58="!!!!!!"),B58="",C58=""),"",IF(OR(AND(B58="",C58=""),ISERROR(C58+B58)),"!!!",($B58*$B$7+$C58*$C$7)/100))</f>
        <v/>
      </c>
      <c r="G58" s="457" t="str">
        <f aca="false">IF(A58="","",IF(ISERROR(VLOOKUP($A58,'liste reference'!$A$6:$Q$1174,9,0)),IF(ISERROR(VLOOKUP($A58,'liste reference'!$B$6:$Q$1174,8,0)),"    -",VLOOKUP($A58,'liste reference'!$B$6:$Q$1174,8,0)),VLOOKUP($A58,'liste reference'!$A$6:$Q$1174,9,0)))</f>
        <v/>
      </c>
      <c r="H58" s="458" t="str">
        <f aca="false">IF(A58="","x",IF(ISERROR(VLOOKUP($A58,'liste reference'!$A$6:$Q$1174,10,0)),IF(ISERROR(VLOOKUP($A58,'liste reference'!$B$6:$Q$1174,9,0)),"x",VLOOKUP($A58,'liste reference'!$B$6:$Q$1174,9,0)),VLOOKUP($A58,'liste reference'!$A$6:$Q$1174,10,0)))</f>
        <v>x</v>
      </c>
      <c r="I58" s="255" t="str">
        <f aca="false">IF(A58="","",1)</f>
        <v/>
      </c>
      <c r="J58" s="459" t="str">
        <f aca="false">IF(ISNUMBER($H58),IF(ISERROR(VLOOKUP($A58,'liste reference'!$A$6:$Q$1174,6,0)),IF(ISERROR(VLOOKUP($A58,'liste reference'!$B$6:$Q$1174,5,0)),"nu",VLOOKUP($A58,'liste reference'!$B$6:$Q$1174,5,0)),VLOOKUP($A58,'liste reference'!$A$6:$Q$1174,6,0)),"nu")</f>
        <v>nu</v>
      </c>
      <c r="K58" s="459" t="str">
        <f aca="false">IF(ISNUMBER($H58),IF(ISERROR(VLOOKUP($A58,'liste reference'!$A$6:$Q$1174,7,0)),IF(ISERROR(VLOOKUP($A58,'liste reference'!$B$6:$Q$1174,6,0)),"nu",VLOOKUP($A58,'liste reference'!$B$6:$Q$1174,6,0)),VLOOKUP($A58,'liste reference'!$A$6:$Q$1174,7,0)),"nu")</f>
        <v>nu</v>
      </c>
      <c r="L58" s="445" t="str">
        <f aca="false">IF(A58="NEWCOD",IF(W58="","Renseigner le champ 'Nouveau taxon'",$W58),IF(ISTEXT($E58),"Taxon déjà saisi !",IF(OR(A58="",A58="!!!!!!"),"",IF(ISERROR(VLOOKUP($A58,'liste reference'!$A$6:$B$1174,2,0)),IF(ISERROR(VLOOKUP($A58,'liste reference'!$B$6:$B$1174,1,0)),"non répertorié ou synonyme. Vérifiez !",VLOOKUP($A58,'liste reference'!$B$6:$B$1174,1,0)),VLOOKUP(A58,'liste reference'!$A$6:$B$1174,2,0)))))</f>
        <v/>
      </c>
      <c r="M58" s="460"/>
      <c r="N58" s="460"/>
      <c r="O58" s="460"/>
      <c r="P58" s="461" t="s">
        <v>3442</v>
      </c>
      <c r="Q58" s="461" t="str">
        <f aca="false">IF(OR($A58="NEWCOD",$A58="!!!!!!"),IF(X58="","NoCod",X58),IF($A58="","",IF(ISERROR(VLOOKUP($A58,'liste reference'!$A$6:$H$1174,8,FALSE())),IF(ISERROR(VLOOKUP($A58,'liste reference'!$B$6:$H$1174,7,FALSE())),"",VLOOKUP($A58,'liste reference'!$B$6:$H$1174,7,FALSE())),VLOOKUP($A58,'liste reference'!$A$6:$H$1174,8,FALSE()))))</f>
        <v/>
      </c>
      <c r="R58" s="448" t="str">
        <f aca="false">IF(ISTEXT(H58),"",(B58*$B$7/100)+(C58*$C$7/100))</f>
        <v/>
      </c>
      <c r="S58" s="255" t="str">
        <f aca="false">IF(OR(ISTEXT(H58),R58=0),"",IF(R58&lt;0.1,1,IF(R58&lt;1,2,IF(R58&lt;10,3,IF(R58&lt;50,4,IF(R58&gt;=50,5,""))))))</f>
        <v/>
      </c>
      <c r="T58" s="255" t="n">
        <f aca="false">IF(ISERROR(S58*J58),0,S58*J58)</f>
        <v>0</v>
      </c>
      <c r="U58" s="255" t="n">
        <f aca="false">IF(ISERROR(S58*J58*K58),0,S58*J58*K58)</f>
        <v>0</v>
      </c>
      <c r="V58" s="462" t="n">
        <f aca="false">IF(ISERROR(S58*K58),0,S58*K58)</f>
        <v>0</v>
      </c>
      <c r="W58" s="463"/>
      <c r="X58" s="464"/>
      <c r="Y58" s="255" t="str">
        <f aca="false">IF(AND(ISNUMBER(F58),OR(A58="",A58="!!!!!!")),"!!!!!!",IF(A58="new.cod","NEWCOD",IF(AND((Z58=""),ISTEXT(A58),A58&lt;&gt;"!!!!!!"),A58,IF(Z58="","",INDEX('liste reference'!$A$6:$A$1174,Z58)))))</f>
        <v/>
      </c>
      <c r="Z58" s="255" t="str">
        <f aca="false">IF(ISERROR(MATCH(A58,'liste reference'!$A$6:$A$1174,0)),IF(ISERROR(MATCH(A58,'liste reference'!$B$6:$B$1174,0)),"",(MATCH(A58,'liste reference'!$B$6:$B$1174,0))),(MATCH(A58,'liste reference'!$A$6:$A$1174,0)))</f>
        <v/>
      </c>
    </row>
    <row r="59" customFormat="false" ht="12.75" hidden="false" customHeight="false" outlineLevel="0" collapsed="false">
      <c r="A59" s="451"/>
      <c r="B59" s="452"/>
      <c r="C59" s="453"/>
      <c r="D59" s="454" t="str">
        <f aca="false">IF(ISERROR(VLOOKUP($A59,'liste reference'!$A$6:$B$1174,2,0)),IF(ISERROR(VLOOKUP($A59,'liste reference'!$B$6:$B$1174,1,0)),"",VLOOKUP($A59,'liste reference'!$B$6:$B$1174,1,0)),VLOOKUP($A59,'liste reference'!$A$6:$B$1174,2,0))</f>
        <v/>
      </c>
      <c r="E59" s="455" t="n">
        <f aca="false">IF(D59="",,VLOOKUP(D59,D$22:D58,1,0))</f>
        <v>0</v>
      </c>
      <c r="F59" s="456" t="str">
        <f aca="false">IF(AND(OR(A59="",A59="!!!!!!"),B59="",C59=""),"",IF(OR(AND(B59="",C59=""),ISERROR(C59+B59)),"!!!",($B59*$B$7+$C59*$C$7)/100))</f>
        <v/>
      </c>
      <c r="G59" s="457" t="str">
        <f aca="false">IF(A59="","",IF(ISERROR(VLOOKUP($A59,'liste reference'!$A$6:$Q$1174,9,0)),IF(ISERROR(VLOOKUP($A59,'liste reference'!$B$6:$Q$1174,8,0)),"    -",VLOOKUP($A59,'liste reference'!$B$6:$Q$1174,8,0)),VLOOKUP($A59,'liste reference'!$A$6:$Q$1174,9,0)))</f>
        <v/>
      </c>
      <c r="H59" s="458" t="str">
        <f aca="false">IF(A59="","x",IF(ISERROR(VLOOKUP($A59,'liste reference'!$A$6:$Q$1174,10,0)),IF(ISERROR(VLOOKUP($A59,'liste reference'!$B$6:$Q$1174,9,0)),"x",VLOOKUP($A59,'liste reference'!$B$6:$Q$1174,9,0)),VLOOKUP($A59,'liste reference'!$A$6:$Q$1174,10,0)))</f>
        <v>x</v>
      </c>
      <c r="I59" s="255" t="str">
        <f aca="false">IF(A59="","",1)</f>
        <v/>
      </c>
      <c r="J59" s="459" t="str">
        <f aca="false">IF(ISNUMBER($H59),IF(ISERROR(VLOOKUP($A59,'liste reference'!$A$6:$Q$1174,6,0)),IF(ISERROR(VLOOKUP($A59,'liste reference'!$B$6:$Q$1174,5,0)),"nu",VLOOKUP($A59,'liste reference'!$B$6:$Q$1174,5,0)),VLOOKUP($A59,'liste reference'!$A$6:$Q$1174,6,0)),"nu")</f>
        <v>nu</v>
      </c>
      <c r="K59" s="459" t="str">
        <f aca="false">IF(ISNUMBER($H59),IF(ISERROR(VLOOKUP($A59,'liste reference'!$A$6:$Q$1174,7,0)),IF(ISERROR(VLOOKUP($A59,'liste reference'!$B$6:$Q$1174,6,0)),"nu",VLOOKUP($A59,'liste reference'!$B$6:$Q$1174,6,0)),VLOOKUP($A59,'liste reference'!$A$6:$Q$1174,7,0)),"nu")</f>
        <v>nu</v>
      </c>
      <c r="L59" s="445" t="str">
        <f aca="false">IF(A59="NEWCOD",IF(W59="","Renseigner le champ 'Nouveau taxon'",$W59),IF(ISTEXT($E59),"Taxon déjà saisi !",IF(OR(A59="",A59="!!!!!!"),"",IF(ISERROR(VLOOKUP($A59,'liste reference'!$A$6:$B$1174,2,0)),IF(ISERROR(VLOOKUP($A59,'liste reference'!$B$6:$B$1174,1,0)),"non répertorié ou synonyme. Vérifiez !",VLOOKUP($A59,'liste reference'!$B$6:$B$1174,1,0)),VLOOKUP(A59,'liste reference'!$A$6:$B$1174,2,0)))))</f>
        <v/>
      </c>
      <c r="M59" s="460"/>
      <c r="N59" s="460"/>
      <c r="O59" s="460"/>
      <c r="P59" s="461" t="s">
        <v>3442</v>
      </c>
      <c r="Q59" s="461" t="str">
        <f aca="false">IF(OR($A59="NEWCOD",$A59="!!!!!!"),IF(X59="","NoCod",X59),IF($A59="","",IF(ISERROR(VLOOKUP($A59,'liste reference'!$A$6:$H$1174,8,FALSE())),IF(ISERROR(VLOOKUP($A59,'liste reference'!$B$6:$H$1174,7,FALSE())),"",VLOOKUP($A59,'liste reference'!$B$6:$H$1174,7,FALSE())),VLOOKUP($A59,'liste reference'!$A$6:$H$1174,8,FALSE()))))</f>
        <v/>
      </c>
      <c r="R59" s="448" t="str">
        <f aca="false">IF(ISTEXT(H59),"",(B59*$B$7/100)+(C59*$C$7/100))</f>
        <v/>
      </c>
      <c r="S59" s="255" t="str">
        <f aca="false">IF(OR(ISTEXT(H59),R59=0),"",IF(R59&lt;0.1,1,IF(R59&lt;1,2,IF(R59&lt;10,3,IF(R59&lt;50,4,IF(R59&gt;=50,5,""))))))</f>
        <v/>
      </c>
      <c r="T59" s="255" t="n">
        <f aca="false">IF(ISERROR(S59*J59),0,S59*J59)</f>
        <v>0</v>
      </c>
      <c r="U59" s="255" t="n">
        <f aca="false">IF(ISERROR(S59*J59*K59),0,S59*J59*K59)</f>
        <v>0</v>
      </c>
      <c r="V59" s="462" t="n">
        <f aca="false">IF(ISERROR(S59*K59),0,S59*K59)</f>
        <v>0</v>
      </c>
      <c r="W59" s="463"/>
      <c r="X59" s="464"/>
      <c r="Y59" s="255" t="str">
        <f aca="false">IF(AND(ISNUMBER(F59),OR(A59="",A59="!!!!!!")),"!!!!!!",IF(A59="new.cod","NEWCOD",IF(AND((Z59=""),ISTEXT(A59),A59&lt;&gt;"!!!!!!"),A59,IF(Z59="","",INDEX('liste reference'!$A$6:$A$1174,Z59)))))</f>
        <v/>
      </c>
      <c r="Z59" s="255" t="str">
        <f aca="false">IF(ISERROR(MATCH(A59,'liste reference'!$A$6:$A$1174,0)),IF(ISERROR(MATCH(A59,'liste reference'!$B$6:$B$1174,0)),"",(MATCH(A59,'liste reference'!$B$6:$B$1174,0))),(MATCH(A59,'liste reference'!$A$6:$A$1174,0)))</f>
        <v/>
      </c>
    </row>
    <row r="60" customFormat="false" ht="12.75" hidden="false" customHeight="false" outlineLevel="0" collapsed="false">
      <c r="A60" s="451"/>
      <c r="B60" s="452"/>
      <c r="C60" s="453"/>
      <c r="D60" s="454" t="str">
        <f aca="false">IF(ISERROR(VLOOKUP($A60,'liste reference'!$A$6:$B$1174,2,0)),IF(ISERROR(VLOOKUP($A60,'liste reference'!$B$6:$B$1174,1,0)),"",VLOOKUP($A60,'liste reference'!$B$6:$B$1174,1,0)),VLOOKUP($A60,'liste reference'!$A$6:$B$1174,2,0))</f>
        <v/>
      </c>
      <c r="E60" s="455" t="n">
        <f aca="false">IF(D60="",,VLOOKUP(D60,D$22:D59,1,0))</f>
        <v>0</v>
      </c>
      <c r="F60" s="456" t="str">
        <f aca="false">IF(AND(OR(A60="",A60="!!!!!!"),B60="",C60=""),"",IF(OR(AND(B60="",C60=""),ISERROR(C60+B60)),"!!!",($B60*$B$7+$C60*$C$7)/100))</f>
        <v/>
      </c>
      <c r="G60" s="457" t="str">
        <f aca="false">IF(A60="","",IF(ISERROR(VLOOKUP($A60,'liste reference'!$A$6:$Q$1174,9,0)),IF(ISERROR(VLOOKUP($A60,'liste reference'!$B$6:$Q$1174,8,0)),"    -",VLOOKUP($A60,'liste reference'!$B$6:$Q$1174,8,0)),VLOOKUP($A60,'liste reference'!$A$6:$Q$1174,9,0)))</f>
        <v/>
      </c>
      <c r="H60" s="458" t="str">
        <f aca="false">IF(A60="","x",IF(ISERROR(VLOOKUP($A60,'liste reference'!$A$6:$Q$1174,10,0)),IF(ISERROR(VLOOKUP($A60,'liste reference'!$B$6:$Q$1174,9,0)),"x",VLOOKUP($A60,'liste reference'!$B$6:$Q$1174,9,0)),VLOOKUP($A60,'liste reference'!$A$6:$Q$1174,10,0)))</f>
        <v>x</v>
      </c>
      <c r="I60" s="255" t="str">
        <f aca="false">IF(A60="","",1)</f>
        <v/>
      </c>
      <c r="J60" s="459" t="str">
        <f aca="false">IF(ISNUMBER($H60),IF(ISERROR(VLOOKUP($A60,'liste reference'!$A$6:$Q$1174,6,0)),IF(ISERROR(VLOOKUP($A60,'liste reference'!$B$6:$Q$1174,5,0)),"nu",VLOOKUP($A60,'liste reference'!$B$6:$Q$1174,5,0)),VLOOKUP($A60,'liste reference'!$A$6:$Q$1174,6,0)),"nu")</f>
        <v>nu</v>
      </c>
      <c r="K60" s="459" t="str">
        <f aca="false">IF(ISNUMBER($H60),IF(ISERROR(VLOOKUP($A60,'liste reference'!$A$6:$Q$1174,7,0)),IF(ISERROR(VLOOKUP($A60,'liste reference'!$B$6:$Q$1174,6,0)),"nu",VLOOKUP($A60,'liste reference'!$B$6:$Q$1174,6,0)),VLOOKUP($A60,'liste reference'!$A$6:$Q$1174,7,0)),"nu")</f>
        <v>nu</v>
      </c>
      <c r="L60" s="445" t="str">
        <f aca="false">IF(A60="NEWCOD",IF(W60="","Renseigner le champ 'Nouveau taxon'",$W60),IF(ISTEXT($E60),"Taxon déjà saisi !",IF(OR(A60="",A60="!!!!!!"),"",IF(ISERROR(VLOOKUP($A60,'liste reference'!$A$6:$B$1174,2,0)),IF(ISERROR(VLOOKUP($A60,'liste reference'!$B$6:$B$1174,1,0)),"non répertorié ou synonyme. Vérifiez !",VLOOKUP($A60,'liste reference'!$B$6:$B$1174,1,0)),VLOOKUP(A60,'liste reference'!$A$6:$B$1174,2,0)))))</f>
        <v/>
      </c>
      <c r="M60" s="460"/>
      <c r="N60" s="460"/>
      <c r="O60" s="460"/>
      <c r="P60" s="461" t="s">
        <v>3442</v>
      </c>
      <c r="Q60" s="461" t="str">
        <f aca="false">IF(OR($A60="NEWCOD",$A60="!!!!!!"),IF(X60="","NoCod",X60),IF($A60="","",IF(ISERROR(VLOOKUP($A60,'liste reference'!$A$6:$H$1174,8,FALSE())),IF(ISERROR(VLOOKUP($A60,'liste reference'!$B$6:$H$1174,7,FALSE())),"",VLOOKUP($A60,'liste reference'!$B$6:$H$1174,7,FALSE())),VLOOKUP($A60,'liste reference'!$A$6:$H$1174,8,FALSE()))))</f>
        <v/>
      </c>
      <c r="R60" s="448" t="str">
        <f aca="false">IF(ISTEXT(H60),"",(B60*$B$7/100)+(C60*$C$7/100))</f>
        <v/>
      </c>
      <c r="S60" s="255" t="str">
        <f aca="false">IF(OR(ISTEXT(H60),R60=0),"",IF(R60&lt;0.1,1,IF(R60&lt;1,2,IF(R60&lt;10,3,IF(R60&lt;50,4,IF(R60&gt;=50,5,""))))))</f>
        <v/>
      </c>
      <c r="T60" s="255" t="n">
        <f aca="false">IF(ISERROR(S60*J60),0,S60*J60)</f>
        <v>0</v>
      </c>
      <c r="U60" s="255" t="n">
        <f aca="false">IF(ISERROR(S60*J60*K60),0,S60*J60*K60)</f>
        <v>0</v>
      </c>
      <c r="V60" s="462" t="n">
        <f aca="false">IF(ISERROR(S60*K60),0,S60*K60)</f>
        <v>0</v>
      </c>
      <c r="W60" s="463"/>
      <c r="X60" s="464"/>
      <c r="Y60" s="255" t="str">
        <f aca="false">IF(AND(ISNUMBER(F60),OR(A60="",A60="!!!!!!")),"!!!!!!",IF(A60="new.cod","NEWCOD",IF(AND((Z60=""),ISTEXT(A60),A60&lt;&gt;"!!!!!!"),A60,IF(Z60="","",INDEX('liste reference'!$A$6:$A$1174,Z60)))))</f>
        <v/>
      </c>
      <c r="Z60" s="255" t="str">
        <f aca="false">IF(ISERROR(MATCH(A60,'liste reference'!$A$6:$A$1174,0)),IF(ISERROR(MATCH(A60,'liste reference'!$B$6:$B$1174,0)),"",(MATCH(A60,'liste reference'!$B$6:$B$1174,0))),(MATCH(A60,'liste reference'!$A$6:$A$1174,0)))</f>
        <v/>
      </c>
    </row>
    <row r="61" customFormat="false" ht="12.75" hidden="false" customHeight="false" outlineLevel="0" collapsed="false">
      <c r="A61" s="451"/>
      <c r="B61" s="452"/>
      <c r="C61" s="453"/>
      <c r="D61" s="454" t="str">
        <f aca="false">IF(ISERROR(VLOOKUP($A61,'liste reference'!$A$6:$B$1174,2,0)),IF(ISERROR(VLOOKUP($A61,'liste reference'!$B$6:$B$1174,1,0)),"",VLOOKUP($A61,'liste reference'!$B$6:$B$1174,1,0)),VLOOKUP($A61,'liste reference'!$A$6:$B$1174,2,0))</f>
        <v/>
      </c>
      <c r="E61" s="455" t="n">
        <f aca="false">IF(D61="",,VLOOKUP(D61,D$22:D60,1,0))</f>
        <v>0</v>
      </c>
      <c r="F61" s="456" t="str">
        <f aca="false">IF(AND(OR(A61="",A61="!!!!!!"),B61="",C61=""),"",IF(OR(AND(B61="",C61=""),ISERROR(C61+B61)),"!!!",($B61*$B$7+$C61*$C$7)/100))</f>
        <v/>
      </c>
      <c r="G61" s="457" t="str">
        <f aca="false">IF(A61="","",IF(ISERROR(VLOOKUP($A61,'liste reference'!$A$6:$Q$1174,9,0)),IF(ISERROR(VLOOKUP($A61,'liste reference'!$B$6:$Q$1174,8,0)),"    -",VLOOKUP($A61,'liste reference'!$B$6:$Q$1174,8,0)),VLOOKUP($A61,'liste reference'!$A$6:$Q$1174,9,0)))</f>
        <v/>
      </c>
      <c r="H61" s="458" t="str">
        <f aca="false">IF(A61="","x",IF(ISERROR(VLOOKUP($A61,'liste reference'!$A$6:$Q$1174,10,0)),IF(ISERROR(VLOOKUP($A61,'liste reference'!$B$6:$Q$1174,9,0)),"x",VLOOKUP($A61,'liste reference'!$B$6:$Q$1174,9,0)),VLOOKUP($A61,'liste reference'!$A$6:$Q$1174,10,0)))</f>
        <v>x</v>
      </c>
      <c r="I61" s="255" t="str">
        <f aca="false">IF(A61="","",1)</f>
        <v/>
      </c>
      <c r="J61" s="459" t="str">
        <f aca="false">IF(ISNUMBER($H61),IF(ISERROR(VLOOKUP($A61,'liste reference'!$A$6:$Q$1174,6,0)),IF(ISERROR(VLOOKUP($A61,'liste reference'!$B$6:$Q$1174,5,0)),"nu",VLOOKUP($A61,'liste reference'!$B$6:$Q$1174,5,0)),VLOOKUP($A61,'liste reference'!$A$6:$Q$1174,6,0)),"nu")</f>
        <v>nu</v>
      </c>
      <c r="K61" s="459" t="str">
        <f aca="false">IF(ISNUMBER($H61),IF(ISERROR(VLOOKUP($A61,'liste reference'!$A$6:$Q$1174,7,0)),IF(ISERROR(VLOOKUP($A61,'liste reference'!$B$6:$Q$1174,6,0)),"nu",VLOOKUP($A61,'liste reference'!$B$6:$Q$1174,6,0)),VLOOKUP($A61,'liste reference'!$A$6:$Q$1174,7,0)),"nu")</f>
        <v>nu</v>
      </c>
      <c r="L61" s="445" t="str">
        <f aca="false">IF(A61="NEWCOD",IF(W61="","Renseigner le champ 'Nouveau taxon'",$W61),IF(ISTEXT($E61),"Taxon déjà saisi !",IF(OR(A61="",A61="!!!!!!"),"",IF(ISERROR(VLOOKUP($A61,'liste reference'!$A$6:$B$1174,2,0)),IF(ISERROR(VLOOKUP($A61,'liste reference'!$B$6:$B$1174,1,0)),"non répertorié ou synonyme. Vérifiez !",VLOOKUP($A61,'liste reference'!$B$6:$B$1174,1,0)),VLOOKUP(A61,'liste reference'!$A$6:$B$1174,2,0)))))</f>
        <v/>
      </c>
      <c r="M61" s="460"/>
      <c r="N61" s="460"/>
      <c r="O61" s="460"/>
      <c r="P61" s="461" t="s">
        <v>3442</v>
      </c>
      <c r="Q61" s="461" t="str">
        <f aca="false">IF(OR($A61="NEWCOD",$A61="!!!!!!"),IF(X61="","NoCod",X61),IF($A61="","",IF(ISERROR(VLOOKUP($A61,'liste reference'!$A$6:$H$1174,8,FALSE())),IF(ISERROR(VLOOKUP($A61,'liste reference'!$B$6:$H$1174,7,FALSE())),"",VLOOKUP($A61,'liste reference'!$B$6:$H$1174,7,FALSE())),VLOOKUP($A61,'liste reference'!$A$6:$H$1174,8,FALSE()))))</f>
        <v/>
      </c>
      <c r="R61" s="448" t="str">
        <f aca="false">IF(ISTEXT(H61),"",(B61*$B$7/100)+(C61*$C$7/100))</f>
        <v/>
      </c>
      <c r="S61" s="255" t="str">
        <f aca="false">IF(OR(ISTEXT(H61),R61=0),"",IF(R61&lt;0.1,1,IF(R61&lt;1,2,IF(R61&lt;10,3,IF(R61&lt;50,4,IF(R61&gt;=50,5,""))))))</f>
        <v/>
      </c>
      <c r="T61" s="255" t="n">
        <f aca="false">IF(ISERROR(S61*J61),0,S61*J61)</f>
        <v>0</v>
      </c>
      <c r="U61" s="255" t="n">
        <f aca="false">IF(ISERROR(S61*J61*K61),0,S61*J61*K61)</f>
        <v>0</v>
      </c>
      <c r="V61" s="462" t="n">
        <f aca="false">IF(ISERROR(S61*K61),0,S61*K61)</f>
        <v>0</v>
      </c>
      <c r="W61" s="463"/>
      <c r="X61" s="464"/>
      <c r="Y61" s="255" t="str">
        <f aca="false">IF(AND(ISNUMBER(F61),OR(A61="",A61="!!!!!!")),"!!!!!!",IF(A61="new.cod","NEWCOD",IF(AND((Z61=""),ISTEXT(A61),A61&lt;&gt;"!!!!!!"),A61,IF(Z61="","",INDEX('liste reference'!$A$6:$A$1174,Z61)))))</f>
        <v/>
      </c>
      <c r="Z61" s="255" t="str">
        <f aca="false">IF(ISERROR(MATCH(A61,'liste reference'!$A$6:$A$1174,0)),IF(ISERROR(MATCH(A61,'liste reference'!$B$6:$B$1174,0)),"",(MATCH(A61,'liste reference'!$B$6:$B$1174,0))),(MATCH(A61,'liste reference'!$A$6:$A$1174,0)))</f>
        <v/>
      </c>
    </row>
    <row r="62" customFormat="false" ht="12.75" hidden="true" customHeight="false" outlineLevel="0" collapsed="false">
      <c r="A62" s="451"/>
      <c r="B62" s="452"/>
      <c r="C62" s="453"/>
      <c r="D62" s="454" t="str">
        <f aca="false">IF(ISERROR(VLOOKUP($A62,'liste reference'!$A$6:$B$1174,2,0)),IF(ISERROR(VLOOKUP($A62,'liste reference'!$B$6:$B$1174,1,0)),"",VLOOKUP($A62,'liste reference'!$B$6:$B$1174,1,0)),VLOOKUP($A62,'liste reference'!$A$6:$B$1174,2,0))</f>
        <v/>
      </c>
      <c r="E62" s="455" t="n">
        <f aca="false">IF(D62="",,VLOOKUP(D62,D$22:D61,1,0))</f>
        <v>0</v>
      </c>
      <c r="F62" s="456" t="str">
        <f aca="false">IF(AND(OR(A62="",A62="!!!!!!"),B62="",C62=""),"",IF(OR(AND(B62="",C62=""),ISERROR(C62+B62)),"!!!",($B62*$B$7+$C62*$C$7)/100))</f>
        <v/>
      </c>
      <c r="G62" s="457" t="str">
        <f aca="false">IF(A62="","",IF(ISERROR(VLOOKUP($A62,'liste reference'!$A$6:$Q$1174,9,0)),IF(ISERROR(VLOOKUP($A62,'liste reference'!$B$6:$Q$1174,8,0)),"    -",VLOOKUP($A62,'liste reference'!$B$6:$Q$1174,8,0)),VLOOKUP($A62,'liste reference'!$A$6:$Q$1174,9,0)))</f>
        <v/>
      </c>
      <c r="H62" s="458" t="str">
        <f aca="false">IF(A62="","x",IF(ISERROR(VLOOKUP($A62,'liste reference'!$A$6:$Q$1174,10,0)),IF(ISERROR(VLOOKUP($A62,'liste reference'!$B$6:$Q$1174,9,0)),"x",VLOOKUP($A62,'liste reference'!$B$6:$Q$1174,9,0)),VLOOKUP($A62,'liste reference'!$A$6:$Q$1174,10,0)))</f>
        <v>x</v>
      </c>
      <c r="I62" s="255" t="str">
        <f aca="false">IF(A62="","",1)</f>
        <v/>
      </c>
      <c r="J62" s="459" t="str">
        <f aca="false">IF(ISNUMBER($H62),IF(ISERROR(VLOOKUP($A62,'liste reference'!$A$6:$Q$1174,6,0)),IF(ISERROR(VLOOKUP($A62,'liste reference'!$B$6:$Q$1174,5,0)),"nu",VLOOKUP($A62,'liste reference'!$B$6:$Q$1174,5,0)),VLOOKUP($A62,'liste reference'!$A$6:$Q$1174,6,0)),"nu")</f>
        <v>nu</v>
      </c>
      <c r="K62" s="459" t="str">
        <f aca="false">IF(ISNUMBER($H62),IF(ISERROR(VLOOKUP($A62,'liste reference'!$A$6:$Q$1174,7,0)),IF(ISERROR(VLOOKUP($A62,'liste reference'!$B$6:$Q$1174,6,0)),"nu",VLOOKUP($A62,'liste reference'!$B$6:$Q$1174,6,0)),VLOOKUP($A62,'liste reference'!$A$6:$Q$1174,7,0)),"nu")</f>
        <v>nu</v>
      </c>
      <c r="L62" s="445" t="str">
        <f aca="false">IF(A62="NEWCOD",IF(W62="","Renseigner le champ 'Nouveau taxon'",$W62),IF(ISTEXT($E62),"Taxon déjà saisi !",IF(OR(A62="",A62="!!!!!!"),"",IF(ISERROR(VLOOKUP($A62,'liste reference'!$A$6:$B$1174,2,0)),IF(ISERROR(VLOOKUP($A62,'liste reference'!$B$6:$B$1174,1,0)),"non répertorié ou synonyme. Vérifiez !",VLOOKUP($A62,'liste reference'!$B$6:$B$1174,1,0)),VLOOKUP(A62,'liste reference'!$A$6:$B$1174,2,0)))))</f>
        <v/>
      </c>
      <c r="M62" s="460"/>
      <c r="N62" s="460"/>
      <c r="O62" s="460"/>
      <c r="P62" s="461" t="s">
        <v>3442</v>
      </c>
      <c r="Q62" s="461" t="str">
        <f aca="false">IF(OR($A62="NEWCOD",$A62="!!!!!!"),IF(X62="","NoCod",X62),IF($A62="","",IF(ISERROR(VLOOKUP($A62,'liste reference'!$A$6:$H$1174,8,FALSE())),IF(ISERROR(VLOOKUP($A62,'liste reference'!$B$6:$H$1174,7,FALSE())),"",VLOOKUP($A62,'liste reference'!$B$6:$H$1174,7,FALSE())),VLOOKUP($A62,'liste reference'!$A$6:$H$1174,8,FALSE()))))</f>
        <v/>
      </c>
      <c r="R62" s="448" t="str">
        <f aca="false">IF(ISTEXT(H62),"",(B62*$B$7/100)+(C62*$C$7/100))</f>
        <v/>
      </c>
      <c r="S62" s="255" t="str">
        <f aca="false">IF(OR(ISTEXT(H62),R62=0),"",IF(R62&lt;0.1,1,IF(R62&lt;1,2,IF(R62&lt;10,3,IF(R62&lt;50,4,IF(R62&gt;=50,5,""))))))</f>
        <v/>
      </c>
      <c r="T62" s="255" t="n">
        <f aca="false">IF(ISERROR(S62*J62),0,S62*J62)</f>
        <v>0</v>
      </c>
      <c r="U62" s="255" t="n">
        <f aca="false">IF(ISERROR(S62*J62*K62),0,S62*J62*K62)</f>
        <v>0</v>
      </c>
      <c r="V62" s="462" t="n">
        <f aca="false">IF(ISERROR(S62*K62),0,S62*K62)</f>
        <v>0</v>
      </c>
      <c r="W62" s="463"/>
      <c r="X62" s="464"/>
      <c r="Y62" s="255" t="str">
        <f aca="false">IF(AND(ISNUMBER(F62),OR(A62="",A62="!!!!!!")),"!!!!!!",IF(A62="new.cod","NEWCOD",IF(AND((Z62=""),ISTEXT(A62),A62&lt;&gt;"!!!!!!"),A62,IF(Z62="","",INDEX('liste reference'!$A$6:$A$1174,Z62)))))</f>
        <v/>
      </c>
      <c r="Z62" s="255" t="str">
        <f aca="false">IF(ISERROR(MATCH(A62,'liste reference'!$A$6:$A$1174,0)),IF(ISERROR(MATCH(A62,'liste reference'!$B$6:$B$1174,0)),"",(MATCH(A62,'liste reference'!$B$6:$B$1174,0))),(MATCH(A62,'liste reference'!$A$6:$A$1174,0)))</f>
        <v/>
      </c>
    </row>
    <row r="63" customFormat="false" ht="12.75" hidden="true" customHeight="false" outlineLevel="0" collapsed="false">
      <c r="A63" s="451"/>
      <c r="B63" s="452"/>
      <c r="C63" s="453"/>
      <c r="D63" s="454" t="str">
        <f aca="false">IF(ISERROR(VLOOKUP($A63,'liste reference'!$A$6:$B$1174,2,0)),IF(ISERROR(VLOOKUP($A63,'liste reference'!$B$6:$B$1174,1,0)),"",VLOOKUP($A63,'liste reference'!$B$6:$B$1174,1,0)),VLOOKUP($A63,'liste reference'!$A$6:$B$1174,2,0))</f>
        <v/>
      </c>
      <c r="E63" s="455" t="n">
        <f aca="false">IF(D63="",,VLOOKUP(D63,D$22:D62,1,0))</f>
        <v>0</v>
      </c>
      <c r="F63" s="456" t="str">
        <f aca="false">IF(AND(OR(A63="",A63="!!!!!!"),B63="",C63=""),"",IF(OR(AND(B63="",C63=""),ISERROR(C63+B63)),"!!!",($B63*$B$7+$C63*$C$7)/100))</f>
        <v/>
      </c>
      <c r="G63" s="457" t="str">
        <f aca="false">IF(A63="","",IF(ISERROR(VLOOKUP($A63,'liste reference'!$A$6:$Q$1174,9,0)),IF(ISERROR(VLOOKUP($A63,'liste reference'!$B$6:$Q$1174,8,0)),"    -",VLOOKUP($A63,'liste reference'!$B$6:$Q$1174,8,0)),VLOOKUP($A63,'liste reference'!$A$6:$Q$1174,9,0)))</f>
        <v/>
      </c>
      <c r="H63" s="458" t="str">
        <f aca="false">IF(A63="","x",IF(ISERROR(VLOOKUP($A63,'liste reference'!$A$6:$Q$1174,10,0)),IF(ISERROR(VLOOKUP($A63,'liste reference'!$B$6:$Q$1174,9,0)),"x",VLOOKUP($A63,'liste reference'!$B$6:$Q$1174,9,0)),VLOOKUP($A63,'liste reference'!$A$6:$Q$1174,10,0)))</f>
        <v>x</v>
      </c>
      <c r="I63" s="255" t="str">
        <f aca="false">IF(A63="","",1)</f>
        <v/>
      </c>
      <c r="J63" s="459" t="str">
        <f aca="false">IF(ISNUMBER($H63),IF(ISERROR(VLOOKUP($A63,'liste reference'!$A$6:$Q$1174,6,0)),IF(ISERROR(VLOOKUP($A63,'liste reference'!$B$6:$Q$1174,5,0)),"nu",VLOOKUP($A63,'liste reference'!$B$6:$Q$1174,5,0)),VLOOKUP($A63,'liste reference'!$A$6:$Q$1174,6,0)),"nu")</f>
        <v>nu</v>
      </c>
      <c r="K63" s="459" t="str">
        <f aca="false">IF(ISNUMBER($H63),IF(ISERROR(VLOOKUP($A63,'liste reference'!$A$6:$Q$1174,7,0)),IF(ISERROR(VLOOKUP($A63,'liste reference'!$B$6:$Q$1174,6,0)),"nu",VLOOKUP($A63,'liste reference'!$B$6:$Q$1174,6,0)),VLOOKUP($A63,'liste reference'!$A$6:$Q$1174,7,0)),"nu")</f>
        <v>nu</v>
      </c>
      <c r="L63" s="445" t="str">
        <f aca="false">IF(A63="NEWCOD",IF(W63="","Renseigner le champ 'Nouveau taxon'",$W63),IF(ISTEXT($E63),"Taxon déjà saisi !",IF(OR(A63="",A63="!!!!!!"),"",IF(ISERROR(VLOOKUP($A63,'liste reference'!$A$6:$B$1174,2,0)),IF(ISERROR(VLOOKUP($A63,'liste reference'!$B$6:$B$1174,1,0)),"non répertorié ou synonyme. Vérifiez !",VLOOKUP($A63,'liste reference'!$B$6:$B$1174,1,0)),VLOOKUP(A63,'liste reference'!$A$6:$B$1174,2,0)))))</f>
        <v/>
      </c>
      <c r="M63" s="460"/>
      <c r="N63" s="460"/>
      <c r="O63" s="460"/>
      <c r="P63" s="461" t="s">
        <v>3442</v>
      </c>
      <c r="Q63" s="461" t="str">
        <f aca="false">IF(OR($A63="NEWCOD",$A63="!!!!!!"),IF(X63="","NoCod",X63),IF($A63="","",IF(ISERROR(VLOOKUP($A63,'liste reference'!$A$6:$H$1174,8,FALSE())),IF(ISERROR(VLOOKUP($A63,'liste reference'!$B$6:$H$1174,7,FALSE())),"",VLOOKUP($A63,'liste reference'!$B$6:$H$1174,7,FALSE())),VLOOKUP($A63,'liste reference'!$A$6:$H$1174,8,FALSE()))))</f>
        <v/>
      </c>
      <c r="R63" s="448" t="str">
        <f aca="false">IF(ISTEXT(H63),"",(B63*$B$7/100)+(C63*$C$7/100))</f>
        <v/>
      </c>
      <c r="S63" s="255" t="str">
        <f aca="false">IF(OR(ISTEXT(H63),R63=0),"",IF(R63&lt;0.1,1,IF(R63&lt;1,2,IF(R63&lt;10,3,IF(R63&lt;50,4,IF(R63&gt;=50,5,""))))))</f>
        <v/>
      </c>
      <c r="T63" s="255" t="n">
        <f aca="false">IF(ISERROR(S63*J63),0,S63*J63)</f>
        <v>0</v>
      </c>
      <c r="U63" s="255" t="n">
        <f aca="false">IF(ISERROR(S63*J63*K63),0,S63*J63*K63)</f>
        <v>0</v>
      </c>
      <c r="V63" s="462" t="n">
        <f aca="false">IF(ISERROR(S63*K63),0,S63*K63)</f>
        <v>0</v>
      </c>
      <c r="W63" s="463"/>
      <c r="X63" s="464"/>
      <c r="Y63" s="255" t="str">
        <f aca="false">IF(AND(ISNUMBER(F63),OR(A63="",A63="!!!!!!")),"!!!!!!",IF(A63="new.cod","NEWCOD",IF(AND((Z63=""),ISTEXT(A63),A63&lt;&gt;"!!!!!!"),A63,IF(Z63="","",INDEX('liste reference'!$A$6:$A$1174,Z63)))))</f>
        <v/>
      </c>
      <c r="Z63" s="255" t="str">
        <f aca="false">IF(ISERROR(MATCH(A63,'liste reference'!$A$6:$A$1174,0)),IF(ISERROR(MATCH(A63,'liste reference'!$B$6:$B$1174,0)),"",(MATCH(A63,'liste reference'!$B$6:$B$1174,0))),(MATCH(A63,'liste reference'!$A$6:$A$1174,0)))</f>
        <v/>
      </c>
    </row>
    <row r="64" customFormat="false" ht="12.75" hidden="true" customHeight="false" outlineLevel="0" collapsed="false">
      <c r="A64" s="451"/>
      <c r="B64" s="452"/>
      <c r="C64" s="453"/>
      <c r="D64" s="454" t="str">
        <f aca="false">IF(ISERROR(VLOOKUP($A64,'liste reference'!$A$6:$B$1174,2,0)),IF(ISERROR(VLOOKUP($A64,'liste reference'!$B$6:$B$1174,1,0)),"",VLOOKUP($A64,'liste reference'!$B$6:$B$1174,1,0)),VLOOKUP($A64,'liste reference'!$A$6:$B$1174,2,0))</f>
        <v/>
      </c>
      <c r="E64" s="455" t="n">
        <f aca="false">IF(D64="",,VLOOKUP(D64,D$22:D63,1,0))</f>
        <v>0</v>
      </c>
      <c r="F64" s="456" t="str">
        <f aca="false">IF(AND(OR(A64="",A64="!!!!!!"),B64="",C64=""),"",IF(OR(AND(B64="",C64=""),ISERROR(C64+B64)),"!!!",($B64*$B$7+$C64*$C$7)/100))</f>
        <v/>
      </c>
      <c r="G64" s="457" t="str">
        <f aca="false">IF(A64="","",IF(ISERROR(VLOOKUP($A64,'liste reference'!$A$6:$Q$1174,9,0)),IF(ISERROR(VLOOKUP($A64,'liste reference'!$B$6:$Q$1174,8,0)),"    -",VLOOKUP($A64,'liste reference'!$B$6:$Q$1174,8,0)),VLOOKUP($A64,'liste reference'!$A$6:$Q$1174,9,0)))</f>
        <v/>
      </c>
      <c r="H64" s="458" t="str">
        <f aca="false">IF(A64="","x",IF(ISERROR(VLOOKUP($A64,'liste reference'!$A$6:$Q$1174,10,0)),IF(ISERROR(VLOOKUP($A64,'liste reference'!$B$6:$Q$1174,9,0)),"x",VLOOKUP($A64,'liste reference'!$B$6:$Q$1174,9,0)),VLOOKUP($A64,'liste reference'!$A$6:$Q$1174,10,0)))</f>
        <v>x</v>
      </c>
      <c r="I64" s="255" t="str">
        <f aca="false">IF(A64="","",1)</f>
        <v/>
      </c>
      <c r="J64" s="459" t="str">
        <f aca="false">IF(ISNUMBER($H64),IF(ISERROR(VLOOKUP($A64,'liste reference'!$A$6:$Q$1174,6,0)),IF(ISERROR(VLOOKUP($A64,'liste reference'!$B$6:$Q$1174,5,0)),"nu",VLOOKUP($A64,'liste reference'!$B$6:$Q$1174,5,0)),VLOOKUP($A64,'liste reference'!$A$6:$Q$1174,6,0)),"nu")</f>
        <v>nu</v>
      </c>
      <c r="K64" s="459" t="str">
        <f aca="false">IF(ISNUMBER($H64),IF(ISERROR(VLOOKUP($A64,'liste reference'!$A$6:$Q$1174,7,0)),IF(ISERROR(VLOOKUP($A64,'liste reference'!$B$6:$Q$1174,6,0)),"nu",VLOOKUP($A64,'liste reference'!$B$6:$Q$1174,6,0)),VLOOKUP($A64,'liste reference'!$A$6:$Q$1174,7,0)),"nu")</f>
        <v>nu</v>
      </c>
      <c r="L64" s="445" t="str">
        <f aca="false">IF(A64="NEWCOD",IF(W64="","Renseigner le champ 'Nouveau taxon'",$W64),IF(ISTEXT($E64),"Taxon déjà saisi !",IF(OR(A64="",A64="!!!!!!"),"",IF(ISERROR(VLOOKUP($A64,'liste reference'!$A$6:$B$1174,2,0)),IF(ISERROR(VLOOKUP($A64,'liste reference'!$B$6:$B$1174,1,0)),"non répertorié ou synonyme. Vérifiez !",VLOOKUP($A64,'liste reference'!$B$6:$B$1174,1,0)),VLOOKUP(A64,'liste reference'!$A$6:$B$1174,2,0)))))</f>
        <v/>
      </c>
      <c r="M64" s="460"/>
      <c r="N64" s="460"/>
      <c r="O64" s="460"/>
      <c r="P64" s="461" t="s">
        <v>3442</v>
      </c>
      <c r="Q64" s="461" t="str">
        <f aca="false">IF(OR($A64="NEWCOD",$A64="!!!!!!"),IF(X64="","NoCod",X64),IF($A64="","",IF(ISERROR(VLOOKUP($A64,'liste reference'!$A$6:$H$1174,8,FALSE())),IF(ISERROR(VLOOKUP($A64,'liste reference'!$B$6:$H$1174,7,FALSE())),"",VLOOKUP($A64,'liste reference'!$B$6:$H$1174,7,FALSE())),VLOOKUP($A64,'liste reference'!$A$6:$H$1174,8,FALSE()))))</f>
        <v/>
      </c>
      <c r="R64" s="448" t="str">
        <f aca="false">IF(ISTEXT(H64),"",(B64*$B$7/100)+(C64*$C$7/100))</f>
        <v/>
      </c>
      <c r="S64" s="255" t="str">
        <f aca="false">IF(OR(ISTEXT(H64),R64=0),"",IF(R64&lt;0.1,1,IF(R64&lt;1,2,IF(R64&lt;10,3,IF(R64&lt;50,4,IF(R64&gt;=50,5,""))))))</f>
        <v/>
      </c>
      <c r="T64" s="255" t="n">
        <f aca="false">IF(ISERROR(S64*J64),0,S64*J64)</f>
        <v>0</v>
      </c>
      <c r="U64" s="255" t="n">
        <f aca="false">IF(ISERROR(S64*J64*K64),0,S64*J64*K64)</f>
        <v>0</v>
      </c>
      <c r="V64" s="462" t="n">
        <f aca="false">IF(ISERROR(S64*K64),0,S64*K64)</f>
        <v>0</v>
      </c>
      <c r="W64" s="463"/>
      <c r="X64" s="464"/>
      <c r="Y64" s="255" t="str">
        <f aca="false">IF(AND(ISNUMBER(F64),OR(A64="",A64="!!!!!!")),"!!!!!!",IF(A64="new.cod","NEWCOD",IF(AND((Z64=""),ISTEXT(A64),A64&lt;&gt;"!!!!!!"),A64,IF(Z64="","",INDEX('liste reference'!$A$6:$A$1174,Z64)))))</f>
        <v/>
      </c>
      <c r="Z64" s="255" t="str">
        <f aca="false">IF(ISERROR(MATCH(A64,'liste reference'!$A$6:$A$1174,0)),IF(ISERROR(MATCH(A64,'liste reference'!$B$6:$B$1174,0)),"",(MATCH(A64,'liste reference'!$B$6:$B$1174,0))),(MATCH(A64,'liste reference'!$A$6:$A$1174,0)))</f>
        <v/>
      </c>
    </row>
    <row r="65" customFormat="false" ht="12.75" hidden="true" customHeight="false" outlineLevel="0" collapsed="false">
      <c r="A65" s="451"/>
      <c r="B65" s="452"/>
      <c r="C65" s="453"/>
      <c r="D65" s="454" t="str">
        <f aca="false">IF(ISERROR(VLOOKUP($A65,'liste reference'!$A$6:$B$1174,2,0)),IF(ISERROR(VLOOKUP($A65,'liste reference'!$B$6:$B$1174,1,0)),"",VLOOKUP($A65,'liste reference'!$B$6:$B$1174,1,0)),VLOOKUP($A65,'liste reference'!$A$6:$B$1174,2,0))</f>
        <v/>
      </c>
      <c r="E65" s="455" t="n">
        <f aca="false">IF(D65="",,VLOOKUP(D65,D$22:D64,1,0))</f>
        <v>0</v>
      </c>
      <c r="F65" s="456" t="str">
        <f aca="false">IF(AND(OR(A65="",A65="!!!!!!"),B65="",C65=""),"",IF(OR(AND(B65="",C65=""),ISERROR(C65+B65)),"!!!",($B65*$B$7+$C65*$C$7)/100))</f>
        <v/>
      </c>
      <c r="G65" s="457" t="str">
        <f aca="false">IF(A65="","",IF(ISERROR(VLOOKUP($A65,'liste reference'!$A$6:$Q$1174,9,0)),IF(ISERROR(VLOOKUP($A65,'liste reference'!$B$6:$Q$1174,8,0)),"    -",VLOOKUP($A65,'liste reference'!$B$6:$Q$1174,8,0)),VLOOKUP($A65,'liste reference'!$A$6:$Q$1174,9,0)))</f>
        <v/>
      </c>
      <c r="H65" s="458" t="str">
        <f aca="false">IF(A65="","x",IF(ISERROR(VLOOKUP($A65,'liste reference'!$A$6:$Q$1174,10,0)),IF(ISERROR(VLOOKUP($A65,'liste reference'!$B$6:$Q$1174,9,0)),"x",VLOOKUP($A65,'liste reference'!$B$6:$Q$1174,9,0)),VLOOKUP($A65,'liste reference'!$A$6:$Q$1174,10,0)))</f>
        <v>x</v>
      </c>
      <c r="I65" s="255" t="str">
        <f aca="false">IF(A65="","",1)</f>
        <v/>
      </c>
      <c r="J65" s="459" t="str">
        <f aca="false">IF(ISNUMBER($H65),IF(ISERROR(VLOOKUP($A65,'liste reference'!$A$6:$Q$1174,6,0)),IF(ISERROR(VLOOKUP($A65,'liste reference'!$B$6:$Q$1174,5,0)),"nu",VLOOKUP($A65,'liste reference'!$B$6:$Q$1174,5,0)),VLOOKUP($A65,'liste reference'!$A$6:$Q$1174,6,0)),"nu")</f>
        <v>nu</v>
      </c>
      <c r="K65" s="459" t="str">
        <f aca="false">IF(ISNUMBER($H65),IF(ISERROR(VLOOKUP($A65,'liste reference'!$A$6:$Q$1174,7,0)),IF(ISERROR(VLOOKUP($A65,'liste reference'!$B$6:$Q$1174,6,0)),"nu",VLOOKUP($A65,'liste reference'!$B$6:$Q$1174,6,0)),VLOOKUP($A65,'liste reference'!$A$6:$Q$1174,7,0)),"nu")</f>
        <v>nu</v>
      </c>
      <c r="L65" s="445" t="str">
        <f aca="false">IF(A65="NEWCOD",IF(W65="","Renseigner le champ 'Nouveau taxon'",$W65),IF(ISTEXT($E65),"Taxon déjà saisi !",IF(OR(A65="",A65="!!!!!!"),"",IF(ISERROR(VLOOKUP($A65,'liste reference'!$A$6:$B$1174,2,0)),IF(ISERROR(VLOOKUP($A65,'liste reference'!$B$6:$B$1174,1,0)),"non répertorié ou synonyme. Vérifiez !",VLOOKUP($A65,'liste reference'!$B$6:$B$1174,1,0)),VLOOKUP(A65,'liste reference'!$A$6:$B$1174,2,0)))))</f>
        <v/>
      </c>
      <c r="M65" s="460"/>
      <c r="N65" s="460"/>
      <c r="O65" s="460"/>
      <c r="P65" s="461" t="s">
        <v>3442</v>
      </c>
      <c r="Q65" s="461" t="str">
        <f aca="false">IF(OR($A65="NEWCOD",$A65="!!!!!!"),IF(X65="","NoCod",X65),IF($A65="","",IF(ISERROR(VLOOKUP($A65,'liste reference'!$A$6:$H$1174,8,FALSE())),IF(ISERROR(VLOOKUP($A65,'liste reference'!$B$6:$H$1174,7,FALSE())),"",VLOOKUP($A65,'liste reference'!$B$6:$H$1174,7,FALSE())),VLOOKUP($A65,'liste reference'!$A$6:$H$1174,8,FALSE()))))</f>
        <v/>
      </c>
      <c r="R65" s="448" t="str">
        <f aca="false">IF(ISTEXT(H65),"",(B65*$B$7/100)+(C65*$C$7/100))</f>
        <v/>
      </c>
      <c r="S65" s="255" t="str">
        <f aca="false">IF(OR(ISTEXT(H65),R65=0),"",IF(R65&lt;0.1,1,IF(R65&lt;1,2,IF(R65&lt;10,3,IF(R65&lt;50,4,IF(R65&gt;=50,5,""))))))</f>
        <v/>
      </c>
      <c r="T65" s="255" t="n">
        <f aca="false">IF(ISERROR(S65*J65),0,S65*J65)</f>
        <v>0</v>
      </c>
      <c r="U65" s="255" t="n">
        <f aca="false">IF(ISERROR(S65*J65*K65),0,S65*J65*K65)</f>
        <v>0</v>
      </c>
      <c r="V65" s="462" t="n">
        <f aca="false">IF(ISERROR(S65*K65),0,S65*K65)</f>
        <v>0</v>
      </c>
      <c r="W65" s="463"/>
      <c r="X65" s="464"/>
      <c r="Y65" s="255" t="str">
        <f aca="false">IF(AND(ISNUMBER(F65),OR(A65="",A65="!!!!!!")),"!!!!!!",IF(A65="new.cod","NEWCOD",IF(AND((Z65=""),ISTEXT(A65),A65&lt;&gt;"!!!!!!"),A65,IF(Z65="","",INDEX('liste reference'!$A$6:$A$1174,Z65)))))</f>
        <v/>
      </c>
      <c r="Z65" s="255" t="str">
        <f aca="false">IF(ISERROR(MATCH(A65,'liste reference'!$A$6:$A$1174,0)),IF(ISERROR(MATCH(A65,'liste reference'!$B$6:$B$1174,0)),"",(MATCH(A65,'liste reference'!$B$6:$B$1174,0))),(MATCH(A65,'liste reference'!$A$6:$A$1174,0)))</f>
        <v/>
      </c>
    </row>
    <row r="66" customFormat="false" ht="12.75" hidden="true" customHeight="false" outlineLevel="0" collapsed="false">
      <c r="A66" s="451"/>
      <c r="B66" s="452"/>
      <c r="C66" s="453"/>
      <c r="D66" s="454" t="str">
        <f aca="false">IF(ISERROR(VLOOKUP($A66,'liste reference'!$A$6:$B$1174,2,0)),IF(ISERROR(VLOOKUP($A66,'liste reference'!$B$6:$B$1174,1,0)),"",VLOOKUP($A66,'liste reference'!$B$6:$B$1174,1,0)),VLOOKUP($A66,'liste reference'!$A$6:$B$1174,2,0))</f>
        <v/>
      </c>
      <c r="E66" s="455" t="n">
        <f aca="false">IF(D66="",,VLOOKUP(D66,D$22:D65,1,0))</f>
        <v>0</v>
      </c>
      <c r="F66" s="456" t="str">
        <f aca="false">IF(AND(OR(A66="",A66="!!!!!!"),B66="",C66=""),"",IF(OR(AND(B66="",C66=""),ISERROR(C66+B66)),"!!!",($B66*$B$7+$C66*$C$7)/100))</f>
        <v/>
      </c>
      <c r="G66" s="457" t="str">
        <f aca="false">IF(A66="","",IF(ISERROR(VLOOKUP($A66,'liste reference'!$A$6:$Q$1174,9,0)),IF(ISERROR(VLOOKUP($A66,'liste reference'!$B$6:$Q$1174,8,0)),"    -",VLOOKUP($A66,'liste reference'!$B$6:$Q$1174,8,0)),VLOOKUP($A66,'liste reference'!$A$6:$Q$1174,9,0)))</f>
        <v/>
      </c>
      <c r="H66" s="458" t="str">
        <f aca="false">IF(A66="","x",IF(ISERROR(VLOOKUP($A66,'liste reference'!$A$6:$Q$1174,10,0)),IF(ISERROR(VLOOKUP($A66,'liste reference'!$B$6:$Q$1174,9,0)),"x",VLOOKUP($A66,'liste reference'!$B$6:$Q$1174,9,0)),VLOOKUP($A66,'liste reference'!$A$6:$Q$1174,10,0)))</f>
        <v>x</v>
      </c>
      <c r="I66" s="255" t="str">
        <f aca="false">IF(A66="","",1)</f>
        <v/>
      </c>
      <c r="J66" s="459" t="str">
        <f aca="false">IF(ISNUMBER($H66),IF(ISERROR(VLOOKUP($A66,'liste reference'!$A$6:$Q$1174,6,0)),IF(ISERROR(VLOOKUP($A66,'liste reference'!$B$6:$Q$1174,5,0)),"nu",VLOOKUP($A66,'liste reference'!$B$6:$Q$1174,5,0)),VLOOKUP($A66,'liste reference'!$A$6:$Q$1174,6,0)),"nu")</f>
        <v>nu</v>
      </c>
      <c r="K66" s="459" t="str">
        <f aca="false">IF(ISNUMBER($H66),IF(ISERROR(VLOOKUP($A66,'liste reference'!$A$6:$Q$1174,7,0)),IF(ISERROR(VLOOKUP($A66,'liste reference'!$B$6:$Q$1174,6,0)),"nu",VLOOKUP($A66,'liste reference'!$B$6:$Q$1174,6,0)),VLOOKUP($A66,'liste reference'!$A$6:$Q$1174,7,0)),"nu")</f>
        <v>nu</v>
      </c>
      <c r="L66" s="445" t="str">
        <f aca="false">IF(A66="NEWCOD",IF(W66="","Renseigner le champ 'Nouveau taxon'",$W66),IF(ISTEXT($E66),"Taxon déjà saisi !",IF(OR(A66="",A66="!!!!!!"),"",IF(ISERROR(VLOOKUP($A66,'liste reference'!$A$6:$B$1174,2,0)),IF(ISERROR(VLOOKUP($A66,'liste reference'!$B$6:$B$1174,1,0)),"non répertorié ou synonyme. Vérifiez !",VLOOKUP($A66,'liste reference'!$B$6:$B$1174,1,0)),VLOOKUP(A66,'liste reference'!$A$6:$B$1174,2,0)))))</f>
        <v/>
      </c>
      <c r="M66" s="460"/>
      <c r="N66" s="460"/>
      <c r="O66" s="460"/>
      <c r="P66" s="461" t="s">
        <v>3442</v>
      </c>
      <c r="Q66" s="461" t="str">
        <f aca="false">IF(OR($A66="NEWCOD",$A66="!!!!!!"),IF(X66="","NoCod",X66),IF($A66="","",IF(ISERROR(VLOOKUP($A66,'liste reference'!$A$6:$H$1174,8,FALSE())),IF(ISERROR(VLOOKUP($A66,'liste reference'!$B$6:$H$1174,7,FALSE())),"",VLOOKUP($A66,'liste reference'!$B$6:$H$1174,7,FALSE())),VLOOKUP($A66,'liste reference'!$A$6:$H$1174,8,FALSE()))))</f>
        <v/>
      </c>
      <c r="R66" s="448" t="str">
        <f aca="false">IF(ISTEXT(H66),"",(B66*$B$7/100)+(C66*$C$7/100))</f>
        <v/>
      </c>
      <c r="S66" s="255" t="str">
        <f aca="false">IF(OR(ISTEXT(H66),R66=0),"",IF(R66&lt;0.1,1,IF(R66&lt;1,2,IF(R66&lt;10,3,IF(R66&lt;50,4,IF(R66&gt;=50,5,""))))))</f>
        <v/>
      </c>
      <c r="T66" s="255" t="n">
        <f aca="false">IF(ISERROR(S66*J66),0,S66*J66)</f>
        <v>0</v>
      </c>
      <c r="U66" s="255" t="n">
        <f aca="false">IF(ISERROR(S66*J66*K66),0,S66*J66*K66)</f>
        <v>0</v>
      </c>
      <c r="V66" s="462" t="n">
        <f aca="false">IF(ISERROR(S66*K66),0,S66*K66)</f>
        <v>0</v>
      </c>
      <c r="W66" s="463"/>
      <c r="X66" s="464"/>
      <c r="Y66" s="255" t="str">
        <f aca="false">IF(AND(ISNUMBER(F66),OR(A66="",A66="!!!!!!")),"!!!!!!",IF(A66="new.cod","NEWCOD",IF(AND((Z66=""),ISTEXT(A66),A66&lt;&gt;"!!!!!!"),A66,IF(Z66="","",INDEX('liste reference'!$A$6:$A$1174,Z66)))))</f>
        <v/>
      </c>
      <c r="Z66" s="255" t="str">
        <f aca="false">IF(ISERROR(MATCH(A66,'liste reference'!$A$6:$A$1174,0)),IF(ISERROR(MATCH(A66,'liste reference'!$B$6:$B$1174,0)),"",(MATCH(A66,'liste reference'!$B$6:$B$1174,0))),(MATCH(A66,'liste reference'!$A$6:$A$1174,0)))</f>
        <v/>
      </c>
    </row>
    <row r="67" customFormat="false" ht="12.75" hidden="true" customHeight="false" outlineLevel="0" collapsed="false">
      <c r="A67" s="451"/>
      <c r="B67" s="452"/>
      <c r="C67" s="453"/>
      <c r="D67" s="454" t="str">
        <f aca="false">IF(ISERROR(VLOOKUP($A67,'liste reference'!$A$6:$B$1174,2,0)),IF(ISERROR(VLOOKUP($A67,'liste reference'!$B$6:$B$1174,1,0)),"",VLOOKUP($A67,'liste reference'!$B$6:$B$1174,1,0)),VLOOKUP($A67,'liste reference'!$A$6:$B$1174,2,0))</f>
        <v/>
      </c>
      <c r="E67" s="455" t="n">
        <f aca="false">IF(D67="",,VLOOKUP(D67,D$22:D66,1,0))</f>
        <v>0</v>
      </c>
      <c r="F67" s="456" t="str">
        <f aca="false">IF(AND(OR(A67="",A67="!!!!!!"),B67="",C67=""),"",IF(OR(AND(B67="",C67=""),ISERROR(C67+B67)),"!!!",($B67*$B$7+$C67*$C$7)/100))</f>
        <v/>
      </c>
      <c r="G67" s="457" t="str">
        <f aca="false">IF(A67="","",IF(ISERROR(VLOOKUP($A67,'liste reference'!$A$6:$Q$1174,9,0)),IF(ISERROR(VLOOKUP($A67,'liste reference'!$B$6:$Q$1174,8,0)),"    -",VLOOKUP($A67,'liste reference'!$B$6:$Q$1174,8,0)),VLOOKUP($A67,'liste reference'!$A$6:$Q$1174,9,0)))</f>
        <v/>
      </c>
      <c r="H67" s="458" t="str">
        <f aca="false">IF(A67="","x",IF(ISERROR(VLOOKUP($A67,'liste reference'!$A$6:$Q$1174,10,0)),IF(ISERROR(VLOOKUP($A67,'liste reference'!$B$6:$Q$1174,9,0)),"x",VLOOKUP($A67,'liste reference'!$B$6:$Q$1174,9,0)),VLOOKUP($A67,'liste reference'!$A$6:$Q$1174,10,0)))</f>
        <v>x</v>
      </c>
      <c r="I67" s="255" t="str">
        <f aca="false">IF(A67="","",1)</f>
        <v/>
      </c>
      <c r="J67" s="459" t="str">
        <f aca="false">IF(ISNUMBER($H67),IF(ISERROR(VLOOKUP($A67,'liste reference'!$A$6:$Q$1174,6,0)),IF(ISERROR(VLOOKUP($A67,'liste reference'!$B$6:$Q$1174,5,0)),"nu",VLOOKUP($A67,'liste reference'!$B$6:$Q$1174,5,0)),VLOOKUP($A67,'liste reference'!$A$6:$Q$1174,6,0)),"nu")</f>
        <v>nu</v>
      </c>
      <c r="K67" s="459" t="str">
        <f aca="false">IF(ISNUMBER($H67),IF(ISERROR(VLOOKUP($A67,'liste reference'!$A$6:$Q$1174,7,0)),IF(ISERROR(VLOOKUP($A67,'liste reference'!$B$6:$Q$1174,6,0)),"nu",VLOOKUP($A67,'liste reference'!$B$6:$Q$1174,6,0)),VLOOKUP($A67,'liste reference'!$A$6:$Q$1174,7,0)),"nu")</f>
        <v>nu</v>
      </c>
      <c r="L67" s="445" t="str">
        <f aca="false">IF(A67="NEWCOD",IF(W67="","Renseigner le champ 'Nouveau taxon'",$W67),IF(ISTEXT($E67),"Taxon déjà saisi !",IF(OR(A67="",A67="!!!!!!"),"",IF(ISERROR(VLOOKUP($A67,'liste reference'!$A$6:$B$1174,2,0)),IF(ISERROR(VLOOKUP($A67,'liste reference'!$B$6:$B$1174,1,0)),"non répertorié ou synonyme. Vérifiez !",VLOOKUP($A67,'liste reference'!$B$6:$B$1174,1,0)),VLOOKUP(A67,'liste reference'!$A$6:$B$1174,2,0)))))</f>
        <v/>
      </c>
      <c r="M67" s="460"/>
      <c r="N67" s="460"/>
      <c r="O67" s="460"/>
      <c r="P67" s="461" t="s">
        <v>3442</v>
      </c>
      <c r="Q67" s="461" t="str">
        <f aca="false">IF(OR($A67="NEWCOD",$A67="!!!!!!"),IF(X67="","NoCod",X67),IF($A67="","",IF(ISERROR(VLOOKUP($A67,'liste reference'!$A$6:$H$1174,8,FALSE())),IF(ISERROR(VLOOKUP($A67,'liste reference'!$B$6:$H$1174,7,FALSE())),"",VLOOKUP($A67,'liste reference'!$B$6:$H$1174,7,FALSE())),VLOOKUP($A67,'liste reference'!$A$6:$H$1174,8,FALSE()))))</f>
        <v/>
      </c>
      <c r="R67" s="448" t="str">
        <f aca="false">IF(ISTEXT(H67),"",(B67*$B$7/100)+(C67*$C$7/100))</f>
        <v/>
      </c>
      <c r="S67" s="255" t="str">
        <f aca="false">IF(OR(ISTEXT(H67),R67=0),"",IF(R67&lt;0.1,1,IF(R67&lt;1,2,IF(R67&lt;10,3,IF(R67&lt;50,4,IF(R67&gt;=50,5,""))))))</f>
        <v/>
      </c>
      <c r="T67" s="255" t="n">
        <f aca="false">IF(ISERROR(S67*J67),0,S67*J67)</f>
        <v>0</v>
      </c>
      <c r="U67" s="255" t="n">
        <f aca="false">IF(ISERROR(S67*J67*K67),0,S67*J67*K67)</f>
        <v>0</v>
      </c>
      <c r="V67" s="462" t="n">
        <f aca="false">IF(ISERROR(S67*K67),0,S67*K67)</f>
        <v>0</v>
      </c>
      <c r="W67" s="463"/>
      <c r="X67" s="464"/>
      <c r="Y67" s="255" t="str">
        <f aca="false">IF(AND(ISNUMBER(F67),OR(A67="",A67="!!!!!!")),"!!!!!!",IF(A67="new.cod","NEWCOD",IF(AND((Z67=""),ISTEXT(A67),A67&lt;&gt;"!!!!!!"),A67,IF(Z67="","",INDEX('liste reference'!$A$6:$A$1174,Z67)))))</f>
        <v/>
      </c>
      <c r="Z67" s="255" t="str">
        <f aca="false">IF(ISERROR(MATCH(A67,'liste reference'!$A$6:$A$1174,0)),IF(ISERROR(MATCH(A67,'liste reference'!$B$6:$B$1174,0)),"",(MATCH(A67,'liste reference'!$B$6:$B$1174,0))),(MATCH(A67,'liste reference'!$A$6:$A$1174,0)))</f>
        <v/>
      </c>
    </row>
    <row r="68" customFormat="false" ht="12.75" hidden="true" customHeight="false" outlineLevel="0" collapsed="false">
      <c r="A68" s="451"/>
      <c r="B68" s="452"/>
      <c r="C68" s="453"/>
      <c r="D68" s="454" t="str">
        <f aca="false">IF(ISERROR(VLOOKUP($A68,'liste reference'!$A$6:$B$1174,2,0)),IF(ISERROR(VLOOKUP($A68,'liste reference'!$B$6:$B$1174,1,0)),"",VLOOKUP($A68,'liste reference'!$B$6:$B$1174,1,0)),VLOOKUP($A68,'liste reference'!$A$6:$B$1174,2,0))</f>
        <v/>
      </c>
      <c r="E68" s="455" t="n">
        <f aca="false">IF(D68="",,VLOOKUP(D68,D$22:D67,1,0))</f>
        <v>0</v>
      </c>
      <c r="F68" s="456" t="str">
        <f aca="false">IF(AND(OR(A68="",A68="!!!!!!"),B68="",C68=""),"",IF(OR(AND(B68="",C68=""),ISERROR(C68+B68)),"!!!",($B68*$B$7+$C68*$C$7)/100))</f>
        <v/>
      </c>
      <c r="G68" s="457" t="str">
        <f aca="false">IF(A68="","",IF(ISERROR(VLOOKUP($A68,'liste reference'!$A$6:$Q$1174,9,0)),IF(ISERROR(VLOOKUP($A68,'liste reference'!$B$6:$Q$1174,8,0)),"    -",VLOOKUP($A68,'liste reference'!$B$6:$Q$1174,8,0)),VLOOKUP($A68,'liste reference'!$A$6:$Q$1174,9,0)))</f>
        <v/>
      </c>
      <c r="H68" s="458" t="str">
        <f aca="false">IF(A68="","x",IF(ISERROR(VLOOKUP($A68,'liste reference'!$A$6:$Q$1174,10,0)),IF(ISERROR(VLOOKUP($A68,'liste reference'!$B$6:$Q$1174,9,0)),"x",VLOOKUP($A68,'liste reference'!$B$6:$Q$1174,9,0)),VLOOKUP($A68,'liste reference'!$A$6:$Q$1174,10,0)))</f>
        <v>x</v>
      </c>
      <c r="I68" s="255" t="str">
        <f aca="false">IF(A68="","",1)</f>
        <v/>
      </c>
      <c r="J68" s="459" t="str">
        <f aca="false">IF(ISNUMBER($H68),IF(ISERROR(VLOOKUP($A68,'liste reference'!$A$6:$Q$1174,6,0)),IF(ISERROR(VLOOKUP($A68,'liste reference'!$B$6:$Q$1174,5,0)),"nu",VLOOKUP($A68,'liste reference'!$B$6:$Q$1174,5,0)),VLOOKUP($A68,'liste reference'!$A$6:$Q$1174,6,0)),"nu")</f>
        <v>nu</v>
      </c>
      <c r="K68" s="459" t="str">
        <f aca="false">IF(ISNUMBER($H68),IF(ISERROR(VLOOKUP($A68,'liste reference'!$A$6:$Q$1174,7,0)),IF(ISERROR(VLOOKUP($A68,'liste reference'!$B$6:$Q$1174,6,0)),"nu",VLOOKUP($A68,'liste reference'!$B$6:$Q$1174,6,0)),VLOOKUP($A68,'liste reference'!$A$6:$Q$1174,7,0)),"nu")</f>
        <v>nu</v>
      </c>
      <c r="L68" s="445" t="str">
        <f aca="false">IF(A68="NEWCOD",IF(W68="","Renseigner le champ 'Nouveau taxon'",$W68),IF(ISTEXT($E68),"Taxon déjà saisi !",IF(OR(A68="",A68="!!!!!!"),"",IF(ISERROR(VLOOKUP($A68,'liste reference'!$A$6:$B$1174,2,0)),IF(ISERROR(VLOOKUP($A68,'liste reference'!$B$6:$B$1174,1,0)),"non répertorié ou synonyme. Vérifiez !",VLOOKUP($A68,'liste reference'!$B$6:$B$1174,1,0)),VLOOKUP(A68,'liste reference'!$A$6:$B$1174,2,0)))))</f>
        <v/>
      </c>
      <c r="M68" s="460"/>
      <c r="N68" s="460"/>
      <c r="O68" s="460"/>
      <c r="P68" s="461" t="s">
        <v>3442</v>
      </c>
      <c r="Q68" s="461" t="str">
        <f aca="false">IF(OR($A68="NEWCOD",$A68="!!!!!!"),IF(X68="","NoCod",X68),IF($A68="","",IF(ISERROR(VLOOKUP($A68,'liste reference'!$A$6:$H$1174,8,FALSE())),IF(ISERROR(VLOOKUP($A68,'liste reference'!$B$6:$H$1174,7,FALSE())),"",VLOOKUP($A68,'liste reference'!$B$6:$H$1174,7,FALSE())),VLOOKUP($A68,'liste reference'!$A$6:$H$1174,8,FALSE()))))</f>
        <v/>
      </c>
      <c r="R68" s="448" t="str">
        <f aca="false">IF(ISTEXT(H68),"",(B68*$B$7/100)+(C68*$C$7/100))</f>
        <v/>
      </c>
      <c r="S68" s="255" t="str">
        <f aca="false">IF(OR(ISTEXT(H68),R68=0),"",IF(R68&lt;0.1,1,IF(R68&lt;1,2,IF(R68&lt;10,3,IF(R68&lt;50,4,IF(R68&gt;=50,5,""))))))</f>
        <v/>
      </c>
      <c r="T68" s="255" t="n">
        <f aca="false">IF(ISERROR(S68*J68),0,S68*J68)</f>
        <v>0</v>
      </c>
      <c r="U68" s="255" t="n">
        <f aca="false">IF(ISERROR(S68*J68*K68),0,S68*J68*K68)</f>
        <v>0</v>
      </c>
      <c r="V68" s="462" t="n">
        <f aca="false">IF(ISERROR(S68*K68),0,S68*K68)</f>
        <v>0</v>
      </c>
      <c r="W68" s="463"/>
      <c r="X68" s="464"/>
      <c r="Y68" s="255" t="str">
        <f aca="false">IF(AND(ISNUMBER(F68),OR(A68="",A68="!!!!!!")),"!!!!!!",IF(A68="new.cod","NEWCOD",IF(AND((Z68=""),ISTEXT(A68),A68&lt;&gt;"!!!!!!"),A68,IF(Z68="","",INDEX('liste reference'!$A$6:$A$1174,Z68)))))</f>
        <v/>
      </c>
      <c r="Z68" s="255" t="str">
        <f aca="false">IF(ISERROR(MATCH(A68,'liste reference'!$A$6:$A$1174,0)),IF(ISERROR(MATCH(A68,'liste reference'!$B$6:$B$1174,0)),"",(MATCH(A68,'liste reference'!$B$6:$B$1174,0))),(MATCH(A68,'liste reference'!$A$6:$A$1174,0)))</f>
        <v/>
      </c>
    </row>
    <row r="69" customFormat="false" ht="12.75" hidden="true" customHeight="false" outlineLevel="0" collapsed="false">
      <c r="A69" s="451"/>
      <c r="B69" s="452"/>
      <c r="C69" s="453"/>
      <c r="D69" s="454" t="str">
        <f aca="false">IF(ISERROR(VLOOKUP($A69,'liste reference'!$A$6:$B$1174,2,0)),IF(ISERROR(VLOOKUP($A69,'liste reference'!$B$6:$B$1174,1,0)),"",VLOOKUP($A69,'liste reference'!$B$6:$B$1174,1,0)),VLOOKUP($A69,'liste reference'!$A$6:$B$1174,2,0))</f>
        <v/>
      </c>
      <c r="E69" s="455" t="n">
        <f aca="false">IF(D69="",,VLOOKUP(D69,D$22:D68,1,0))</f>
        <v>0</v>
      </c>
      <c r="F69" s="456" t="str">
        <f aca="false">IF(AND(OR(A69="",A69="!!!!!!"),B69="",C69=""),"",IF(OR(AND(B69="",C69=""),ISERROR(C69+B69)),"!!!",($B69*$B$7+$C69*$C$7)/100))</f>
        <v/>
      </c>
      <c r="G69" s="457" t="str">
        <f aca="false">IF(A69="","",IF(ISERROR(VLOOKUP($A69,'liste reference'!$A$6:$Q$1174,9,0)),IF(ISERROR(VLOOKUP($A69,'liste reference'!$B$6:$Q$1174,8,0)),"    -",VLOOKUP($A69,'liste reference'!$B$6:$Q$1174,8,0)),VLOOKUP($A69,'liste reference'!$A$6:$Q$1174,9,0)))</f>
        <v/>
      </c>
      <c r="H69" s="458" t="str">
        <f aca="false">IF(A69="","x",IF(ISERROR(VLOOKUP($A69,'liste reference'!$A$6:$Q$1174,10,0)),IF(ISERROR(VLOOKUP($A69,'liste reference'!$B$6:$Q$1174,9,0)),"x",VLOOKUP($A69,'liste reference'!$B$6:$Q$1174,9,0)),VLOOKUP($A69,'liste reference'!$A$6:$Q$1174,10,0)))</f>
        <v>x</v>
      </c>
      <c r="I69" s="255" t="str">
        <f aca="false">IF(A69="","",1)</f>
        <v/>
      </c>
      <c r="J69" s="459" t="str">
        <f aca="false">IF(ISNUMBER($H69),IF(ISERROR(VLOOKUP($A69,'liste reference'!$A$6:$Q$1174,6,0)),IF(ISERROR(VLOOKUP($A69,'liste reference'!$B$6:$Q$1174,5,0)),"nu",VLOOKUP($A69,'liste reference'!$B$6:$Q$1174,5,0)),VLOOKUP($A69,'liste reference'!$A$6:$Q$1174,6,0)),"nu")</f>
        <v>nu</v>
      </c>
      <c r="K69" s="459" t="str">
        <f aca="false">IF(ISNUMBER($H69),IF(ISERROR(VLOOKUP($A69,'liste reference'!$A$6:$Q$1174,7,0)),IF(ISERROR(VLOOKUP($A69,'liste reference'!$B$6:$Q$1174,6,0)),"nu",VLOOKUP($A69,'liste reference'!$B$6:$Q$1174,6,0)),VLOOKUP($A69,'liste reference'!$A$6:$Q$1174,7,0)),"nu")</f>
        <v>nu</v>
      </c>
      <c r="L69" s="445" t="str">
        <f aca="false">IF(A69="NEWCOD",IF(W69="","Renseigner le champ 'Nouveau taxon'",$W69),IF(ISTEXT($E69),"Taxon déjà saisi !",IF(OR(A69="",A69="!!!!!!"),"",IF(ISERROR(VLOOKUP($A69,'liste reference'!$A$6:$B$1174,2,0)),IF(ISERROR(VLOOKUP($A69,'liste reference'!$B$6:$B$1174,1,0)),"non répertorié ou synonyme. Vérifiez !",VLOOKUP($A69,'liste reference'!$B$6:$B$1174,1,0)),VLOOKUP(A69,'liste reference'!$A$6:$B$1174,2,0)))))</f>
        <v/>
      </c>
      <c r="M69" s="460"/>
      <c r="N69" s="460"/>
      <c r="O69" s="460"/>
      <c r="P69" s="461" t="s">
        <v>3442</v>
      </c>
      <c r="Q69" s="461" t="str">
        <f aca="false">IF(OR($A69="NEWCOD",$A69="!!!!!!"),IF(X69="","NoCod",X69),IF($A69="","",IF(ISERROR(VLOOKUP($A69,'liste reference'!$A$6:$H$1174,8,FALSE())),IF(ISERROR(VLOOKUP($A69,'liste reference'!$B$6:$H$1174,7,FALSE())),"",VLOOKUP($A69,'liste reference'!$B$6:$H$1174,7,FALSE())),VLOOKUP($A69,'liste reference'!$A$6:$H$1174,8,FALSE()))))</f>
        <v/>
      </c>
      <c r="R69" s="448" t="str">
        <f aca="false">IF(ISTEXT(H69),"",(B69*$B$7/100)+(C69*$C$7/100))</f>
        <v/>
      </c>
      <c r="S69" s="255" t="str">
        <f aca="false">IF(OR(ISTEXT(H69),R69=0),"",IF(R69&lt;0.1,1,IF(R69&lt;1,2,IF(R69&lt;10,3,IF(R69&lt;50,4,IF(R69&gt;=50,5,""))))))</f>
        <v/>
      </c>
      <c r="T69" s="255" t="n">
        <f aca="false">IF(ISERROR(S69*J69),0,S69*J69)</f>
        <v>0</v>
      </c>
      <c r="U69" s="255" t="n">
        <f aca="false">IF(ISERROR(S69*J69*K69),0,S69*J69*K69)</f>
        <v>0</v>
      </c>
      <c r="V69" s="462" t="n">
        <f aca="false">IF(ISERROR(S69*K69),0,S69*K69)</f>
        <v>0</v>
      </c>
      <c r="W69" s="463"/>
      <c r="X69" s="464"/>
      <c r="Y69" s="255" t="str">
        <f aca="false">IF(AND(ISNUMBER(F69),OR(A69="",A69="!!!!!!")),"!!!!!!",IF(A69="new.cod","NEWCOD",IF(AND((Z69=""),ISTEXT(A69),A69&lt;&gt;"!!!!!!"),A69,IF(Z69="","",INDEX('liste reference'!$A$6:$A$1174,Z69)))))</f>
        <v/>
      </c>
      <c r="Z69" s="255" t="str">
        <f aca="false">IF(ISERROR(MATCH(A69,'liste reference'!$A$6:$A$1174,0)),IF(ISERROR(MATCH(A69,'liste reference'!$B$6:$B$1174,0)),"",(MATCH(A69,'liste reference'!$B$6:$B$1174,0))),(MATCH(A69,'liste reference'!$A$6:$A$1174,0)))</f>
        <v/>
      </c>
    </row>
    <row r="70" customFormat="false" ht="12.75" hidden="true" customHeight="false" outlineLevel="0" collapsed="false">
      <c r="A70" s="451"/>
      <c r="B70" s="452"/>
      <c r="C70" s="453"/>
      <c r="D70" s="454" t="str">
        <f aca="false">IF(ISERROR(VLOOKUP($A70,'liste reference'!$A$6:$B$1174,2,0)),IF(ISERROR(VLOOKUP($A70,'liste reference'!$B$6:$B$1174,1,0)),"",VLOOKUP($A70,'liste reference'!$B$6:$B$1174,1,0)),VLOOKUP($A70,'liste reference'!$A$6:$B$1174,2,0))</f>
        <v/>
      </c>
      <c r="E70" s="455" t="n">
        <f aca="false">IF(D70="",,VLOOKUP(D70,D$22:D69,1,0))</f>
        <v>0</v>
      </c>
      <c r="F70" s="456" t="str">
        <f aca="false">IF(AND(OR(A70="",A70="!!!!!!"),B70="",C70=""),"",IF(OR(AND(B70="",C70=""),ISERROR(C70+B70)),"!!!",($B70*$B$7+$C70*$C$7)/100))</f>
        <v/>
      </c>
      <c r="G70" s="457" t="str">
        <f aca="false">IF(A70="","",IF(ISERROR(VLOOKUP($A70,'liste reference'!$A$6:$Q$1174,9,0)),IF(ISERROR(VLOOKUP($A70,'liste reference'!$B$6:$Q$1174,8,0)),"    -",VLOOKUP($A70,'liste reference'!$B$6:$Q$1174,8,0)),VLOOKUP($A70,'liste reference'!$A$6:$Q$1174,9,0)))</f>
        <v/>
      </c>
      <c r="H70" s="458" t="str">
        <f aca="false">IF(A70="","x",IF(ISERROR(VLOOKUP($A70,'liste reference'!$A$6:$Q$1174,10,0)),IF(ISERROR(VLOOKUP($A70,'liste reference'!$B$6:$Q$1174,9,0)),"x",VLOOKUP($A70,'liste reference'!$B$6:$Q$1174,9,0)),VLOOKUP($A70,'liste reference'!$A$6:$Q$1174,10,0)))</f>
        <v>x</v>
      </c>
      <c r="I70" s="255" t="str">
        <f aca="false">IF(A70="","",1)</f>
        <v/>
      </c>
      <c r="J70" s="459" t="str">
        <f aca="false">IF(ISNUMBER($H70),IF(ISERROR(VLOOKUP($A70,'liste reference'!$A$6:$Q$1174,6,0)),IF(ISERROR(VLOOKUP($A70,'liste reference'!$B$6:$Q$1174,5,0)),"nu",VLOOKUP($A70,'liste reference'!$B$6:$Q$1174,5,0)),VLOOKUP($A70,'liste reference'!$A$6:$Q$1174,6,0)),"nu")</f>
        <v>nu</v>
      </c>
      <c r="K70" s="459" t="str">
        <f aca="false">IF(ISNUMBER($H70),IF(ISERROR(VLOOKUP($A70,'liste reference'!$A$6:$Q$1174,7,0)),IF(ISERROR(VLOOKUP($A70,'liste reference'!$B$6:$Q$1174,6,0)),"nu",VLOOKUP($A70,'liste reference'!$B$6:$Q$1174,6,0)),VLOOKUP($A70,'liste reference'!$A$6:$Q$1174,7,0)),"nu")</f>
        <v>nu</v>
      </c>
      <c r="L70" s="445" t="str">
        <f aca="false">IF(A70="NEWCOD",IF(W70="","Renseigner le champ 'Nouveau taxon'",$W70),IF(ISTEXT($E70),"Taxon déjà saisi !",IF(OR(A70="",A70="!!!!!!"),"",IF(ISERROR(VLOOKUP($A70,'liste reference'!$A$6:$B$1174,2,0)),IF(ISERROR(VLOOKUP($A70,'liste reference'!$B$6:$B$1174,1,0)),"non répertorié ou synonyme. Vérifiez !",VLOOKUP($A70,'liste reference'!$B$6:$B$1174,1,0)),VLOOKUP(A70,'liste reference'!$A$6:$B$1174,2,0)))))</f>
        <v/>
      </c>
      <c r="M70" s="460"/>
      <c r="N70" s="460"/>
      <c r="O70" s="460"/>
      <c r="P70" s="461" t="s">
        <v>3442</v>
      </c>
      <c r="Q70" s="461" t="str">
        <f aca="false">IF(OR($A70="NEWCOD",$A70="!!!!!!"),IF(X70="","NoCod",X70),IF($A70="","",IF(ISERROR(VLOOKUP($A70,'liste reference'!$A$6:$H$1174,8,FALSE())),IF(ISERROR(VLOOKUP($A70,'liste reference'!$B$6:$H$1174,7,FALSE())),"",VLOOKUP($A70,'liste reference'!$B$6:$H$1174,7,FALSE())),VLOOKUP($A70,'liste reference'!$A$6:$H$1174,8,FALSE()))))</f>
        <v/>
      </c>
      <c r="R70" s="448" t="str">
        <f aca="false">IF(ISTEXT(H70),"",(B70*$B$7/100)+(C70*$C$7/100))</f>
        <v/>
      </c>
      <c r="S70" s="255" t="str">
        <f aca="false">IF(OR(ISTEXT(H70),R70=0),"",IF(R70&lt;0.1,1,IF(R70&lt;1,2,IF(R70&lt;10,3,IF(R70&lt;50,4,IF(R70&gt;=50,5,""))))))</f>
        <v/>
      </c>
      <c r="T70" s="255" t="n">
        <f aca="false">IF(ISERROR(S70*J70),0,S70*J70)</f>
        <v>0</v>
      </c>
      <c r="U70" s="255" t="n">
        <f aca="false">IF(ISERROR(S70*J70*K70),0,S70*J70*K70)</f>
        <v>0</v>
      </c>
      <c r="V70" s="462" t="n">
        <f aca="false">IF(ISERROR(S70*K70),0,S70*K70)</f>
        <v>0</v>
      </c>
      <c r="W70" s="463"/>
      <c r="X70" s="464"/>
      <c r="Y70" s="255" t="str">
        <f aca="false">IF(AND(ISNUMBER(F70),OR(A70="",A70="!!!!!!")),"!!!!!!",IF(A70="new.cod","NEWCOD",IF(AND((Z70=""),ISTEXT(A70),A70&lt;&gt;"!!!!!!"),A70,IF(Z70="","",INDEX('liste reference'!$A$6:$A$1174,Z70)))))</f>
        <v/>
      </c>
      <c r="Z70" s="255" t="str">
        <f aca="false">IF(ISERROR(MATCH(A70,'liste reference'!$A$6:$A$1174,0)),IF(ISERROR(MATCH(A70,'liste reference'!$B$6:$B$1174,0)),"",(MATCH(A70,'liste reference'!$B$6:$B$1174,0))),(MATCH(A70,'liste reference'!$A$6:$A$1174,0)))</f>
        <v/>
      </c>
    </row>
    <row r="71" customFormat="false" ht="12.75" hidden="true" customHeight="false" outlineLevel="0" collapsed="false">
      <c r="A71" s="451"/>
      <c r="B71" s="452"/>
      <c r="C71" s="453"/>
      <c r="D71" s="454" t="str">
        <f aca="false">IF(ISERROR(VLOOKUP($A71,'liste reference'!$A$6:$B$1174,2,0)),IF(ISERROR(VLOOKUP($A71,'liste reference'!$B$6:$B$1174,1,0)),"",VLOOKUP($A71,'liste reference'!$B$6:$B$1174,1,0)),VLOOKUP($A71,'liste reference'!$A$6:$B$1174,2,0))</f>
        <v/>
      </c>
      <c r="E71" s="455" t="n">
        <f aca="false">IF(D71="",,VLOOKUP(D71,D$22:D70,1,0))</f>
        <v>0</v>
      </c>
      <c r="F71" s="456" t="str">
        <f aca="false">IF(AND(OR(A71="",A71="!!!!!!"),B71="",C71=""),"",IF(OR(AND(B71="",C71=""),ISERROR(C71+B71)),"!!!",($B71*$B$7+$C71*$C$7)/100))</f>
        <v/>
      </c>
      <c r="G71" s="457" t="str">
        <f aca="false">IF(A71="","",IF(ISERROR(VLOOKUP($A71,'liste reference'!$A$6:$Q$1174,9,0)),IF(ISERROR(VLOOKUP($A71,'liste reference'!$B$6:$Q$1174,8,0)),"    -",VLOOKUP($A71,'liste reference'!$B$6:$Q$1174,8,0)),VLOOKUP($A71,'liste reference'!$A$6:$Q$1174,9,0)))</f>
        <v/>
      </c>
      <c r="H71" s="458" t="str">
        <f aca="false">IF(A71="","x",IF(ISERROR(VLOOKUP($A71,'liste reference'!$A$6:$Q$1174,10,0)),IF(ISERROR(VLOOKUP($A71,'liste reference'!$B$6:$Q$1174,9,0)),"x",VLOOKUP($A71,'liste reference'!$B$6:$Q$1174,9,0)),VLOOKUP($A71,'liste reference'!$A$6:$Q$1174,10,0)))</f>
        <v>x</v>
      </c>
      <c r="I71" s="255" t="str">
        <f aca="false">IF(A71="","",1)</f>
        <v/>
      </c>
      <c r="J71" s="459" t="str">
        <f aca="false">IF(ISNUMBER($H71),IF(ISERROR(VLOOKUP($A71,'liste reference'!$A$6:$Q$1174,6,0)),IF(ISERROR(VLOOKUP($A71,'liste reference'!$B$6:$Q$1174,5,0)),"nu",VLOOKUP($A71,'liste reference'!$B$6:$Q$1174,5,0)),VLOOKUP($A71,'liste reference'!$A$6:$Q$1174,6,0)),"nu")</f>
        <v>nu</v>
      </c>
      <c r="K71" s="459" t="str">
        <f aca="false">IF(ISNUMBER($H71),IF(ISERROR(VLOOKUP($A71,'liste reference'!$A$6:$Q$1174,7,0)),IF(ISERROR(VLOOKUP($A71,'liste reference'!$B$6:$Q$1174,6,0)),"nu",VLOOKUP($A71,'liste reference'!$B$6:$Q$1174,6,0)),VLOOKUP($A71,'liste reference'!$A$6:$Q$1174,7,0)),"nu")</f>
        <v>nu</v>
      </c>
      <c r="L71" s="445" t="str">
        <f aca="false">IF(A71="NEWCOD",IF(W71="","Renseigner le champ 'Nouveau taxon'",$W71),IF(ISTEXT($E71),"Taxon déjà saisi !",IF(OR(A71="",A71="!!!!!!"),"",IF(ISERROR(VLOOKUP($A71,'liste reference'!$A$6:$B$1174,2,0)),IF(ISERROR(VLOOKUP($A71,'liste reference'!$B$6:$B$1174,1,0)),"non répertorié ou synonyme. Vérifiez !",VLOOKUP($A71,'liste reference'!$B$6:$B$1174,1,0)),VLOOKUP(A71,'liste reference'!$A$6:$B$1174,2,0)))))</f>
        <v/>
      </c>
      <c r="M71" s="460"/>
      <c r="N71" s="460"/>
      <c r="O71" s="460"/>
      <c r="P71" s="461" t="s">
        <v>3442</v>
      </c>
      <c r="Q71" s="461" t="str">
        <f aca="false">IF(OR($A71="NEWCOD",$A71="!!!!!!"),IF(X71="","NoCod",X71),IF($A71="","",IF(ISERROR(VLOOKUP($A71,'liste reference'!$A$6:$H$1174,8,FALSE())),IF(ISERROR(VLOOKUP($A71,'liste reference'!$B$6:$H$1174,7,FALSE())),"",VLOOKUP($A71,'liste reference'!$B$6:$H$1174,7,FALSE())),VLOOKUP($A71,'liste reference'!$A$6:$H$1174,8,FALSE()))))</f>
        <v/>
      </c>
      <c r="R71" s="448" t="str">
        <f aca="false">IF(ISTEXT(H71),"",(B71*$B$7/100)+(C71*$C$7/100))</f>
        <v/>
      </c>
      <c r="S71" s="255" t="str">
        <f aca="false">IF(OR(ISTEXT(H71),R71=0),"",IF(R71&lt;0.1,1,IF(R71&lt;1,2,IF(R71&lt;10,3,IF(R71&lt;50,4,IF(R71&gt;=50,5,""))))))</f>
        <v/>
      </c>
      <c r="T71" s="255" t="n">
        <f aca="false">IF(ISERROR(S71*J71),0,S71*J71)</f>
        <v>0</v>
      </c>
      <c r="U71" s="255" t="n">
        <f aca="false">IF(ISERROR(S71*J71*K71),0,S71*J71*K71)</f>
        <v>0</v>
      </c>
      <c r="V71" s="462" t="n">
        <f aca="false">IF(ISERROR(S71*K71),0,S71*K71)</f>
        <v>0</v>
      </c>
      <c r="W71" s="463"/>
      <c r="X71" s="464"/>
      <c r="Y71" s="255" t="str">
        <f aca="false">IF(AND(ISNUMBER(F71),OR(A71="",A71="!!!!!!")),"!!!!!!",IF(A71="new.cod","NEWCOD",IF(AND((Z71=""),ISTEXT(A71),A71&lt;&gt;"!!!!!!"),A71,IF(Z71="","",INDEX('liste reference'!$A$6:$A$1174,Z71)))))</f>
        <v/>
      </c>
      <c r="Z71" s="255" t="str">
        <f aca="false">IF(ISERROR(MATCH(A71,'liste reference'!$A$6:$A$1174,0)),IF(ISERROR(MATCH(A71,'liste reference'!$B$6:$B$1174,0)),"",(MATCH(A71,'liste reference'!$B$6:$B$1174,0))),(MATCH(A71,'liste reference'!$A$6:$A$1174,0)))</f>
        <v/>
      </c>
    </row>
    <row r="72" customFormat="false" ht="12.75" hidden="true" customHeight="false" outlineLevel="0" collapsed="false">
      <c r="A72" s="451"/>
      <c r="B72" s="452"/>
      <c r="C72" s="453"/>
      <c r="D72" s="454" t="str">
        <f aca="false">IF(ISERROR(VLOOKUP($A72,'liste reference'!$A$6:$B$1174,2,0)),IF(ISERROR(VLOOKUP($A72,'liste reference'!$B$6:$B$1174,1,0)),"",VLOOKUP($A72,'liste reference'!$B$6:$B$1174,1,0)),VLOOKUP($A72,'liste reference'!$A$6:$B$1174,2,0))</f>
        <v/>
      </c>
      <c r="E72" s="455" t="n">
        <f aca="false">IF(D72="",,VLOOKUP(D72,D$22:D71,1,0))</f>
        <v>0</v>
      </c>
      <c r="F72" s="456" t="str">
        <f aca="false">IF(AND(OR(A72="",A72="!!!!!!"),B72="",C72=""),"",IF(OR(AND(B72="",C72=""),ISERROR(C72+B72)),"!!!",($B72*$B$7+$C72*$C$7)/100))</f>
        <v/>
      </c>
      <c r="G72" s="457" t="str">
        <f aca="false">IF(A72="","",IF(ISERROR(VLOOKUP($A72,'liste reference'!$A$6:$Q$1174,9,0)),IF(ISERROR(VLOOKUP($A72,'liste reference'!$B$6:$Q$1174,8,0)),"    -",VLOOKUP($A72,'liste reference'!$B$6:$Q$1174,8,0)),VLOOKUP($A72,'liste reference'!$A$6:$Q$1174,9,0)))</f>
        <v/>
      </c>
      <c r="H72" s="458" t="str">
        <f aca="false">IF(A72="","x",IF(ISERROR(VLOOKUP($A72,'liste reference'!$A$6:$Q$1174,10,0)),IF(ISERROR(VLOOKUP($A72,'liste reference'!$B$6:$Q$1174,9,0)),"x",VLOOKUP($A72,'liste reference'!$B$6:$Q$1174,9,0)),VLOOKUP($A72,'liste reference'!$A$6:$Q$1174,10,0)))</f>
        <v>x</v>
      </c>
      <c r="I72" s="255" t="str">
        <f aca="false">IF(A72="","",1)</f>
        <v/>
      </c>
      <c r="J72" s="459" t="str">
        <f aca="false">IF(ISNUMBER($H72),IF(ISERROR(VLOOKUP($A72,'liste reference'!$A$6:$Q$1174,6,0)),IF(ISERROR(VLOOKUP($A72,'liste reference'!$B$6:$Q$1174,5,0)),"nu",VLOOKUP($A72,'liste reference'!$B$6:$Q$1174,5,0)),VLOOKUP($A72,'liste reference'!$A$6:$Q$1174,6,0)),"nu")</f>
        <v>nu</v>
      </c>
      <c r="K72" s="459" t="str">
        <f aca="false">IF(ISNUMBER($H72),IF(ISERROR(VLOOKUP($A72,'liste reference'!$A$6:$Q$1174,7,0)),IF(ISERROR(VLOOKUP($A72,'liste reference'!$B$6:$Q$1174,6,0)),"nu",VLOOKUP($A72,'liste reference'!$B$6:$Q$1174,6,0)),VLOOKUP($A72,'liste reference'!$A$6:$Q$1174,7,0)),"nu")</f>
        <v>nu</v>
      </c>
      <c r="L72" s="445" t="str">
        <f aca="false">IF(A72="NEWCOD",IF(W72="","Renseigner le champ 'Nouveau taxon'",$W72),IF(ISTEXT($E72),"Taxon déjà saisi !",IF(OR(A72="",A72="!!!!!!"),"",IF(ISERROR(VLOOKUP($A72,'liste reference'!$A$6:$B$1174,2,0)),IF(ISERROR(VLOOKUP($A72,'liste reference'!$B$6:$B$1174,1,0)),"non répertorié ou synonyme. Vérifiez !",VLOOKUP($A72,'liste reference'!$B$6:$B$1174,1,0)),VLOOKUP(A72,'liste reference'!$A$6:$B$1174,2,0)))))</f>
        <v/>
      </c>
      <c r="M72" s="460"/>
      <c r="N72" s="460"/>
      <c r="O72" s="460"/>
      <c r="P72" s="461" t="s">
        <v>3442</v>
      </c>
      <c r="Q72" s="461" t="str">
        <f aca="false">IF(OR($A72="NEWCOD",$A72="!!!!!!"),IF(X72="","NoCod",X72),IF($A72="","",IF(ISERROR(VLOOKUP($A72,'liste reference'!$A$6:$H$1174,8,FALSE())),IF(ISERROR(VLOOKUP($A72,'liste reference'!$B$6:$H$1174,7,FALSE())),"",VLOOKUP($A72,'liste reference'!$B$6:$H$1174,7,FALSE())),VLOOKUP($A72,'liste reference'!$A$6:$H$1174,8,FALSE()))))</f>
        <v/>
      </c>
      <c r="R72" s="448" t="str">
        <f aca="false">IF(ISTEXT(H72),"",(B72*$B$7/100)+(C72*$C$7/100))</f>
        <v/>
      </c>
      <c r="S72" s="255" t="str">
        <f aca="false">IF(OR(ISTEXT(H72),R72=0),"",IF(R72&lt;0.1,1,IF(R72&lt;1,2,IF(R72&lt;10,3,IF(R72&lt;50,4,IF(R72&gt;=50,5,""))))))</f>
        <v/>
      </c>
      <c r="T72" s="255" t="n">
        <f aca="false">IF(ISERROR(S72*J72),0,S72*J72)</f>
        <v>0</v>
      </c>
      <c r="U72" s="255" t="n">
        <f aca="false">IF(ISERROR(S72*J72*K72),0,S72*J72*K72)</f>
        <v>0</v>
      </c>
      <c r="V72" s="462" t="n">
        <f aca="false">IF(ISERROR(S72*K72),0,S72*K72)</f>
        <v>0</v>
      </c>
      <c r="W72" s="463"/>
      <c r="X72" s="464"/>
      <c r="Y72" s="255" t="str">
        <f aca="false">IF(AND(ISNUMBER(F72),OR(A72="",A72="!!!!!!")),"!!!!!!",IF(A72="new.cod","NEWCOD",IF(AND((Z72=""),ISTEXT(A72),A72&lt;&gt;"!!!!!!"),A72,IF(Z72="","",INDEX('liste reference'!$A$6:$A$1174,Z72)))))</f>
        <v/>
      </c>
      <c r="Z72" s="255" t="str">
        <f aca="false">IF(ISERROR(MATCH(A72,'liste reference'!$A$6:$A$1174,0)),IF(ISERROR(MATCH(A72,'liste reference'!$B$6:$B$1174,0)),"",(MATCH(A72,'liste reference'!$B$6:$B$1174,0))),(MATCH(A72,'liste reference'!$A$6:$A$1174,0)))</f>
        <v/>
      </c>
    </row>
    <row r="73" customFormat="false" ht="12.75" hidden="true" customHeight="false" outlineLevel="0" collapsed="false">
      <c r="A73" s="451"/>
      <c r="B73" s="452"/>
      <c r="C73" s="453"/>
      <c r="D73" s="454" t="str">
        <f aca="false">IF(ISERROR(VLOOKUP($A73,'liste reference'!$A$6:$B$1174,2,0)),IF(ISERROR(VLOOKUP($A73,'liste reference'!$B$6:$B$1174,1,0)),"",VLOOKUP($A73,'liste reference'!$B$6:$B$1174,1,0)),VLOOKUP($A73,'liste reference'!$A$6:$B$1174,2,0))</f>
        <v/>
      </c>
      <c r="E73" s="455" t="n">
        <f aca="false">IF(D73="",,VLOOKUP(D73,D$22:D72,1,0))</f>
        <v>0</v>
      </c>
      <c r="F73" s="456" t="str">
        <f aca="false">IF(AND(OR(A73="",A73="!!!!!!"),B73="",C73=""),"",IF(OR(AND(B73="",C73=""),ISERROR(C73+B73)),"!!!",($B73*$B$7+$C73*$C$7)/100))</f>
        <v/>
      </c>
      <c r="G73" s="457" t="str">
        <f aca="false">IF(A73="","",IF(ISERROR(VLOOKUP($A73,'liste reference'!$A$6:$Q$1174,9,0)),IF(ISERROR(VLOOKUP($A73,'liste reference'!$B$6:$Q$1174,8,0)),"    -",VLOOKUP($A73,'liste reference'!$B$6:$Q$1174,8,0)),VLOOKUP($A73,'liste reference'!$A$6:$Q$1174,9,0)))</f>
        <v/>
      </c>
      <c r="H73" s="458" t="str">
        <f aca="false">IF(A73="","x",IF(ISERROR(VLOOKUP($A73,'liste reference'!$A$6:$Q$1174,10,0)),IF(ISERROR(VLOOKUP($A73,'liste reference'!$B$6:$Q$1174,9,0)),"x",VLOOKUP($A73,'liste reference'!$B$6:$Q$1174,9,0)),VLOOKUP($A73,'liste reference'!$A$6:$Q$1174,10,0)))</f>
        <v>x</v>
      </c>
      <c r="I73" s="255" t="str">
        <f aca="false">IF(A73="","",1)</f>
        <v/>
      </c>
      <c r="J73" s="459" t="str">
        <f aca="false">IF(ISNUMBER($H73),IF(ISERROR(VLOOKUP($A73,'liste reference'!$A$6:$Q$1174,6,0)),IF(ISERROR(VLOOKUP($A73,'liste reference'!$B$6:$Q$1174,5,0)),"nu",VLOOKUP($A73,'liste reference'!$B$6:$Q$1174,5,0)),VLOOKUP($A73,'liste reference'!$A$6:$Q$1174,6,0)),"nu")</f>
        <v>nu</v>
      </c>
      <c r="K73" s="459" t="str">
        <f aca="false">IF(ISNUMBER($H73),IF(ISERROR(VLOOKUP($A73,'liste reference'!$A$6:$Q$1174,7,0)),IF(ISERROR(VLOOKUP($A73,'liste reference'!$B$6:$Q$1174,6,0)),"nu",VLOOKUP($A73,'liste reference'!$B$6:$Q$1174,6,0)),VLOOKUP($A73,'liste reference'!$A$6:$Q$1174,7,0)),"nu")</f>
        <v>nu</v>
      </c>
      <c r="L73" s="445" t="str">
        <f aca="false">IF(A73="NEWCOD",IF(W73="","Renseigner le champ 'Nouveau taxon'",$W73),IF(ISTEXT($E73),"Taxon déjà saisi !",IF(OR(A73="",A73="!!!!!!"),"",IF(ISERROR(VLOOKUP($A73,'liste reference'!$A$6:$B$1174,2,0)),IF(ISERROR(VLOOKUP($A73,'liste reference'!$B$6:$B$1174,1,0)),"non répertorié ou synonyme. Vérifiez !",VLOOKUP($A73,'liste reference'!$B$6:$B$1174,1,0)),VLOOKUP(A73,'liste reference'!$A$6:$B$1174,2,0)))))</f>
        <v/>
      </c>
      <c r="M73" s="460"/>
      <c r="N73" s="460"/>
      <c r="O73" s="460"/>
      <c r="P73" s="461" t="s">
        <v>3442</v>
      </c>
      <c r="Q73" s="461" t="str">
        <f aca="false">IF(OR($A73="NEWCOD",$A73="!!!!!!"),IF(X73="","NoCod",X73),IF($A73="","",IF(ISERROR(VLOOKUP($A73,'liste reference'!$A$6:$H$1174,8,FALSE())),IF(ISERROR(VLOOKUP($A73,'liste reference'!$B$6:$H$1174,7,FALSE())),"",VLOOKUP($A73,'liste reference'!$B$6:$H$1174,7,FALSE())),VLOOKUP($A73,'liste reference'!$A$6:$H$1174,8,FALSE()))))</f>
        <v/>
      </c>
      <c r="R73" s="448" t="str">
        <f aca="false">IF(ISTEXT(H73),"",(B73*$B$7/100)+(C73*$C$7/100))</f>
        <v/>
      </c>
      <c r="S73" s="255" t="str">
        <f aca="false">IF(OR(ISTEXT(H73),R73=0),"",IF(R73&lt;0.1,1,IF(R73&lt;1,2,IF(R73&lt;10,3,IF(R73&lt;50,4,IF(R73&gt;=50,5,""))))))</f>
        <v/>
      </c>
      <c r="T73" s="255" t="n">
        <f aca="false">IF(ISERROR(S73*J73),0,S73*J73)</f>
        <v>0</v>
      </c>
      <c r="U73" s="255" t="n">
        <f aca="false">IF(ISERROR(S73*J73*K73),0,S73*J73*K73)</f>
        <v>0</v>
      </c>
      <c r="V73" s="462" t="n">
        <f aca="false">IF(ISERROR(S73*K73),0,S73*K73)</f>
        <v>0</v>
      </c>
      <c r="W73" s="463"/>
      <c r="X73" s="464"/>
      <c r="Y73" s="255" t="str">
        <f aca="false">IF(AND(ISNUMBER(F73),OR(A73="",A73="!!!!!!")),"!!!!!!",IF(A73="new.cod","NEWCOD",IF(AND((Z73=""),ISTEXT(A73),A73&lt;&gt;"!!!!!!"),A73,IF(Z73="","",INDEX('liste reference'!$A$6:$A$1174,Z73)))))</f>
        <v/>
      </c>
      <c r="Z73" s="255" t="str">
        <f aca="false">IF(ISERROR(MATCH(A73,'liste reference'!$A$6:$A$1174,0)),IF(ISERROR(MATCH(A73,'liste reference'!$B$6:$B$1174,0)),"",(MATCH(A73,'liste reference'!$B$6:$B$1174,0))),(MATCH(A73,'liste reference'!$A$6:$A$1174,0)))</f>
        <v/>
      </c>
    </row>
    <row r="74" customFormat="false" ht="12.75" hidden="true" customHeight="false" outlineLevel="0" collapsed="false">
      <c r="A74" s="451"/>
      <c r="B74" s="452"/>
      <c r="C74" s="453"/>
      <c r="D74" s="454" t="str">
        <f aca="false">IF(ISERROR(VLOOKUP($A74,'liste reference'!$A$6:$B$1174,2,0)),IF(ISERROR(VLOOKUP($A74,'liste reference'!$B$6:$B$1174,1,0)),"",VLOOKUP($A74,'liste reference'!$B$6:$B$1174,1,0)),VLOOKUP($A74,'liste reference'!$A$6:$B$1174,2,0))</f>
        <v/>
      </c>
      <c r="E74" s="455" t="n">
        <f aca="false">IF(D74="",,VLOOKUP(D74,D$22:D73,1,0))</f>
        <v>0</v>
      </c>
      <c r="F74" s="456" t="str">
        <f aca="false">IF(AND(OR(A74="",A74="!!!!!!"),B74="",C74=""),"",IF(OR(AND(B74="",C74=""),ISERROR(C74+B74)),"!!!",($B74*$B$7+$C74*$C$7)/100))</f>
        <v/>
      </c>
      <c r="G74" s="457" t="str">
        <f aca="false">IF(A74="","",IF(ISERROR(VLOOKUP($A74,'liste reference'!$A$6:$Q$1174,9,0)),IF(ISERROR(VLOOKUP($A74,'liste reference'!$B$6:$Q$1174,8,0)),"    -",VLOOKUP($A74,'liste reference'!$B$6:$Q$1174,8,0)),VLOOKUP($A74,'liste reference'!$A$6:$Q$1174,9,0)))</f>
        <v/>
      </c>
      <c r="H74" s="458" t="str">
        <f aca="false">IF(A74="","x",IF(ISERROR(VLOOKUP($A74,'liste reference'!$A$6:$Q$1174,10,0)),IF(ISERROR(VLOOKUP($A74,'liste reference'!$B$6:$Q$1174,9,0)),"x",VLOOKUP($A74,'liste reference'!$B$6:$Q$1174,9,0)),VLOOKUP($A74,'liste reference'!$A$6:$Q$1174,10,0)))</f>
        <v>x</v>
      </c>
      <c r="I74" s="255" t="str">
        <f aca="false">IF(A74="","",1)</f>
        <v/>
      </c>
      <c r="J74" s="459" t="str">
        <f aca="false">IF(ISNUMBER($H74),IF(ISERROR(VLOOKUP($A74,'liste reference'!$A$6:$Q$1174,6,0)),IF(ISERROR(VLOOKUP($A74,'liste reference'!$B$6:$Q$1174,5,0)),"nu",VLOOKUP($A74,'liste reference'!$B$6:$Q$1174,5,0)),VLOOKUP($A74,'liste reference'!$A$6:$Q$1174,6,0)),"nu")</f>
        <v>nu</v>
      </c>
      <c r="K74" s="459" t="str">
        <f aca="false">IF(ISNUMBER($H74),IF(ISERROR(VLOOKUP($A74,'liste reference'!$A$6:$Q$1174,7,0)),IF(ISERROR(VLOOKUP($A74,'liste reference'!$B$6:$Q$1174,6,0)),"nu",VLOOKUP($A74,'liste reference'!$B$6:$Q$1174,6,0)),VLOOKUP($A74,'liste reference'!$A$6:$Q$1174,7,0)),"nu")</f>
        <v>nu</v>
      </c>
      <c r="L74" s="445" t="str">
        <f aca="false">IF(A74="NEWCOD",IF(W74="","Renseigner le champ 'Nouveau taxon'",$W74),IF(ISTEXT($E74),"Taxon déjà saisi !",IF(OR(A74="",A74="!!!!!!"),"",IF(ISERROR(VLOOKUP($A74,'liste reference'!$A$6:$B$1174,2,0)),IF(ISERROR(VLOOKUP($A74,'liste reference'!$B$6:$B$1174,1,0)),"non répertorié ou synonyme. Vérifiez !",VLOOKUP($A74,'liste reference'!$B$6:$B$1174,1,0)),VLOOKUP(A74,'liste reference'!$A$6:$B$1174,2,0)))))</f>
        <v/>
      </c>
      <c r="M74" s="460"/>
      <c r="N74" s="460"/>
      <c r="O74" s="460"/>
      <c r="P74" s="461" t="s">
        <v>3442</v>
      </c>
      <c r="Q74" s="461" t="str">
        <f aca="false">IF(OR($A74="NEWCOD",$A74="!!!!!!"),IF(X74="","NoCod",X74),IF($A74="","",IF(ISERROR(VLOOKUP($A74,'liste reference'!$A$6:$H$1174,8,FALSE())),IF(ISERROR(VLOOKUP($A74,'liste reference'!$B$6:$H$1174,7,FALSE())),"",VLOOKUP($A74,'liste reference'!$B$6:$H$1174,7,FALSE())),VLOOKUP($A74,'liste reference'!$A$6:$H$1174,8,FALSE()))))</f>
        <v/>
      </c>
      <c r="R74" s="448" t="str">
        <f aca="false">IF(ISTEXT(H74),"",(B74*$B$7/100)+(C74*$C$7/100))</f>
        <v/>
      </c>
      <c r="S74" s="255" t="str">
        <f aca="false">IF(OR(ISTEXT(H74),R74=0),"",IF(R74&lt;0.1,1,IF(R74&lt;1,2,IF(R74&lt;10,3,IF(R74&lt;50,4,IF(R74&gt;=50,5,""))))))</f>
        <v/>
      </c>
      <c r="T74" s="255" t="n">
        <f aca="false">IF(ISERROR(S74*J74),0,S74*J74)</f>
        <v>0</v>
      </c>
      <c r="U74" s="255" t="n">
        <f aca="false">IF(ISERROR(S74*J74*K74),0,S74*J74*K74)</f>
        <v>0</v>
      </c>
      <c r="V74" s="462" t="n">
        <f aca="false">IF(ISERROR(S74*K74),0,S74*K74)</f>
        <v>0</v>
      </c>
      <c r="W74" s="463"/>
      <c r="X74" s="464"/>
      <c r="Y74" s="255" t="str">
        <f aca="false">IF(AND(ISNUMBER(F74),OR(A74="",A74="!!!!!!")),"!!!!!!",IF(A74="new.cod","NEWCOD",IF(AND((Z74=""),ISTEXT(A74),A74&lt;&gt;"!!!!!!"),A74,IF(Z74="","",INDEX('liste reference'!$A$6:$A$1174,Z74)))))</f>
        <v/>
      </c>
      <c r="Z74" s="255" t="str">
        <f aca="false">IF(ISERROR(MATCH(A74,'liste reference'!$A$6:$A$1174,0)),IF(ISERROR(MATCH(A74,'liste reference'!$B$6:$B$1174,0)),"",(MATCH(A74,'liste reference'!$B$6:$B$1174,0))),(MATCH(A74,'liste reference'!$A$6:$A$1174,0)))</f>
        <v/>
      </c>
    </row>
    <row r="75" customFormat="false" ht="12.75" hidden="true" customHeight="false" outlineLevel="0" collapsed="false">
      <c r="A75" s="451"/>
      <c r="B75" s="452"/>
      <c r="C75" s="453"/>
      <c r="D75" s="454" t="str">
        <f aca="false">IF(ISERROR(VLOOKUP($A75,'liste reference'!$A$6:$B$1174,2,0)),IF(ISERROR(VLOOKUP($A75,'liste reference'!$B$6:$B$1174,1,0)),"",VLOOKUP($A75,'liste reference'!$B$6:$B$1174,1,0)),VLOOKUP($A75,'liste reference'!$A$6:$B$1174,2,0))</f>
        <v/>
      </c>
      <c r="E75" s="455" t="n">
        <f aca="false">IF(D75="",,VLOOKUP(D75,D$22:D74,1,0))</f>
        <v>0</v>
      </c>
      <c r="F75" s="456" t="str">
        <f aca="false">IF(AND(OR(A75="",A75="!!!!!!"),B75="",C75=""),"",IF(OR(AND(B75="",C75=""),ISERROR(C75+B75)),"!!!",($B75*$B$7+$C75*$C$7)/100))</f>
        <v/>
      </c>
      <c r="G75" s="457" t="str">
        <f aca="false">IF(A75="","",IF(ISERROR(VLOOKUP($A75,'liste reference'!$A$6:$Q$1174,9,0)),IF(ISERROR(VLOOKUP($A75,'liste reference'!$B$6:$Q$1174,8,0)),"    -",VLOOKUP($A75,'liste reference'!$B$6:$Q$1174,8,0)),VLOOKUP($A75,'liste reference'!$A$6:$Q$1174,9,0)))</f>
        <v/>
      </c>
      <c r="H75" s="458" t="str">
        <f aca="false">IF(A75="","x",IF(ISERROR(VLOOKUP($A75,'liste reference'!$A$6:$Q$1174,10,0)),IF(ISERROR(VLOOKUP($A75,'liste reference'!$B$6:$Q$1174,9,0)),"x",VLOOKUP($A75,'liste reference'!$B$6:$Q$1174,9,0)),VLOOKUP($A75,'liste reference'!$A$6:$Q$1174,10,0)))</f>
        <v>x</v>
      </c>
      <c r="I75" s="255" t="str">
        <f aca="false">IF(A75="","",1)</f>
        <v/>
      </c>
      <c r="J75" s="459" t="str">
        <f aca="false">IF(ISNUMBER($H75),IF(ISERROR(VLOOKUP($A75,'liste reference'!$A$6:$Q$1174,6,0)),IF(ISERROR(VLOOKUP($A75,'liste reference'!$B$6:$Q$1174,5,0)),"nu",VLOOKUP($A75,'liste reference'!$B$6:$Q$1174,5,0)),VLOOKUP($A75,'liste reference'!$A$6:$Q$1174,6,0)),"nu")</f>
        <v>nu</v>
      </c>
      <c r="K75" s="459" t="str">
        <f aca="false">IF(ISNUMBER($H75),IF(ISERROR(VLOOKUP($A75,'liste reference'!$A$6:$Q$1174,7,0)),IF(ISERROR(VLOOKUP($A75,'liste reference'!$B$6:$Q$1174,6,0)),"nu",VLOOKUP($A75,'liste reference'!$B$6:$Q$1174,6,0)),VLOOKUP($A75,'liste reference'!$A$6:$Q$1174,7,0)),"nu")</f>
        <v>nu</v>
      </c>
      <c r="L75" s="445" t="str">
        <f aca="false">IF(A75="NEWCOD",IF(W75="","Renseigner le champ 'Nouveau taxon'",$W75),IF(ISTEXT($E75),"Taxon déjà saisi !",IF(OR(A75="",A75="!!!!!!"),"",IF(ISERROR(VLOOKUP($A75,'liste reference'!$A$6:$B$1174,2,0)),IF(ISERROR(VLOOKUP($A75,'liste reference'!$B$6:$B$1174,1,0)),"non répertorié ou synonyme. Vérifiez !",VLOOKUP($A75,'liste reference'!$B$6:$B$1174,1,0)),VLOOKUP(A75,'liste reference'!$A$6:$B$1174,2,0)))))</f>
        <v/>
      </c>
      <c r="M75" s="460"/>
      <c r="N75" s="460"/>
      <c r="O75" s="460"/>
      <c r="P75" s="461" t="s">
        <v>3442</v>
      </c>
      <c r="Q75" s="461" t="str">
        <f aca="false">IF(OR($A75="NEWCOD",$A75="!!!!!!"),IF(X75="","NoCod",X75),IF($A75="","",IF(ISERROR(VLOOKUP($A75,'liste reference'!$A$6:$H$1174,8,FALSE())),IF(ISERROR(VLOOKUP($A75,'liste reference'!$B$6:$H$1174,7,FALSE())),"",VLOOKUP($A75,'liste reference'!$B$6:$H$1174,7,FALSE())),VLOOKUP($A75,'liste reference'!$A$6:$H$1174,8,FALSE()))))</f>
        <v/>
      </c>
      <c r="R75" s="448" t="str">
        <f aca="false">IF(ISTEXT(H75),"",(B75*$B$7/100)+(C75*$C$7/100))</f>
        <v/>
      </c>
      <c r="S75" s="255" t="str">
        <f aca="false">IF(OR(ISTEXT(H75),R75=0),"",IF(R75&lt;0.1,1,IF(R75&lt;1,2,IF(R75&lt;10,3,IF(R75&lt;50,4,IF(R75&gt;=50,5,""))))))</f>
        <v/>
      </c>
      <c r="T75" s="255" t="n">
        <f aca="false">IF(ISERROR(S75*J75),0,S75*J75)</f>
        <v>0</v>
      </c>
      <c r="U75" s="255" t="n">
        <f aca="false">IF(ISERROR(S75*J75*K75),0,S75*J75*K75)</f>
        <v>0</v>
      </c>
      <c r="V75" s="462" t="n">
        <f aca="false">IF(ISERROR(S75*K75),0,S75*K75)</f>
        <v>0</v>
      </c>
      <c r="W75" s="463"/>
      <c r="X75" s="464"/>
      <c r="Y75" s="255" t="str">
        <f aca="false">IF(AND(ISNUMBER(F75),OR(A75="",A75="!!!!!!")),"!!!!!!",IF(A75="new.cod","NEWCOD",IF(AND((Z75=""),ISTEXT(A75),A75&lt;&gt;"!!!!!!"),A75,IF(Z75="","",INDEX('liste reference'!$A$6:$A$1174,Z75)))))</f>
        <v/>
      </c>
      <c r="Z75" s="255" t="str">
        <f aca="false">IF(ISERROR(MATCH(A75,'liste reference'!$A$6:$A$1174,0)),IF(ISERROR(MATCH(A75,'liste reference'!$B$6:$B$1174,0)),"",(MATCH(A75,'liste reference'!$B$6:$B$1174,0))),(MATCH(A75,'liste reference'!$A$6:$A$1174,0)))</f>
        <v/>
      </c>
    </row>
    <row r="76" customFormat="false" ht="12.75" hidden="true" customHeight="false" outlineLevel="0" collapsed="false">
      <c r="A76" s="451"/>
      <c r="B76" s="452"/>
      <c r="C76" s="453"/>
      <c r="D76" s="454" t="str">
        <f aca="false">IF(ISERROR(VLOOKUP($A76,'liste reference'!$A$6:$B$1174,2,0)),IF(ISERROR(VLOOKUP($A76,'liste reference'!$B$6:$B$1174,1,0)),"",VLOOKUP($A76,'liste reference'!$B$6:$B$1174,1,0)),VLOOKUP($A76,'liste reference'!$A$6:$B$1174,2,0))</f>
        <v/>
      </c>
      <c r="E76" s="455" t="n">
        <f aca="false">IF(D76="",,VLOOKUP(D76,D$22:D75,1,0))</f>
        <v>0</v>
      </c>
      <c r="F76" s="456" t="str">
        <f aca="false">IF(AND(OR(A76="",A76="!!!!!!"),B76="",C76=""),"",IF(OR(AND(B76="",C76=""),ISERROR(C76+B76)),"!!!",($B76*$B$7+$C76*$C$7)/100))</f>
        <v/>
      </c>
      <c r="G76" s="457" t="str">
        <f aca="false">IF(A76="","",IF(ISERROR(VLOOKUP($A76,'liste reference'!$A$6:$Q$1174,9,0)),IF(ISERROR(VLOOKUP($A76,'liste reference'!$B$6:$Q$1174,8,0)),"    -",VLOOKUP($A76,'liste reference'!$B$6:$Q$1174,8,0)),VLOOKUP($A76,'liste reference'!$A$6:$Q$1174,9,0)))</f>
        <v/>
      </c>
      <c r="H76" s="458" t="str">
        <f aca="false">IF(A76="","x",IF(ISERROR(VLOOKUP($A76,'liste reference'!$A$6:$Q$1174,10,0)),IF(ISERROR(VLOOKUP($A76,'liste reference'!$B$6:$Q$1174,9,0)),"x",VLOOKUP($A76,'liste reference'!$B$6:$Q$1174,9,0)),VLOOKUP($A76,'liste reference'!$A$6:$Q$1174,10,0)))</f>
        <v>x</v>
      </c>
      <c r="I76" s="255" t="str">
        <f aca="false">IF(A76="","",1)</f>
        <v/>
      </c>
      <c r="J76" s="459" t="str">
        <f aca="false">IF(ISNUMBER($H76),IF(ISERROR(VLOOKUP($A76,'liste reference'!$A$6:$Q$1174,6,0)),IF(ISERROR(VLOOKUP($A76,'liste reference'!$B$6:$Q$1174,5,0)),"nu",VLOOKUP($A76,'liste reference'!$B$6:$Q$1174,5,0)),VLOOKUP($A76,'liste reference'!$A$6:$Q$1174,6,0)),"nu")</f>
        <v>nu</v>
      </c>
      <c r="K76" s="459" t="str">
        <f aca="false">IF(ISNUMBER($H76),IF(ISERROR(VLOOKUP($A76,'liste reference'!$A$6:$Q$1174,7,0)),IF(ISERROR(VLOOKUP($A76,'liste reference'!$B$6:$Q$1174,6,0)),"nu",VLOOKUP($A76,'liste reference'!$B$6:$Q$1174,6,0)),VLOOKUP($A76,'liste reference'!$A$6:$Q$1174,7,0)),"nu")</f>
        <v>nu</v>
      </c>
      <c r="L76" s="445" t="str">
        <f aca="false">IF(A76="NEWCOD",IF(W76="","Renseigner le champ 'Nouveau taxon'",$W76),IF(ISTEXT($E76),"Taxon déjà saisi !",IF(OR(A76="",A76="!!!!!!"),"",IF(ISERROR(VLOOKUP($A76,'liste reference'!$A$6:$B$1174,2,0)),IF(ISERROR(VLOOKUP($A76,'liste reference'!$B$6:$B$1174,1,0)),"non répertorié ou synonyme. Vérifiez !",VLOOKUP($A76,'liste reference'!$B$6:$B$1174,1,0)),VLOOKUP(A76,'liste reference'!$A$6:$B$1174,2,0)))))</f>
        <v/>
      </c>
      <c r="M76" s="460"/>
      <c r="N76" s="460"/>
      <c r="O76" s="460"/>
      <c r="P76" s="461" t="s">
        <v>3442</v>
      </c>
      <c r="Q76" s="461" t="str">
        <f aca="false">IF(OR($A76="NEWCOD",$A76="!!!!!!"),IF(X76="","NoCod",X76),IF($A76="","",IF(ISERROR(VLOOKUP($A76,'liste reference'!$A$6:$H$1174,8,FALSE())),IF(ISERROR(VLOOKUP($A76,'liste reference'!$B$6:$H$1174,7,FALSE())),"",VLOOKUP($A76,'liste reference'!$B$6:$H$1174,7,FALSE())),VLOOKUP($A76,'liste reference'!$A$6:$H$1174,8,FALSE()))))</f>
        <v/>
      </c>
      <c r="R76" s="448" t="str">
        <f aca="false">IF(ISTEXT(H76),"",(B76*$B$7/100)+(C76*$C$7/100))</f>
        <v/>
      </c>
      <c r="S76" s="255" t="str">
        <f aca="false">IF(OR(ISTEXT(H76),R76=0),"",IF(R76&lt;0.1,1,IF(R76&lt;1,2,IF(R76&lt;10,3,IF(R76&lt;50,4,IF(R76&gt;=50,5,""))))))</f>
        <v/>
      </c>
      <c r="T76" s="255" t="n">
        <f aca="false">IF(ISERROR(S76*J76),0,S76*J76)</f>
        <v>0</v>
      </c>
      <c r="U76" s="255" t="n">
        <f aca="false">IF(ISERROR(S76*J76*K76),0,S76*J76*K76)</f>
        <v>0</v>
      </c>
      <c r="V76" s="462" t="n">
        <f aca="false">IF(ISERROR(S76*K76),0,S76*K76)</f>
        <v>0</v>
      </c>
      <c r="W76" s="463"/>
      <c r="X76" s="464"/>
      <c r="Y76" s="255" t="str">
        <f aca="false">IF(AND(ISNUMBER(F76),OR(A76="",A76="!!!!!!")),"!!!!!!",IF(A76="new.cod","NEWCOD",IF(AND((Z76=""),ISTEXT(A76),A76&lt;&gt;"!!!!!!"),A76,IF(Z76="","",INDEX('liste reference'!$A$6:$A$1174,Z76)))))</f>
        <v/>
      </c>
      <c r="Z76" s="255" t="str">
        <f aca="false">IF(ISERROR(MATCH(A76,'liste reference'!$A$6:$A$1174,0)),IF(ISERROR(MATCH(A76,'liste reference'!$B$6:$B$1174,0)),"",(MATCH(A76,'liste reference'!$B$6:$B$1174,0))),(MATCH(A76,'liste reference'!$A$6:$A$1174,0)))</f>
        <v/>
      </c>
    </row>
    <row r="77" customFormat="false" ht="12.75" hidden="true" customHeight="false" outlineLevel="0" collapsed="false">
      <c r="A77" s="451"/>
      <c r="B77" s="452"/>
      <c r="C77" s="453"/>
      <c r="D77" s="454" t="str">
        <f aca="false">IF(ISERROR(VLOOKUP($A77,'liste reference'!$A$6:$B$1174,2,0)),IF(ISERROR(VLOOKUP($A77,'liste reference'!$B$6:$B$1174,1,0)),"",VLOOKUP($A77,'liste reference'!$B$6:$B$1174,1,0)),VLOOKUP($A77,'liste reference'!$A$6:$B$1174,2,0))</f>
        <v/>
      </c>
      <c r="E77" s="455" t="n">
        <f aca="false">IF(D77="",,VLOOKUP(D77,D$22:D76,1,0))</f>
        <v>0</v>
      </c>
      <c r="F77" s="456" t="str">
        <f aca="false">IF(AND(OR(A77="",A77="!!!!!!"),B77="",C77=""),"",IF(OR(AND(B77="",C77=""),ISERROR(C77+B77)),"!!!",($B77*$B$7+$C77*$C$7)/100))</f>
        <v/>
      </c>
      <c r="G77" s="457" t="str">
        <f aca="false">IF(A77="","",IF(ISERROR(VLOOKUP($A77,'liste reference'!$A$6:$Q$1174,9,0)),IF(ISERROR(VLOOKUP($A77,'liste reference'!$B$6:$Q$1174,8,0)),"    -",VLOOKUP($A77,'liste reference'!$B$6:$Q$1174,8,0)),VLOOKUP($A77,'liste reference'!$A$6:$Q$1174,9,0)))</f>
        <v/>
      </c>
      <c r="H77" s="458" t="str">
        <f aca="false">IF(A77="","x",IF(ISERROR(VLOOKUP($A77,'liste reference'!$A$6:$Q$1174,10,0)),IF(ISERROR(VLOOKUP($A77,'liste reference'!$B$6:$Q$1174,9,0)),"x",VLOOKUP($A77,'liste reference'!$B$6:$Q$1174,9,0)),VLOOKUP($A77,'liste reference'!$A$6:$Q$1174,10,0)))</f>
        <v>x</v>
      </c>
      <c r="I77" s="255" t="str">
        <f aca="false">IF(A77="","",1)</f>
        <v/>
      </c>
      <c r="J77" s="459" t="str">
        <f aca="false">IF(ISNUMBER($H77),IF(ISERROR(VLOOKUP($A77,'liste reference'!$A$6:$Q$1174,6,0)),IF(ISERROR(VLOOKUP($A77,'liste reference'!$B$6:$Q$1174,5,0)),"nu",VLOOKUP($A77,'liste reference'!$B$6:$Q$1174,5,0)),VLOOKUP($A77,'liste reference'!$A$6:$Q$1174,6,0)),"nu")</f>
        <v>nu</v>
      </c>
      <c r="K77" s="459" t="str">
        <f aca="false">IF(ISNUMBER($H77),IF(ISERROR(VLOOKUP($A77,'liste reference'!$A$6:$Q$1174,7,0)),IF(ISERROR(VLOOKUP($A77,'liste reference'!$B$6:$Q$1174,6,0)),"nu",VLOOKUP($A77,'liste reference'!$B$6:$Q$1174,6,0)),VLOOKUP($A77,'liste reference'!$A$6:$Q$1174,7,0)),"nu")</f>
        <v>nu</v>
      </c>
      <c r="L77" s="445" t="str">
        <f aca="false">IF(A77="NEWCOD",IF(W77="","Renseigner le champ 'Nouveau taxon'",$W77),IF(ISTEXT($E77),"Taxon déjà saisi !",IF(OR(A77="",A77="!!!!!!"),"",IF(ISERROR(VLOOKUP($A77,'liste reference'!$A$6:$B$1174,2,0)),IF(ISERROR(VLOOKUP($A77,'liste reference'!$B$6:$B$1174,1,0)),"non répertorié ou synonyme. Vérifiez !",VLOOKUP($A77,'liste reference'!$B$6:$B$1174,1,0)),VLOOKUP(A77,'liste reference'!$A$6:$B$1174,2,0)))))</f>
        <v/>
      </c>
      <c r="M77" s="460"/>
      <c r="N77" s="460"/>
      <c r="O77" s="460"/>
      <c r="P77" s="461" t="s">
        <v>3442</v>
      </c>
      <c r="Q77" s="461" t="str">
        <f aca="false">IF(OR($A77="NEWCOD",$A77="!!!!!!"),IF(X77="","NoCod",X77),IF($A77="","",IF(ISERROR(VLOOKUP($A77,'liste reference'!$A$6:$H$1174,8,FALSE())),IF(ISERROR(VLOOKUP($A77,'liste reference'!$B$6:$H$1174,7,FALSE())),"",VLOOKUP($A77,'liste reference'!$B$6:$H$1174,7,FALSE())),VLOOKUP($A77,'liste reference'!$A$6:$H$1174,8,FALSE()))))</f>
        <v/>
      </c>
      <c r="R77" s="448" t="str">
        <f aca="false">IF(ISTEXT(H77),"",(B77*$B$7/100)+(C77*$C$7/100))</f>
        <v/>
      </c>
      <c r="S77" s="255" t="str">
        <f aca="false">IF(OR(ISTEXT(H77),R77=0),"",IF(R77&lt;0.1,1,IF(R77&lt;1,2,IF(R77&lt;10,3,IF(R77&lt;50,4,IF(R77&gt;=50,5,""))))))</f>
        <v/>
      </c>
      <c r="T77" s="255" t="n">
        <f aca="false">IF(ISERROR(S77*J77),0,S77*J77)</f>
        <v>0</v>
      </c>
      <c r="U77" s="255" t="n">
        <f aca="false">IF(ISERROR(S77*J77*K77),0,S77*J77*K77)</f>
        <v>0</v>
      </c>
      <c r="V77" s="462" t="n">
        <f aca="false">IF(ISERROR(S77*K77),0,S77*K77)</f>
        <v>0</v>
      </c>
      <c r="W77" s="463"/>
      <c r="X77" s="464"/>
      <c r="Y77" s="255" t="str">
        <f aca="false">IF(AND(ISNUMBER(F77),OR(A77="",A77="!!!!!!")),"!!!!!!",IF(A77="new.cod","NEWCOD",IF(AND((Z77=""),ISTEXT(A77),A77&lt;&gt;"!!!!!!"),A77,IF(Z77="","",INDEX('liste reference'!$A$6:$A$1174,Z77)))))</f>
        <v/>
      </c>
      <c r="Z77" s="255" t="str">
        <f aca="false">IF(ISERROR(MATCH(A77,'liste reference'!$A$6:$A$1174,0)),IF(ISERROR(MATCH(A77,'liste reference'!$B$6:$B$1174,0)),"",(MATCH(A77,'liste reference'!$B$6:$B$1174,0))),(MATCH(A77,'liste reference'!$A$6:$A$1174,0)))</f>
        <v/>
      </c>
    </row>
    <row r="78" customFormat="false" ht="12.75" hidden="true" customHeight="false" outlineLevel="0" collapsed="false">
      <c r="A78" s="451"/>
      <c r="B78" s="452"/>
      <c r="C78" s="453"/>
      <c r="D78" s="454" t="str">
        <f aca="false">IF(ISERROR(VLOOKUP($A78,'liste reference'!$A$6:$B$1174,2,0)),IF(ISERROR(VLOOKUP($A78,'liste reference'!$B$6:$B$1174,1,0)),"",VLOOKUP($A78,'liste reference'!$B$6:$B$1174,1,0)),VLOOKUP($A78,'liste reference'!$A$6:$B$1174,2,0))</f>
        <v/>
      </c>
      <c r="E78" s="455" t="n">
        <f aca="false">IF(D78="",,VLOOKUP(D78,D$22:D77,1,0))</f>
        <v>0</v>
      </c>
      <c r="F78" s="456" t="str">
        <f aca="false">IF(AND(OR(A78="",A78="!!!!!!"),B78="",C78=""),"",IF(OR(AND(B78="",C78=""),ISERROR(C78+B78)),"!!!",($B78*$B$7+$C78*$C$7)/100))</f>
        <v/>
      </c>
      <c r="G78" s="457" t="str">
        <f aca="false">IF(A78="","",IF(ISERROR(VLOOKUP($A78,'liste reference'!$A$6:$Q$1174,9,0)),IF(ISERROR(VLOOKUP($A78,'liste reference'!$B$6:$Q$1174,8,0)),"    -",VLOOKUP($A78,'liste reference'!$B$6:$Q$1174,8,0)),VLOOKUP($A78,'liste reference'!$A$6:$Q$1174,9,0)))</f>
        <v/>
      </c>
      <c r="H78" s="458" t="str">
        <f aca="false">IF(A78="","x",IF(ISERROR(VLOOKUP($A78,'liste reference'!$A$6:$Q$1174,10,0)),IF(ISERROR(VLOOKUP($A78,'liste reference'!$B$6:$Q$1174,9,0)),"x",VLOOKUP($A78,'liste reference'!$B$6:$Q$1174,9,0)),VLOOKUP($A78,'liste reference'!$A$6:$Q$1174,10,0)))</f>
        <v>x</v>
      </c>
      <c r="I78" s="255" t="str">
        <f aca="false">IF(A78="","",1)</f>
        <v/>
      </c>
      <c r="J78" s="459" t="str">
        <f aca="false">IF(ISNUMBER($H78),IF(ISERROR(VLOOKUP($A78,'liste reference'!$A$6:$Q$1174,6,0)),IF(ISERROR(VLOOKUP($A78,'liste reference'!$B$6:$Q$1174,5,0)),"nu",VLOOKUP($A78,'liste reference'!$B$6:$Q$1174,5,0)),VLOOKUP($A78,'liste reference'!$A$6:$Q$1174,6,0)),"nu")</f>
        <v>nu</v>
      </c>
      <c r="K78" s="459" t="str">
        <f aca="false">IF(ISNUMBER($H78),IF(ISERROR(VLOOKUP($A78,'liste reference'!$A$6:$Q$1174,7,0)),IF(ISERROR(VLOOKUP($A78,'liste reference'!$B$6:$Q$1174,6,0)),"nu",VLOOKUP($A78,'liste reference'!$B$6:$Q$1174,6,0)),VLOOKUP($A78,'liste reference'!$A$6:$Q$1174,7,0)),"nu")</f>
        <v>nu</v>
      </c>
      <c r="L78" s="445" t="str">
        <f aca="false">IF(A78="NEWCOD",IF(W78="","Renseigner le champ 'Nouveau taxon'",$W78),IF(ISTEXT($E78),"Taxon déjà saisi !",IF(OR(A78="",A78="!!!!!!"),"",IF(ISERROR(VLOOKUP($A78,'liste reference'!$A$6:$B$1174,2,0)),IF(ISERROR(VLOOKUP($A78,'liste reference'!$B$6:$B$1174,1,0)),"non répertorié ou synonyme. Vérifiez !",VLOOKUP($A78,'liste reference'!$B$6:$B$1174,1,0)),VLOOKUP(A78,'liste reference'!$A$6:$B$1174,2,0)))))</f>
        <v/>
      </c>
      <c r="M78" s="460"/>
      <c r="N78" s="460"/>
      <c r="O78" s="460"/>
      <c r="P78" s="461" t="s">
        <v>3442</v>
      </c>
      <c r="Q78" s="461" t="str">
        <f aca="false">IF(OR($A78="NEWCOD",$A78="!!!!!!"),IF(X78="","NoCod",X78),IF($A78="","",IF(ISERROR(VLOOKUP($A78,'liste reference'!$A$6:$H$1174,8,FALSE())),IF(ISERROR(VLOOKUP($A78,'liste reference'!$B$6:$H$1174,7,FALSE())),"",VLOOKUP($A78,'liste reference'!$B$6:$H$1174,7,FALSE())),VLOOKUP($A78,'liste reference'!$A$6:$H$1174,8,FALSE()))))</f>
        <v/>
      </c>
      <c r="R78" s="448" t="str">
        <f aca="false">IF(ISTEXT(H78),"",(B78*$B$7/100)+(C78*$C$7/100))</f>
        <v/>
      </c>
      <c r="S78" s="255" t="str">
        <f aca="false">IF(OR(ISTEXT(H78),R78=0),"",IF(R78&lt;0.1,1,IF(R78&lt;1,2,IF(R78&lt;10,3,IF(R78&lt;50,4,IF(R78&gt;=50,5,""))))))</f>
        <v/>
      </c>
      <c r="T78" s="255" t="n">
        <f aca="false">IF(ISERROR(S78*J78),0,S78*J78)</f>
        <v>0</v>
      </c>
      <c r="U78" s="255" t="n">
        <f aca="false">IF(ISERROR(S78*J78*K78),0,S78*J78*K78)</f>
        <v>0</v>
      </c>
      <c r="V78" s="462" t="n">
        <f aca="false">IF(ISERROR(S78*K78),0,S78*K78)</f>
        <v>0</v>
      </c>
      <c r="W78" s="463"/>
      <c r="X78" s="464"/>
      <c r="Y78" s="255" t="str">
        <f aca="false">IF(AND(ISNUMBER(F78),OR(A78="",A78="!!!!!!")),"!!!!!!",IF(A78="new.cod","NEWCOD",IF(AND((Z78=""),ISTEXT(A78),A78&lt;&gt;"!!!!!!"),A78,IF(Z78="","",INDEX('liste reference'!$A$6:$A$1174,Z78)))))</f>
        <v/>
      </c>
      <c r="Z78" s="255" t="str">
        <f aca="false">IF(ISERROR(MATCH(A78,'liste reference'!$A$6:$A$1174,0)),IF(ISERROR(MATCH(A78,'liste reference'!$B$6:$B$1174,0)),"",(MATCH(A78,'liste reference'!$B$6:$B$1174,0))),(MATCH(A78,'liste reference'!$A$6:$A$1174,0)))</f>
        <v/>
      </c>
    </row>
    <row r="79" customFormat="false" ht="12.75" hidden="true" customHeight="false" outlineLevel="0" collapsed="false">
      <c r="A79" s="451"/>
      <c r="B79" s="452"/>
      <c r="C79" s="453"/>
      <c r="D79" s="454" t="str">
        <f aca="false">IF(ISERROR(VLOOKUP($A79,'liste reference'!$A$6:$B$1174,2,0)),IF(ISERROR(VLOOKUP($A79,'liste reference'!$B$6:$B$1174,1,0)),"",VLOOKUP($A79,'liste reference'!$B$6:$B$1174,1,0)),VLOOKUP($A79,'liste reference'!$A$6:$B$1174,2,0))</f>
        <v/>
      </c>
      <c r="E79" s="455" t="n">
        <f aca="false">IF(D79="",,VLOOKUP(D79,D$22:D78,1,0))</f>
        <v>0</v>
      </c>
      <c r="F79" s="456" t="str">
        <f aca="false">IF(AND(OR(A79="",A79="!!!!!!"),B79="",C79=""),"",IF(OR(AND(B79="",C79=""),ISERROR(C79+B79)),"!!!",($B79*$B$7+$C79*$C$7)/100))</f>
        <v/>
      </c>
      <c r="G79" s="457" t="str">
        <f aca="false">IF(A79="","",IF(ISERROR(VLOOKUP($A79,'liste reference'!$A$6:$Q$1174,9,0)),IF(ISERROR(VLOOKUP($A79,'liste reference'!$B$6:$Q$1174,8,0)),"    -",VLOOKUP($A79,'liste reference'!$B$6:$Q$1174,8,0)),VLOOKUP($A79,'liste reference'!$A$6:$Q$1174,9,0)))</f>
        <v/>
      </c>
      <c r="H79" s="458" t="str">
        <f aca="false">IF(A79="","x",IF(ISERROR(VLOOKUP($A79,'liste reference'!$A$6:$Q$1174,10,0)),IF(ISERROR(VLOOKUP($A79,'liste reference'!$B$6:$Q$1174,9,0)),"x",VLOOKUP($A79,'liste reference'!$B$6:$Q$1174,9,0)),VLOOKUP($A79,'liste reference'!$A$6:$Q$1174,10,0)))</f>
        <v>x</v>
      </c>
      <c r="I79" s="255" t="str">
        <f aca="false">IF(A79="","",1)</f>
        <v/>
      </c>
      <c r="J79" s="459" t="str">
        <f aca="false">IF(ISNUMBER($H79),IF(ISERROR(VLOOKUP($A79,'liste reference'!$A$6:$Q$1174,6,0)),IF(ISERROR(VLOOKUP($A79,'liste reference'!$B$6:$Q$1174,5,0)),"nu",VLOOKUP($A79,'liste reference'!$B$6:$Q$1174,5,0)),VLOOKUP($A79,'liste reference'!$A$6:$Q$1174,6,0)),"nu")</f>
        <v>nu</v>
      </c>
      <c r="K79" s="459" t="str">
        <f aca="false">IF(ISNUMBER($H79),IF(ISERROR(VLOOKUP($A79,'liste reference'!$A$6:$Q$1174,7,0)),IF(ISERROR(VLOOKUP($A79,'liste reference'!$B$6:$Q$1174,6,0)),"nu",VLOOKUP($A79,'liste reference'!$B$6:$Q$1174,6,0)),VLOOKUP($A79,'liste reference'!$A$6:$Q$1174,7,0)),"nu")</f>
        <v>nu</v>
      </c>
      <c r="L79" s="445" t="str">
        <f aca="false">IF(A79="NEWCOD",IF(W79="","Renseigner le champ 'Nouveau taxon'",$W79),IF(ISTEXT($E79),"Taxon déjà saisi !",IF(OR(A79="",A79="!!!!!!"),"",IF(ISERROR(VLOOKUP($A79,'liste reference'!$A$6:$B$1174,2,0)),IF(ISERROR(VLOOKUP($A79,'liste reference'!$B$6:$B$1174,1,0)),"non répertorié ou synonyme. Vérifiez !",VLOOKUP($A79,'liste reference'!$B$6:$B$1174,1,0)),VLOOKUP(A79,'liste reference'!$A$6:$B$1174,2,0)))))</f>
        <v/>
      </c>
      <c r="M79" s="460"/>
      <c r="N79" s="460"/>
      <c r="O79" s="460"/>
      <c r="P79" s="461" t="s">
        <v>3442</v>
      </c>
      <c r="Q79" s="461" t="str">
        <f aca="false">IF(OR($A79="NEWCOD",$A79="!!!!!!"),IF(X79="","NoCod",X79),IF($A79="","",IF(ISERROR(VLOOKUP($A79,'liste reference'!$A$6:$H$1174,8,FALSE())),IF(ISERROR(VLOOKUP($A79,'liste reference'!$B$6:$H$1174,7,FALSE())),"",VLOOKUP($A79,'liste reference'!$B$6:$H$1174,7,FALSE())),VLOOKUP($A79,'liste reference'!$A$6:$H$1174,8,FALSE()))))</f>
        <v/>
      </c>
      <c r="R79" s="448" t="str">
        <f aca="false">IF(ISTEXT(H79),"",(B79*$B$7/100)+(C79*$C$7/100))</f>
        <v/>
      </c>
      <c r="S79" s="255" t="str">
        <f aca="false">IF(OR(ISTEXT(H79),R79=0),"",IF(R79&lt;0.1,1,IF(R79&lt;1,2,IF(R79&lt;10,3,IF(R79&lt;50,4,IF(R79&gt;=50,5,""))))))</f>
        <v/>
      </c>
      <c r="T79" s="255" t="n">
        <f aca="false">IF(ISERROR(S79*J79),0,S79*J79)</f>
        <v>0</v>
      </c>
      <c r="U79" s="255" t="n">
        <f aca="false">IF(ISERROR(S79*J79*K79),0,S79*J79*K79)</f>
        <v>0</v>
      </c>
      <c r="V79" s="462" t="n">
        <f aca="false">IF(ISERROR(S79*K79),0,S79*K79)</f>
        <v>0</v>
      </c>
      <c r="W79" s="463"/>
      <c r="X79" s="464"/>
      <c r="Y79" s="255" t="str">
        <f aca="false">IF(AND(ISNUMBER(F79),OR(A79="",A79="!!!!!!")),"!!!!!!",IF(A79="new.cod","NEWCOD",IF(AND((Z79=""),ISTEXT(A79),A79&lt;&gt;"!!!!!!"),A79,IF(Z79="","",INDEX('liste reference'!$A$6:$A$1174,Z79)))))</f>
        <v/>
      </c>
      <c r="Z79" s="255" t="str">
        <f aca="false">IF(ISERROR(MATCH(A79,'liste reference'!$A$6:$A$1174,0)),IF(ISERROR(MATCH(A79,'liste reference'!$B$6:$B$1174,0)),"",(MATCH(A79,'liste reference'!$B$6:$B$1174,0))),(MATCH(A79,'liste reference'!$A$6:$A$1174,0)))</f>
        <v/>
      </c>
    </row>
    <row r="80" customFormat="false" ht="12.75" hidden="true" customHeight="false" outlineLevel="0" collapsed="false">
      <c r="A80" s="451"/>
      <c r="B80" s="452"/>
      <c r="C80" s="453"/>
      <c r="D80" s="454" t="str">
        <f aca="false">IF(ISERROR(VLOOKUP($A80,'liste reference'!$A$6:$B$1174,2,0)),IF(ISERROR(VLOOKUP($A80,'liste reference'!$B$6:$B$1174,1,0)),"",VLOOKUP($A80,'liste reference'!$B$6:$B$1174,1,0)),VLOOKUP($A80,'liste reference'!$A$6:$B$1174,2,0))</f>
        <v/>
      </c>
      <c r="E80" s="455" t="n">
        <f aca="false">IF(D80="",,VLOOKUP(D80,D$22:D79,1,0))</f>
        <v>0</v>
      </c>
      <c r="F80" s="456" t="str">
        <f aca="false">IF(AND(OR(A80="",A80="!!!!!!"),B80="",C80=""),"",IF(OR(AND(B80="",C80=""),ISERROR(C80+B80)),"!!!",($B80*$B$7+$C80*$C$7)/100))</f>
        <v/>
      </c>
      <c r="G80" s="457" t="str">
        <f aca="false">IF(A80="","",IF(ISERROR(VLOOKUP($A80,'liste reference'!$A$6:$Q$1174,9,0)),IF(ISERROR(VLOOKUP($A80,'liste reference'!$B$6:$Q$1174,8,0)),"    -",VLOOKUP($A80,'liste reference'!$B$6:$Q$1174,8,0)),VLOOKUP($A80,'liste reference'!$A$6:$Q$1174,9,0)))</f>
        <v/>
      </c>
      <c r="H80" s="458" t="str">
        <f aca="false">IF(A80="","x",IF(ISERROR(VLOOKUP($A80,'liste reference'!$A$6:$Q$1174,10,0)),IF(ISERROR(VLOOKUP($A80,'liste reference'!$B$6:$Q$1174,9,0)),"x",VLOOKUP($A80,'liste reference'!$B$6:$Q$1174,9,0)),VLOOKUP($A80,'liste reference'!$A$6:$Q$1174,10,0)))</f>
        <v>x</v>
      </c>
      <c r="I80" s="255" t="str">
        <f aca="false">IF(A80="","",1)</f>
        <v/>
      </c>
      <c r="J80" s="459" t="str">
        <f aca="false">IF(ISNUMBER($H80),IF(ISERROR(VLOOKUP($A80,'liste reference'!$A$6:$Q$1174,6,0)),IF(ISERROR(VLOOKUP($A80,'liste reference'!$B$6:$Q$1174,5,0)),"nu",VLOOKUP($A80,'liste reference'!$B$6:$Q$1174,5,0)),VLOOKUP($A80,'liste reference'!$A$6:$Q$1174,6,0)),"nu")</f>
        <v>nu</v>
      </c>
      <c r="K80" s="459" t="str">
        <f aca="false">IF(ISNUMBER($H80),IF(ISERROR(VLOOKUP($A80,'liste reference'!$A$6:$Q$1174,7,0)),IF(ISERROR(VLOOKUP($A80,'liste reference'!$B$6:$Q$1174,6,0)),"nu",VLOOKUP($A80,'liste reference'!$B$6:$Q$1174,6,0)),VLOOKUP($A80,'liste reference'!$A$6:$Q$1174,7,0)),"nu")</f>
        <v>nu</v>
      </c>
      <c r="L80" s="445" t="str">
        <f aca="false">IF(A80="NEWCOD",IF(W80="","Renseigner le champ 'Nouveau taxon'",$W80),IF(ISTEXT($E80),"Taxon déjà saisi !",IF(OR(A80="",A80="!!!!!!"),"",IF(ISERROR(VLOOKUP($A80,'liste reference'!$A$6:$B$1174,2,0)),IF(ISERROR(VLOOKUP($A80,'liste reference'!$B$6:$B$1174,1,0)),"non répertorié ou synonyme. Vérifiez !",VLOOKUP($A80,'liste reference'!$B$6:$B$1174,1,0)),VLOOKUP(A80,'liste reference'!$A$6:$B$1174,2,0)))))</f>
        <v/>
      </c>
      <c r="M80" s="460"/>
      <c r="N80" s="460"/>
      <c r="O80" s="460"/>
      <c r="P80" s="461" t="s">
        <v>3442</v>
      </c>
      <c r="Q80" s="461" t="str">
        <f aca="false">IF(OR($A80="NEWCOD",$A80="!!!!!!"),IF(X80="","NoCod",X80),IF($A80="","",IF(ISERROR(VLOOKUP($A80,'liste reference'!$A$6:$H$1174,8,FALSE())),IF(ISERROR(VLOOKUP($A80,'liste reference'!$B$6:$H$1174,7,FALSE())),"",VLOOKUP($A80,'liste reference'!$B$6:$H$1174,7,FALSE())),VLOOKUP($A80,'liste reference'!$A$6:$H$1174,8,FALSE()))))</f>
        <v/>
      </c>
      <c r="R80" s="448" t="str">
        <f aca="false">IF(ISTEXT(H80),"",(B80*$B$7/100)+(C80*$C$7/100))</f>
        <v/>
      </c>
      <c r="S80" s="255" t="str">
        <f aca="false">IF(OR(ISTEXT(H80),R80=0),"",IF(R80&lt;0.1,1,IF(R80&lt;1,2,IF(R80&lt;10,3,IF(R80&lt;50,4,IF(R80&gt;=50,5,""))))))</f>
        <v/>
      </c>
      <c r="T80" s="255" t="n">
        <f aca="false">IF(ISERROR(S80*J80),0,S80*J80)</f>
        <v>0</v>
      </c>
      <c r="U80" s="255" t="n">
        <f aca="false">IF(ISERROR(S80*J80*K80),0,S80*J80*K80)</f>
        <v>0</v>
      </c>
      <c r="V80" s="462" t="n">
        <f aca="false">IF(ISERROR(S80*K80),0,S80*K80)</f>
        <v>0</v>
      </c>
      <c r="W80" s="463"/>
      <c r="X80" s="464"/>
      <c r="Y80" s="255" t="str">
        <f aca="false">IF(AND(ISNUMBER(F80),OR(A80="",A80="!!!!!!")),"!!!!!!",IF(A80="new.cod","NEWCOD",IF(AND((Z80=""),ISTEXT(A80),A80&lt;&gt;"!!!!!!"),A80,IF(Z80="","",INDEX('liste reference'!$A$6:$A$1174,Z80)))))</f>
        <v/>
      </c>
      <c r="Z80" s="255" t="str">
        <f aca="false">IF(ISERROR(MATCH(A80,'liste reference'!$A$6:$A$1174,0)),IF(ISERROR(MATCH(A80,'liste reference'!$B$6:$B$1174,0)),"",(MATCH(A80,'liste reference'!$B$6:$B$1174,0))),(MATCH(A80,'liste reference'!$A$6:$A$1174,0)))</f>
        <v/>
      </c>
    </row>
    <row r="81" customFormat="false" ht="12.75" hidden="true" customHeight="false" outlineLevel="0" collapsed="false">
      <c r="A81" s="451"/>
      <c r="B81" s="452"/>
      <c r="C81" s="453"/>
      <c r="D81" s="454" t="str">
        <f aca="false">IF(ISERROR(VLOOKUP($A81,'liste reference'!$A$6:$B$1174,2,0)),IF(ISERROR(VLOOKUP($A81,'liste reference'!$B$6:$B$1174,1,0)),"",VLOOKUP($A81,'liste reference'!$B$6:$B$1174,1,0)),VLOOKUP($A81,'liste reference'!$A$6:$B$1174,2,0))</f>
        <v/>
      </c>
      <c r="E81" s="455" t="n">
        <f aca="false">IF(D81="",,VLOOKUP(D81,D$22:D80,1,0))</f>
        <v>0</v>
      </c>
      <c r="F81" s="456" t="str">
        <f aca="false">IF(AND(OR(A81="",A81="!!!!!!"),B81="",C81=""),"",IF(OR(AND(B81="",C81=""),ISERROR(C81+B81)),"!!!",($B81*$B$7+$C81*$C$7)/100))</f>
        <v/>
      </c>
      <c r="G81" s="457" t="str">
        <f aca="false">IF(A81="","",IF(ISERROR(VLOOKUP($A81,'liste reference'!$A$6:$Q$1174,9,0)),IF(ISERROR(VLOOKUP($A81,'liste reference'!$B$6:$Q$1174,8,0)),"    -",VLOOKUP($A81,'liste reference'!$B$6:$Q$1174,8,0)),VLOOKUP($A81,'liste reference'!$A$6:$Q$1174,9,0)))</f>
        <v/>
      </c>
      <c r="H81" s="458" t="str">
        <f aca="false">IF(A81="","x",IF(ISERROR(VLOOKUP($A81,'liste reference'!$A$6:$Q$1174,10,0)),IF(ISERROR(VLOOKUP($A81,'liste reference'!$B$6:$Q$1174,9,0)),"x",VLOOKUP($A81,'liste reference'!$B$6:$Q$1174,9,0)),VLOOKUP($A81,'liste reference'!$A$6:$Q$1174,10,0)))</f>
        <v>x</v>
      </c>
      <c r="I81" s="255" t="str">
        <f aca="false">IF(A81="","",1)</f>
        <v/>
      </c>
      <c r="J81" s="459" t="str">
        <f aca="false">IF(ISNUMBER($H81),IF(ISERROR(VLOOKUP($A81,'liste reference'!$A$6:$Q$1174,6,0)),IF(ISERROR(VLOOKUP($A81,'liste reference'!$B$6:$Q$1174,5,0)),"nu",VLOOKUP($A81,'liste reference'!$B$6:$Q$1174,5,0)),VLOOKUP($A81,'liste reference'!$A$6:$Q$1174,6,0)),"nu")</f>
        <v>nu</v>
      </c>
      <c r="K81" s="459" t="str">
        <f aca="false">IF(ISNUMBER($H81),IF(ISERROR(VLOOKUP($A81,'liste reference'!$A$6:$Q$1174,7,0)),IF(ISERROR(VLOOKUP($A81,'liste reference'!$B$6:$Q$1174,6,0)),"nu",VLOOKUP($A81,'liste reference'!$B$6:$Q$1174,6,0)),VLOOKUP($A81,'liste reference'!$A$6:$Q$1174,7,0)),"nu")</f>
        <v>nu</v>
      </c>
      <c r="L81" s="445" t="str">
        <f aca="false">IF(A81="NEWCOD",IF(W81="","Renseigner le champ 'Nouveau taxon'",$W81),IF(ISTEXT($E81),"Taxon déjà saisi !",IF(OR(A81="",A81="!!!!!!"),"",IF(ISERROR(VLOOKUP($A81,'liste reference'!$A$6:$B$1174,2,0)),IF(ISERROR(VLOOKUP($A81,'liste reference'!$B$6:$B$1174,1,0)),"non répertorié ou synonyme. Vérifiez !",VLOOKUP($A81,'liste reference'!$B$6:$B$1174,1,0)),VLOOKUP(A81,'liste reference'!$A$6:$B$1174,2,0)))))</f>
        <v/>
      </c>
      <c r="M81" s="460"/>
      <c r="N81" s="460"/>
      <c r="O81" s="460"/>
      <c r="P81" s="461" t="s">
        <v>3442</v>
      </c>
      <c r="Q81" s="461" t="str">
        <f aca="false">IF(OR($A81="NEWCOD",$A81="!!!!!!"),IF(X81="","NoCod",X81),IF($A81="","",IF(ISERROR(VLOOKUP($A81,'liste reference'!$A$6:$H$1174,8,FALSE())),IF(ISERROR(VLOOKUP($A81,'liste reference'!$B$6:$H$1174,7,FALSE())),"",VLOOKUP($A81,'liste reference'!$B$6:$H$1174,7,FALSE())),VLOOKUP($A81,'liste reference'!$A$6:$H$1174,8,FALSE()))))</f>
        <v/>
      </c>
      <c r="R81" s="448" t="str">
        <f aca="false">IF(ISTEXT(H81),"",(B81*$B$7/100)+(C81*$C$7/100))</f>
        <v/>
      </c>
      <c r="S81" s="255" t="str">
        <f aca="false">IF(OR(ISTEXT(H81),R81=0),"",IF(R81&lt;0.1,1,IF(R81&lt;1,2,IF(R81&lt;10,3,IF(R81&lt;50,4,IF(R81&gt;=50,5,""))))))</f>
        <v/>
      </c>
      <c r="T81" s="255" t="n">
        <f aca="false">IF(ISERROR(S81*J81),0,S81*J81)</f>
        <v>0</v>
      </c>
      <c r="U81" s="255" t="n">
        <f aca="false">IF(ISERROR(S81*J81*K81),0,S81*J81*K81)</f>
        <v>0</v>
      </c>
      <c r="V81" s="462" t="n">
        <f aca="false">IF(ISERROR(S81*K81),0,S81*K81)</f>
        <v>0</v>
      </c>
      <c r="W81" s="463"/>
      <c r="X81" s="464"/>
      <c r="Y81" s="255" t="str">
        <f aca="false">IF(AND(ISNUMBER(F81),OR(A81="",A81="!!!!!!")),"!!!!!!",IF(A81="new.cod","NEWCOD",IF(AND((Z81=""),ISTEXT(A81),A81&lt;&gt;"!!!!!!"),A81,IF(Z81="","",INDEX('liste reference'!$A$6:$A$1174,Z81)))))</f>
        <v/>
      </c>
      <c r="Z81" s="255" t="str">
        <f aca="false">IF(ISERROR(MATCH(A81,'liste reference'!$A$6:$A$1174,0)),IF(ISERROR(MATCH(A81,'liste reference'!$B$6:$B$1174,0)),"",(MATCH(A81,'liste reference'!$B$6:$B$1174,0))),(MATCH(A81,'liste reference'!$A$6:$A$1174,0)))</f>
        <v/>
      </c>
    </row>
    <row r="82" customFormat="false" ht="12.75" hidden="false" customHeight="false" outlineLevel="0" collapsed="false">
      <c r="A82" s="466"/>
      <c r="B82" s="467"/>
      <c r="C82" s="468"/>
      <c r="D82" s="469" t="str">
        <f aca="false">IF(ISERROR(VLOOKUP($A82,'liste reference'!$A$6:$B$1174,2,0)),IF(ISERROR(VLOOKUP($A82,'liste reference'!$B$6:$B$1174,1,0)),"",VLOOKUP($A82,'liste reference'!$B$6:$B$1174,1,0)),VLOOKUP($A82,'liste reference'!$A$6:$B$1174,2,0))</f>
        <v/>
      </c>
      <c r="E82" s="470" t="n">
        <f aca="false">IF(D82="",,VLOOKUP(D82,D$22:D81,1,0))</f>
        <v>0</v>
      </c>
      <c r="F82" s="471" t="str">
        <f aca="false">IF(AND(OR(A82="",A82="!!!!!!"),B82="",C82=""),"",IF(OR(AND(B82="",C82=""),ISERROR(C82+B82)),"!!!",($B82*$B$7+$C82*$C$7)/100))</f>
        <v/>
      </c>
      <c r="G82" s="472" t="str">
        <f aca="false">IF(A82="","",IF(ISERROR(VLOOKUP($A82,'liste reference'!$A$6:$Q$1174,9,0)),IF(ISERROR(VLOOKUP($A82,'liste reference'!$B$6:$Q$1174,8,0)),"    -",VLOOKUP($A82,'liste reference'!$B$6:$Q$1174,8,0)),VLOOKUP($A82,'liste reference'!$A$6:$Q$1174,9,0)))</f>
        <v/>
      </c>
      <c r="H82" s="473" t="str">
        <f aca="false">IF(A82="","x",IF(ISERROR(VLOOKUP($A82,'liste reference'!$A$6:$Q$1174,10,0)),IF(ISERROR(VLOOKUP($A82,'liste reference'!$B$6:$Q$1174,9,0)),"x",VLOOKUP($A82,'liste reference'!$B$6:$Q$1174,9,0)),VLOOKUP($A82,'liste reference'!$A$6:$Q$1174,10,0)))</f>
        <v>x</v>
      </c>
      <c r="I82" s="255" t="str">
        <f aca="false">IF(A82="","",1)</f>
        <v/>
      </c>
      <c r="J82" s="474" t="str">
        <f aca="false">IF(ISNUMBER($H82),IF(ISERROR(VLOOKUP($A82,'liste reference'!$A$6:$Q$1174,6,0)),IF(ISERROR(VLOOKUP($A82,'liste reference'!$B$6:$Q$1174,5,0)),"nu",VLOOKUP($A82,'liste reference'!$B$6:$Q$1174,5,0)),VLOOKUP($A82,'liste reference'!$A$6:$Q$1174,6,0)),"nu")</f>
        <v>nu</v>
      </c>
      <c r="K82" s="474" t="str">
        <f aca="false">IF(ISNUMBER($H82),IF(ISERROR(VLOOKUP($A82,'liste reference'!$A$6:$Q$1174,7,0)),IF(ISERROR(VLOOKUP($A82,'liste reference'!$B$6:$Q$1174,6,0)),"nu",VLOOKUP($A82,'liste reference'!$B$6:$Q$1174,6,0)),VLOOKUP($A82,'liste reference'!$A$6:$Q$1174,7,0)),"nu")</f>
        <v>nu</v>
      </c>
      <c r="L82" s="475" t="str">
        <f aca="false">IF(A82="NEWCOD",IF(W82="","Renseigner le champ 'Nouveau taxon'",$W82),IF(ISTEXT($E82),"Taxon déjà saisi !",IF(OR(A82="",A82="!!!!!!"),"",IF(ISERROR(VLOOKUP($A82,'liste reference'!$A$6:$B$1174,2,0)),IF(ISERROR(VLOOKUP($A82,'liste reference'!$B$6:$B$1174,1,0)),"non répertorié ou synonyme. Vérifiez !",VLOOKUP($A82,'liste reference'!$B$6:$B$1174,1,0)),VLOOKUP(A82,'liste reference'!$A$6:$B$1174,2,0)))))</f>
        <v/>
      </c>
      <c r="M82" s="476"/>
      <c r="N82" s="476"/>
      <c r="O82" s="476"/>
      <c r="P82" s="477" t="s">
        <v>3442</v>
      </c>
      <c r="Q82" s="477" t="str">
        <f aca="false">IF(OR($A82="NEWCOD",$A82="!!!!!!"),IF(X82="","NoCod",X82),IF($A82="","",IF(ISERROR(VLOOKUP($A82,'liste reference'!$A$6:$H$1174,8,FALSE())),IF(ISERROR(VLOOKUP($A82,'liste reference'!$B$6:$H$1174,7,FALSE())),"",VLOOKUP($A82,'liste reference'!$B$6:$H$1174,7,FALSE())),VLOOKUP($A82,'liste reference'!$A$6:$H$1174,8,FALSE()))))</f>
        <v/>
      </c>
      <c r="R82" s="478" t="str">
        <f aca="false">IF(ISTEXT(H82),"",(B82*$B$7/100)+(C82*$C$7/100))</f>
        <v/>
      </c>
      <c r="S82" s="69" t="str">
        <f aca="false">IF(OR(ISTEXT(H82),R82=0),"",IF(R82&lt;0.1,1,IF(R82&lt;1,2,IF(R82&lt;10,3,IF(R82&lt;50,4,IF(R82&gt;=50,5,""))))))</f>
        <v/>
      </c>
      <c r="T82" s="69" t="n">
        <f aca="false">IF(ISERROR(S82*J82),0,S82*J82)</f>
        <v>0</v>
      </c>
      <c r="U82" s="69" t="n">
        <f aca="false">IF(ISERROR(S82*J82*K82),0,S82*J82*K82)</f>
        <v>0</v>
      </c>
      <c r="V82" s="479" t="n">
        <f aca="false">IF(ISERROR(S82*K82),0,S82*K82)</f>
        <v>0</v>
      </c>
      <c r="W82" s="480"/>
      <c r="X82" s="481"/>
      <c r="Y82" s="255" t="str">
        <f aca="false">IF(AND(ISNUMBER(F82),OR(A82="",A82="!!!!!!")),"!!!!!!",IF(A82="new.cod","NEWCOD",IF(AND((Z82=""),ISTEXT(A82),A82&lt;&gt;"!!!!!!"),A82,IF(Z82="","",INDEX('liste reference'!$A$6:$A$1174,Z82)))))</f>
        <v/>
      </c>
      <c r="Z82" s="255" t="str">
        <f aca="false">IF(ISERROR(MATCH(A82,'liste reference'!$A$6:$A$1174,0)),IF(ISERROR(MATCH(A82,'liste reference'!$B$6:$B$1174,0)),"",(MATCH(A82,'liste reference'!$B$6:$B$1174,0))),(MATCH(A82,'liste reference'!$A$6:$A$1174,0)))</f>
        <v/>
      </c>
    </row>
    <row r="83" customFormat="false" ht="13.8" hidden="true" customHeight="false" outlineLevel="0" collapsed="false">
      <c r="A83" s="482"/>
      <c r="B83" s="391"/>
      <c r="C83" s="391"/>
      <c r="D83" s="391"/>
      <c r="E83" s="391"/>
      <c r="F83" s="391" t="n">
        <f aca="false">SUM(F23:F82)</f>
        <v>0</v>
      </c>
      <c r="G83" s="391"/>
      <c r="H83" s="391"/>
      <c r="I83" s="391"/>
      <c r="J83" s="391"/>
      <c r="K83" s="391"/>
      <c r="L83" s="391"/>
      <c r="M83" s="255"/>
      <c r="N83" s="255"/>
      <c r="O83" s="255"/>
      <c r="P83" s="255"/>
      <c r="Q83" s="255"/>
      <c r="R83" s="255"/>
      <c r="S83" s="255"/>
      <c r="T83" s="255"/>
      <c r="U83" s="255"/>
      <c r="V83" s="255" t="n">
        <f aca="false">SUM(V23:V82)</f>
        <v>0</v>
      </c>
      <c r="W83" s="255"/>
      <c r="X83" s="483"/>
      <c r="Y83" s="483"/>
    </row>
    <row r="84" customFormat="false" ht="12.75" hidden="true" customHeight="false" outlineLevel="0" collapsed="false">
      <c r="A84" s="478" t="str">
        <f aca="false">A3</f>
        <v>(Cours d'eau)</v>
      </c>
      <c r="B84" s="69" t="str">
        <f aca="false">C3</f>
        <v>(Nom de la station)</v>
      </c>
      <c r="C84" s="484" t="str">
        <f aca="false">A4</f>
        <v>(Date)</v>
      </c>
      <c r="D84" s="485" t="n">
        <f aca="false">IF(OR(ISERROR(SUM($U$23:$U$82)/SUM($V$23:$V$82)),F7&lt;&gt;100),-1,SUM($U$23:$U$82)/SUM($V$23:$V$82))</f>
        <v>-1</v>
      </c>
      <c r="E84" s="486" t="n">
        <f aca="false">O13</f>
        <v>0</v>
      </c>
      <c r="F84" s="69" t="n">
        <f aca="false">O14</f>
        <v>0</v>
      </c>
      <c r="G84" s="69" t="n">
        <f aca="false">O15</f>
        <v>0</v>
      </c>
      <c r="H84" s="69" t="n">
        <f aca="false">O16</f>
        <v>0</v>
      </c>
      <c r="I84" s="69" t="n">
        <f aca="false">O17</f>
        <v>0</v>
      </c>
      <c r="J84" s="487" t="str">
        <f aca="false">O8</f>
        <v> </v>
      </c>
      <c r="K84" s="485" t="str">
        <f aca="false">O9</f>
        <v> </v>
      </c>
      <c r="L84" s="486" t="n">
        <f aca="false">O10</f>
        <v>0</v>
      </c>
      <c r="M84" s="486" t="n">
        <f aca="false">O11</f>
        <v>0</v>
      </c>
      <c r="N84" s="485" t="str">
        <f aca="false">P8</f>
        <v>  </v>
      </c>
      <c r="O84" s="485" t="str">
        <f aca="false">P9</f>
        <v>  </v>
      </c>
      <c r="P84" s="486" t="n">
        <f aca="false">P10</f>
        <v>0</v>
      </c>
      <c r="Q84" s="486" t="n">
        <f aca="false">P11</f>
        <v>0</v>
      </c>
      <c r="R84" s="486" t="n">
        <f aca="false">F21</f>
        <v>0</v>
      </c>
      <c r="S84" s="486" t="n">
        <f aca="false">L11</f>
        <v>0</v>
      </c>
      <c r="T84" s="486" t="n">
        <f aca="false">L12</f>
        <v>0</v>
      </c>
      <c r="U84" s="486" t="n">
        <f aca="false">L13</f>
        <v>0</v>
      </c>
      <c r="V84" s="488" t="n">
        <f aca="false">L15</f>
        <v>0</v>
      </c>
      <c r="W84" s="489" t="n">
        <f aca="false">L15</f>
        <v>0</v>
      </c>
      <c r="Y84" s="490"/>
    </row>
    <row r="85" customFormat="false" ht="21.75" hidden="true" customHeight="true" outlineLevel="0" collapsed="false">
      <c r="F85" s="255" t="n">
        <f aca="false">COUNTIF(F23:F82,"!!!")+COUNTIF(A23:A82,"!!!!!!")</f>
        <v>0</v>
      </c>
      <c r="Q85" s="255"/>
      <c r="R85" s="255"/>
      <c r="S85" s="255"/>
      <c r="T85" s="255"/>
      <c r="U85" s="255"/>
      <c r="V85" s="255"/>
    </row>
    <row r="86" customFormat="false" ht="12.75" hidden="true" customHeight="false" outlineLevel="0" collapsed="false">
      <c r="R86" s="267" t="s">
        <v>3443</v>
      </c>
      <c r="S86" s="255"/>
      <c r="T86" s="255"/>
      <c r="U86" s="255"/>
      <c r="V86" s="255"/>
    </row>
    <row r="87" customFormat="false" ht="12.75" hidden="true" customHeight="false" outlineLevel="0" collapsed="false">
      <c r="R87" s="255" t="s">
        <v>3444</v>
      </c>
      <c r="S87" s="255"/>
      <c r="T87" s="255" t="e">
        <f aca="false">VLOOKUP($T$91,($A$23:$U$82),20,FALSE())</f>
        <v>#N/A</v>
      </c>
      <c r="U87" s="255"/>
      <c r="V87" s="255"/>
    </row>
    <row r="88" customFormat="false" ht="12.75" hidden="true" customHeight="false" outlineLevel="0" collapsed="false">
      <c r="R88" s="255" t="s">
        <v>3445</v>
      </c>
      <c r="S88" s="255"/>
      <c r="T88" s="255" t="e">
        <f aca="false">VLOOKUP($T$91,($A$23:$U$82),21,FALSE())</f>
        <v>#N/A</v>
      </c>
      <c r="U88" s="255"/>
      <c r="V88" s="255" t="n">
        <f aca="false">COUNTIF(V23:V82,T89)</f>
        <v>60</v>
      </c>
    </row>
    <row r="89" customFormat="false" ht="12.75" hidden="true" customHeight="false" outlineLevel="0" collapsed="false">
      <c r="R89" s="255" t="s">
        <v>3446</v>
      </c>
      <c r="S89" s="255"/>
      <c r="T89" s="255" t="n">
        <f aca="false">MAX($V$23:$V$82)</f>
        <v>0</v>
      </c>
      <c r="U89" s="255"/>
    </row>
    <row r="90" customFormat="false" ht="12.75" hidden="true" customHeight="false" outlineLevel="0" collapsed="false">
      <c r="R90" s="255" t="s">
        <v>3447</v>
      </c>
      <c r="S90" s="255" t="s">
        <v>3448</v>
      </c>
      <c r="T90" s="491" t="n">
        <f aca="false">IF(OR(ISERROR(SUM($U$23:$U$82)/SUM($V$23:$V$82)),F7&lt;&gt;100),-1,(SUM($U$23:$U$82)-T88)/(SUM($V$23:$V$82)-T89))</f>
        <v>-1</v>
      </c>
      <c r="U90" s="255" t="n">
        <f aca="false">IF(ISERROR(T90),0,1)</f>
        <v>1</v>
      </c>
    </row>
    <row r="91" customFormat="false" ht="12.75" hidden="true" customHeight="false" outlineLevel="0" collapsed="false">
      <c r="R91" s="255" t="s">
        <v>3449</v>
      </c>
      <c r="S91" s="255"/>
      <c r="T91" s="255" t="e">
        <f aca="false">INDEX('liste reference'!$A$6:$A$1174,$U$91)</f>
        <v>#N/A</v>
      </c>
      <c r="U91" s="255" t="e">
        <f aca="false">IF(ISERROR(MATCH($T$93,'liste reference'!$A$6:$A$1174,0)),MATCH($T$93,'liste reference'!$B$6:$B$1174,0),(MATCH($T$93,'liste reference'!$A$6:$A$1174,0)))</f>
        <v>#N/A</v>
      </c>
    </row>
    <row r="92" customFormat="false" ht="12.75" hidden="true" customHeight="false" outlineLevel="0" collapsed="false">
      <c r="R92" s="255" t="s">
        <v>3450</v>
      </c>
      <c r="S92" s="255"/>
      <c r="T92" s="255" t="n">
        <f aca="false">MATCH(T89,$V$23:$V$82,0)</f>
        <v>1</v>
      </c>
      <c r="U92" s="255"/>
    </row>
    <row r="93" customFormat="false" ht="12.75" hidden="true" customHeight="false" outlineLevel="0" collapsed="false">
      <c r="R93" s="255" t="s">
        <v>3451</v>
      </c>
      <c r="S93" s="255"/>
      <c r="T93" s="255" t="n">
        <f aca="false">INDEX($A$23:$A$82,$T$92)</f>
        <v>0</v>
      </c>
      <c r="U93" s="255"/>
    </row>
  </sheetData>
  <sheetProtection sheet="true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notBetween" aboveAverage="0" equalAverage="0" bottom="0" percent="0" rank="0" text="" dxfId="0">
      <formula>"(organisme)"</formula>
      <formula>"(organisme)"</formula>
    </cfRule>
  </conditionalFormatting>
  <conditionalFormatting sqref="A3">
    <cfRule type="cellIs" priority="3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4" operator="notBetween" aboveAverage="0" equalAverage="0" bottom="0" percent="0" rank="0" text="" dxfId="2">
      <formula>"(Date)"</formula>
      <formula>"(Date)"</formula>
    </cfRule>
  </conditionalFormatting>
  <conditionalFormatting sqref="A23:A82">
    <cfRule type="cellIs" priority="5" operator="equal" aboveAverage="0" equalAverage="0" bottom="0" percent="0" rank="0" text="" dxfId="3">
      <formula>"!!!!!!"</formula>
    </cfRule>
  </conditionalFormatting>
  <conditionalFormatting sqref="B4">
    <cfRule type="cellIs" priority="6" operator="equal" aboveAverage="0" equalAverage="0" bottom="0" percent="0" rank="0" text="" dxfId="4">
      <formula>367</formula>
    </cfRule>
  </conditionalFormatting>
  <conditionalFormatting sqref="B7:C7">
    <cfRule type="expression" priority="7" aboveAverage="0" equalAverage="0" bottom="0" percent="0" rank="0" text="" dxfId="5">
      <formula>$F$7&lt;&gt;100</formula>
    </cfRule>
  </conditionalFormatting>
  <conditionalFormatting sqref="C2">
    <cfRule type="cellIs" priority="8" operator="notBetween" aboveAverage="0" equalAverage="0" bottom="0" percent="0" rank="0" text="" dxfId="6">
      <formula>"(Opérateurs)"</formula>
      <formula>"(Opérateurs)"</formula>
    </cfRule>
  </conditionalFormatting>
  <conditionalFormatting sqref="C3">
    <cfRule type="cellIs" priority="9" operator="notBetween" aboveAverage="0" equalAverage="0" bottom="0" percent="0" rank="0" text="" dxfId="7">
      <formula>"(Nom de la station)"</formula>
      <formula>"(Nom de la station)"</formula>
    </cfRule>
  </conditionalFormatting>
  <conditionalFormatting sqref="F7">
    <cfRule type="cellIs" priority="10" operator="equal" aboveAverage="0" equalAverage="0" bottom="0" percent="0" rank="0" text="" dxfId="8">
      <formula>0</formula>
    </cfRule>
  </conditionalFormatting>
  <conditionalFormatting sqref="F23:F82">
    <cfRule type="cellIs" priority="11" operator="equal" aboveAverage="0" equalAverage="0" bottom="0" percent="0" rank="0" text="" dxfId="9">
      <formula>"!!!"</formula>
    </cfRule>
  </conditionalFormatting>
  <conditionalFormatting sqref="H23:H82">
    <cfRule type="cellIs" priority="12" operator="equal" aboveAverage="0" equalAverage="0" bottom="0" percent="0" rank="0" text="" dxfId="10">
      <formula>"x"</formula>
    </cfRule>
  </conditionalFormatting>
  <conditionalFormatting sqref="J23:K82">
    <cfRule type="cellIs" priority="13" operator="between" aboveAverage="0" equalAverage="0" bottom="0" percent="0" rank="0" text="" dxfId="11">
      <formula>0</formula>
      <formula>20</formula>
    </cfRule>
  </conditionalFormatting>
  <conditionalFormatting sqref="L3"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L23:L82">
    <cfRule type="cellIs" priority="15" operator="equal" aboveAverage="0" equalAverage="0" bottom="0" percent="0" rank="0" text="" dxfId="13">
      <formula>"Taxon déjà saisi !"</formula>
    </cfRule>
  </conditionalFormatting>
  <conditionalFormatting sqref="M27:O82">
    <cfRule type="cellIs" priority="16" operator="equal" aboveAverage="0" equalAverage="0" bottom="0" percent="0" rank="0" text="" dxfId="14">
      <formula>"DEJA SAISI !"</formula>
    </cfRule>
  </conditionalFormatting>
  <conditionalFormatting sqref="N3"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Q23:Q82">
    <cfRule type="expression" priority="18" aboveAverage="0" equalAverage="0" bottom="0" percent="0" rank="0" text="" dxfId="16">
      <formula>$L23="Taxon déjà saisi !"</formula>
    </cfRule>
  </conditionalFormatting>
  <conditionalFormatting sqref="W23:X82">
    <cfRule type="expression" priority="19" aboveAverage="0" equalAverage="0" bottom="0" percent="0" rank="0" text="" dxfId="17">
      <formula>$A23="newcod"</formula>
    </cfRule>
  </conditionalFormatting>
  <dataValidations count="7"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type_courant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periphyton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Cf.</formula1>
      <formula2>0</formula2>
    </dataValidation>
  </dataValidations>
  <printOptions headings="false" gridLines="false" gridLinesSet="true" horizontalCentered="false" verticalCentered="false"/>
  <pageMargins left="0" right="0.157638888888889" top="0.157638888888889" bottom="0.550694444444445" header="0.118055555555556" footer="0.354166666666667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&amp;L&amp;"Sans,Regular"&amp;K000000 - &amp;A / 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3"/>
  <sheetViews>
    <sheetView showFormulas="false" showGridLines="false" showRowColHeaders="fals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23" activeCellId="0" sqref="A23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4.71"/>
    <col collapsed="false" customWidth="true" hidden="false" outlineLevel="0" max="3" min="3" style="1" width="13.89"/>
    <col collapsed="false" customWidth="true" hidden="true" outlineLevel="0" max="4" min="4" style="1" width="10.78"/>
    <col collapsed="false" customWidth="true" hidden="true" outlineLevel="0" max="5" min="5" style="1" width="10.3"/>
    <col collapsed="false" customWidth="true" hidden="false" outlineLevel="0" max="7" min="6" style="1" width="8.17"/>
    <col collapsed="false" customWidth="true" hidden="true" outlineLevel="0" max="8" min="8" style="1" width="3.6"/>
    <col collapsed="false" customWidth="true" hidden="true" outlineLevel="0" max="9" min="9" style="1" width="5.22"/>
    <col collapsed="false" customWidth="true" hidden="false" outlineLevel="0" max="10" min="10" style="1" width="4.9"/>
    <col collapsed="false" customWidth="true" hidden="false" outlineLevel="0" max="11" min="11" style="1" width="4.74"/>
    <col collapsed="false" customWidth="true" hidden="false" outlineLevel="0" max="12" min="12" style="1" width="10.3"/>
    <col collapsed="false" customWidth="true" hidden="false" outlineLevel="0" max="13" min="13" style="1" width="9.15"/>
    <col collapsed="false" customWidth="true" hidden="false" outlineLevel="0" max="14" min="14" style="1" width="9.96"/>
    <col collapsed="false" customWidth="true" hidden="false" outlineLevel="0" max="15" min="15" style="1" width="9.8"/>
    <col collapsed="false" customWidth="true" hidden="false" outlineLevel="0" max="16" min="16" style="1" width="10.13"/>
    <col collapsed="false" customWidth="true" hidden="false" outlineLevel="0" max="17" min="17" style="1" width="8.17"/>
    <col collapsed="false" customWidth="true" hidden="true" outlineLevel="0" max="19" min="18" style="1" width="9.96"/>
    <col collapsed="false" customWidth="true" hidden="true" outlineLevel="0" max="20" min="20" style="1" width="11.93"/>
    <col collapsed="false" customWidth="true" hidden="true" outlineLevel="0" max="21" min="21" style="1" width="12.91"/>
    <col collapsed="false" customWidth="true" hidden="true" outlineLevel="0" max="22" min="22" style="1" width="11.93"/>
    <col collapsed="false" customWidth="true" hidden="false" outlineLevel="0" max="23" min="23" style="1" width="36.94"/>
    <col collapsed="false" customWidth="true" hidden="false" outlineLevel="0" max="24" min="24" style="1" width="11.11"/>
    <col collapsed="false" customWidth="false" hidden="true" outlineLevel="0" max="25" min="25" style="1" width="13.07"/>
    <col collapsed="false" customWidth="true" hidden="true" outlineLevel="0" max="26" min="26" style="1" width="9.32"/>
    <col collapsed="false" customWidth="false" hidden="false" outlineLevel="0" max="16384" min="27" style="1" width="13.07"/>
  </cols>
  <sheetData>
    <row r="1" customFormat="false" ht="13.8" hidden="false" customHeight="false" outlineLevel="0" collapsed="false">
      <c r="A1" s="251" t="s">
        <v>3374</v>
      </c>
      <c r="B1" s="252"/>
      <c r="C1" s="252"/>
      <c r="D1" s="252"/>
      <c r="E1" s="252"/>
      <c r="F1" s="252"/>
      <c r="G1" s="253"/>
      <c r="H1" s="254"/>
      <c r="I1" s="255"/>
      <c r="J1" s="252"/>
      <c r="K1" s="252"/>
      <c r="L1" s="252"/>
      <c r="M1" s="252"/>
      <c r="N1" s="252"/>
      <c r="O1" s="252"/>
      <c r="P1" s="256" t="str">
        <f aca="false">CONCATENATE("modèle Irstea-GIS   ",CONCATENATE(accueil!L23,accueil!M23))</f>
        <v>modèle Irstea-GIS   version 4.3.1 - février 2016</v>
      </c>
      <c r="Q1" s="257"/>
      <c r="R1" s="255"/>
      <c r="S1" s="255"/>
      <c r="T1" s="255"/>
      <c r="U1" s="255"/>
      <c r="V1" s="255"/>
      <c r="W1" s="258"/>
    </row>
    <row r="2" customFormat="false" ht="12.75" hidden="false" customHeight="false" outlineLevel="0" collapsed="false">
      <c r="A2" s="259" t="s">
        <v>3452</v>
      </c>
      <c r="B2" s="260"/>
      <c r="C2" s="261" t="s">
        <v>3453</v>
      </c>
      <c r="D2" s="262"/>
      <c r="E2" s="263"/>
      <c r="F2" s="264"/>
      <c r="G2" s="264"/>
      <c r="H2" s="265"/>
      <c r="I2" s="255"/>
      <c r="J2" s="264"/>
      <c r="K2" s="264"/>
      <c r="L2" s="264"/>
      <c r="M2" s="261"/>
      <c r="N2" s="264"/>
      <c r="O2" s="264"/>
      <c r="P2" s="262"/>
      <c r="Q2" s="257"/>
      <c r="R2" s="255"/>
      <c r="S2" s="255"/>
      <c r="T2" s="255"/>
      <c r="U2" s="255"/>
      <c r="V2" s="255"/>
      <c r="W2" s="266"/>
    </row>
    <row r="3" customFormat="false" ht="12.75" hidden="false" customHeight="false" outlineLevel="0" collapsed="false">
      <c r="A3" s="259" t="s">
        <v>3454</v>
      </c>
      <c r="B3" s="260"/>
      <c r="C3" s="259" t="s">
        <v>3455</v>
      </c>
      <c r="D3" s="267"/>
      <c r="E3" s="267"/>
      <c r="F3" s="268"/>
      <c r="G3" s="268"/>
      <c r="H3" s="267"/>
      <c r="I3" s="255"/>
      <c r="J3" s="262"/>
      <c r="K3" s="269"/>
      <c r="L3" s="270" t="s">
        <v>3456</v>
      </c>
      <c r="M3" s="271"/>
      <c r="N3" s="272" t="s">
        <v>3457</v>
      </c>
      <c r="O3" s="273"/>
      <c r="P3" s="273"/>
      <c r="Q3" s="274"/>
      <c r="R3" s="255"/>
      <c r="S3" s="255"/>
      <c r="T3" s="255"/>
      <c r="U3" s="255"/>
      <c r="V3" s="255"/>
      <c r="W3" s="266"/>
    </row>
    <row r="4" customFormat="false" ht="12.75" hidden="false" customHeight="false" outlineLevel="0" collapsed="false">
      <c r="A4" s="275" t="s">
        <v>3381</v>
      </c>
      <c r="B4" s="276" t="n">
        <v>42521</v>
      </c>
      <c r="C4" s="277"/>
      <c r="D4" s="267"/>
      <c r="E4" s="267"/>
      <c r="F4" s="277"/>
      <c r="G4" s="278"/>
      <c r="H4" s="267"/>
      <c r="I4" s="255"/>
      <c r="J4" s="279" t="s">
        <v>3382</v>
      </c>
      <c r="K4" s="280"/>
      <c r="L4" s="280"/>
      <c r="M4" s="281"/>
      <c r="N4" s="281"/>
      <c r="O4" s="282" t="s">
        <v>3448</v>
      </c>
      <c r="P4" s="281"/>
      <c r="Q4" s="283"/>
      <c r="R4" s="255"/>
      <c r="S4" s="255"/>
      <c r="T4" s="255"/>
      <c r="U4" s="255"/>
      <c r="V4" s="255"/>
      <c r="W4" s="266"/>
    </row>
    <row r="5" customFormat="false" ht="14.25" hidden="false" customHeight="true" outlineLevel="0" collapsed="false">
      <c r="A5" s="284" t="s">
        <v>3383</v>
      </c>
      <c r="B5" s="285" t="s">
        <v>3384</v>
      </c>
      <c r="C5" s="286" t="s">
        <v>3385</v>
      </c>
      <c r="D5" s="287"/>
      <c r="E5" s="287"/>
      <c r="F5" s="288" t="s">
        <v>3358</v>
      </c>
      <c r="G5" s="289"/>
      <c r="H5" s="287"/>
      <c r="I5" s="255"/>
      <c r="J5" s="290"/>
      <c r="K5" s="291"/>
      <c r="L5" s="292" t="s">
        <v>12</v>
      </c>
      <c r="M5" s="293" t="n">
        <v>11.4</v>
      </c>
      <c r="N5" s="294"/>
      <c r="O5" s="295" t="s">
        <v>77</v>
      </c>
      <c r="P5" s="296" t="n">
        <v>11.1818181818182</v>
      </c>
      <c r="Q5" s="297"/>
      <c r="R5" s="255"/>
      <c r="S5" s="255"/>
      <c r="T5" s="255"/>
      <c r="U5" s="255"/>
      <c r="V5" s="255"/>
      <c r="W5" s="266"/>
    </row>
    <row r="6" customFormat="false" ht="12.75" hidden="false" customHeight="false" outlineLevel="0" collapsed="false">
      <c r="A6" s="284" t="s">
        <v>3386</v>
      </c>
      <c r="B6" s="298" t="s">
        <v>3458</v>
      </c>
      <c r="C6" s="299" t="s">
        <v>3459</v>
      </c>
      <c r="D6" s="300"/>
      <c r="E6" s="300"/>
      <c r="F6" s="301"/>
      <c r="G6" s="289"/>
      <c r="H6" s="287"/>
      <c r="I6" s="255"/>
      <c r="J6" s="302"/>
      <c r="K6" s="303"/>
      <c r="L6" s="304" t="s">
        <v>3387</v>
      </c>
      <c r="M6" s="305" t="s">
        <v>3460</v>
      </c>
      <c r="N6" s="306"/>
      <c r="O6" s="307" t="n">
        <v>1</v>
      </c>
      <c r="P6" s="308" t="s">
        <v>3460</v>
      </c>
      <c r="Q6" s="309"/>
      <c r="R6" s="255"/>
      <c r="S6" s="255"/>
      <c r="T6" s="255"/>
      <c r="U6" s="255"/>
      <c r="V6" s="255"/>
      <c r="W6" s="266"/>
    </row>
    <row r="7" customFormat="false" ht="12.75" hidden="false" customHeight="false" outlineLevel="0" collapsed="false">
      <c r="A7" s="310" t="s">
        <v>3388</v>
      </c>
      <c r="B7" s="311" t="n">
        <v>56</v>
      </c>
      <c r="C7" s="312" t="n">
        <v>44</v>
      </c>
      <c r="D7" s="300"/>
      <c r="E7" s="300"/>
      <c r="F7" s="313" t="n">
        <f aca="false">B7+C7</f>
        <v>100</v>
      </c>
      <c r="G7" s="314"/>
      <c r="H7" s="300"/>
      <c r="I7" s="255"/>
      <c r="J7" s="315"/>
      <c r="K7" s="316"/>
      <c r="L7" s="317"/>
      <c r="M7" s="318"/>
      <c r="N7" s="319"/>
      <c r="O7" s="320" t="s">
        <v>3389</v>
      </c>
      <c r="P7" s="321" t="s">
        <v>3390</v>
      </c>
      <c r="Q7" s="322"/>
      <c r="R7" s="255"/>
      <c r="S7" s="255"/>
      <c r="T7" s="255"/>
      <c r="U7" s="255"/>
      <c r="V7" s="255"/>
      <c r="W7" s="266"/>
    </row>
    <row r="8" customFormat="false" ht="12.75" hidden="false" customHeight="false" outlineLevel="0" collapsed="false">
      <c r="A8" s="286" t="s">
        <v>3391</v>
      </c>
      <c r="B8" s="286"/>
      <c r="C8" s="286"/>
      <c r="D8" s="300"/>
      <c r="E8" s="300"/>
      <c r="F8" s="323" t="s">
        <v>3392</v>
      </c>
      <c r="G8" s="324"/>
      <c r="H8" s="300"/>
      <c r="I8" s="255"/>
      <c r="J8" s="315"/>
      <c r="K8" s="316"/>
      <c r="L8" s="317"/>
      <c r="M8" s="318"/>
      <c r="N8" s="325" t="s">
        <v>3393</v>
      </c>
      <c r="O8" s="326" t="n">
        <f aca="false">IF(ISERROR(AVERAGE(J23:J82))," ",AVERAGE(J23:J82))</f>
        <v>11</v>
      </c>
      <c r="P8" s="326" t="n">
        <f aca="false">IF(ISERROR(AVERAGE(K23:K82)),"  ",AVERAGE(K23:K82))</f>
        <v>1.85714285714286</v>
      </c>
      <c r="Q8" s="327"/>
      <c r="R8" s="255"/>
      <c r="S8" s="255"/>
      <c r="T8" s="255"/>
      <c r="U8" s="255"/>
      <c r="V8" s="255"/>
      <c r="W8" s="266"/>
    </row>
    <row r="9" customFormat="false" ht="12.75" hidden="false" customHeight="false" outlineLevel="0" collapsed="false">
      <c r="A9" s="284" t="s">
        <v>3394</v>
      </c>
      <c r="B9" s="311" t="n">
        <v>6</v>
      </c>
      <c r="C9" s="312" t="n">
        <v>20</v>
      </c>
      <c r="D9" s="328"/>
      <c r="E9" s="328"/>
      <c r="F9" s="329" t="n">
        <f aca="false">($B9*$B$7+$C9*$C$7)/100</f>
        <v>12.16</v>
      </c>
      <c r="G9" s="330"/>
      <c r="H9" s="287"/>
      <c r="I9" s="255"/>
      <c r="J9" s="331"/>
      <c r="K9" s="332"/>
      <c r="L9" s="317"/>
      <c r="M9" s="333"/>
      <c r="N9" s="325" t="s">
        <v>3395</v>
      </c>
      <c r="O9" s="326" t="n">
        <f aca="false">IF(ISERROR(_xlfn.STDEV.P(J23:J82))," ",_xlfn.STDEV.P(J23:J82))</f>
        <v>2.39045721866879</v>
      </c>
      <c r="P9" s="326" t="n">
        <f aca="false">IF(ISERROR(_xlfn.STDEV.P(K23:K82)),"  ",_xlfn.STDEV.P(K23:K82))</f>
        <v>0.63887656499994</v>
      </c>
      <c r="Q9" s="327"/>
      <c r="R9" s="255"/>
      <c r="S9" s="255"/>
      <c r="T9" s="255"/>
      <c r="U9" s="255"/>
      <c r="V9" s="255"/>
      <c r="W9" s="266"/>
    </row>
    <row r="10" customFormat="false" ht="12.75" hidden="false" customHeight="false" outlineLevel="0" collapsed="false">
      <c r="A10" s="284" t="s">
        <v>3396</v>
      </c>
      <c r="B10" s="334" t="s">
        <v>3461</v>
      </c>
      <c r="C10" s="335" t="s">
        <v>3461</v>
      </c>
      <c r="D10" s="328"/>
      <c r="E10" s="328"/>
      <c r="F10" s="329"/>
      <c r="G10" s="330"/>
      <c r="H10" s="300"/>
      <c r="I10" s="255"/>
      <c r="J10" s="336"/>
      <c r="K10" s="337" t="s">
        <v>3397</v>
      </c>
      <c r="L10" s="338"/>
      <c r="M10" s="339"/>
      <c r="N10" s="325" t="s">
        <v>3398</v>
      </c>
      <c r="O10" s="340" t="n">
        <f aca="false">MIN(J23:J82)</f>
        <v>6</v>
      </c>
      <c r="P10" s="340" t="n">
        <f aca="false">MIN(K23:K82)</f>
        <v>1</v>
      </c>
      <c r="Q10" s="341"/>
      <c r="R10" s="255"/>
      <c r="S10" s="255"/>
      <c r="T10" s="255"/>
      <c r="U10" s="255"/>
      <c r="V10" s="255"/>
      <c r="W10" s="266"/>
    </row>
    <row r="11" customFormat="false" ht="12.75" hidden="false" customHeight="false" outlineLevel="0" collapsed="false">
      <c r="A11" s="342" t="s">
        <v>3399</v>
      </c>
      <c r="B11" s="343"/>
      <c r="C11" s="344"/>
      <c r="D11" s="328"/>
      <c r="E11" s="328"/>
      <c r="F11" s="345" t="n">
        <f aca="false">($B11*$B$7+$C11*$C$7)/100</f>
        <v>0</v>
      </c>
      <c r="G11" s="346"/>
      <c r="H11" s="300"/>
      <c r="I11" s="255"/>
      <c r="J11" s="347" t="s">
        <v>3400</v>
      </c>
      <c r="K11" s="347"/>
      <c r="L11" s="348" t="n">
        <f aca="false">COUNTIF($G$23:$G$82,"=HET")</f>
        <v>0</v>
      </c>
      <c r="M11" s="349"/>
      <c r="N11" s="325" t="s">
        <v>3401</v>
      </c>
      <c r="O11" s="340" t="n">
        <f aca="false">MAX(J23:J82)</f>
        <v>13</v>
      </c>
      <c r="P11" s="340" t="n">
        <f aca="false">MAX(K23:K82)</f>
        <v>3</v>
      </c>
      <c r="Q11" s="341"/>
      <c r="R11" s="255"/>
      <c r="S11" s="255"/>
      <c r="T11" s="255"/>
      <c r="U11" s="255"/>
      <c r="V11" s="255"/>
      <c r="W11" s="266"/>
    </row>
    <row r="12" customFormat="false" ht="12.75" hidden="false" customHeight="false" outlineLevel="0" collapsed="false">
      <c r="A12" s="350" t="s">
        <v>3402</v>
      </c>
      <c r="B12" s="351" t="n">
        <v>5</v>
      </c>
      <c r="C12" s="352" t="n">
        <v>19</v>
      </c>
      <c r="D12" s="328"/>
      <c r="E12" s="328"/>
      <c r="F12" s="345" t="n">
        <f aca="false">($B12*$B$7+$C12*$C$7)/100</f>
        <v>11.16</v>
      </c>
      <c r="G12" s="346"/>
      <c r="H12" s="300"/>
      <c r="I12" s="255"/>
      <c r="J12" s="347" t="s">
        <v>3403</v>
      </c>
      <c r="K12" s="347"/>
      <c r="L12" s="348" t="n">
        <f aca="false">COUNTIF($G$23:$G$82,"=ALG")</f>
        <v>9</v>
      </c>
      <c r="M12" s="349"/>
      <c r="N12" s="353"/>
      <c r="O12" s="354" t="s">
        <v>3397</v>
      </c>
      <c r="P12" s="355"/>
      <c r="Q12" s="356"/>
      <c r="R12" s="255"/>
      <c r="S12" s="255"/>
      <c r="T12" s="255"/>
      <c r="U12" s="255"/>
      <c r="V12" s="255"/>
      <c r="W12" s="266"/>
    </row>
    <row r="13" customFormat="false" ht="12.75" hidden="false" customHeight="false" outlineLevel="0" collapsed="false">
      <c r="A13" s="350" t="s">
        <v>3404</v>
      </c>
      <c r="B13" s="351" t="n">
        <v>0.1</v>
      </c>
      <c r="C13" s="352" t="n">
        <v>0.1</v>
      </c>
      <c r="D13" s="328"/>
      <c r="E13" s="328"/>
      <c r="F13" s="345" t="n">
        <f aca="false">($B13*$B$7+$C13*$C$7)/100</f>
        <v>0.1</v>
      </c>
      <c r="G13" s="346"/>
      <c r="H13" s="300"/>
      <c r="I13" s="255"/>
      <c r="J13" s="347" t="s">
        <v>3405</v>
      </c>
      <c r="K13" s="347"/>
      <c r="L13" s="348" t="n">
        <f aca="false">COUNTIF($G$23:$G$82,"=BRm")+COUNTIF($G$23:$G$82,"=BRh")</f>
        <v>1</v>
      </c>
      <c r="M13" s="349"/>
      <c r="N13" s="357" t="s">
        <v>3406</v>
      </c>
      <c r="O13" s="358" t="n">
        <f aca="false">COUNTIF(F23:F82,"&gt;0")</f>
        <v>14</v>
      </c>
      <c r="P13" s="340"/>
      <c r="Q13" s="359"/>
      <c r="R13" s="255"/>
      <c r="S13" s="255"/>
      <c r="T13" s="255"/>
      <c r="U13" s="255"/>
      <c r="V13" s="255"/>
      <c r="W13" s="266"/>
    </row>
    <row r="14" customFormat="false" ht="12.75" hidden="false" customHeight="false" outlineLevel="0" collapsed="false">
      <c r="A14" s="350" t="s">
        <v>3407</v>
      </c>
      <c r="B14" s="351" t="n">
        <v>0.001</v>
      </c>
      <c r="C14" s="352" t="n">
        <v>0.001</v>
      </c>
      <c r="D14" s="328"/>
      <c r="E14" s="328"/>
      <c r="F14" s="345" t="n">
        <f aca="false">($B14*$B$7+$C14*$C$7)/100</f>
        <v>0.001</v>
      </c>
      <c r="G14" s="346"/>
      <c r="H14" s="300"/>
      <c r="I14" s="255"/>
      <c r="J14" s="347" t="s">
        <v>3408</v>
      </c>
      <c r="K14" s="347"/>
      <c r="L14" s="348" t="n">
        <f aca="false">COUNTIF($G$23:$G$82,"=PTE")+COUNTIF($G$23:$G$82,"=LIC")</f>
        <v>1</v>
      </c>
      <c r="M14" s="349"/>
      <c r="N14" s="360" t="s">
        <v>3409</v>
      </c>
      <c r="O14" s="361" t="n">
        <f aca="false">COUNTIF($J$23:$J$82,"&gt;-1")</f>
        <v>7</v>
      </c>
      <c r="P14" s="362"/>
      <c r="Q14" s="359"/>
      <c r="R14" s="255"/>
      <c r="S14" s="255"/>
      <c r="T14" s="255"/>
      <c r="U14" s="255"/>
      <c r="V14" s="255"/>
      <c r="W14" s="266"/>
    </row>
    <row r="15" customFormat="false" ht="12.75" hidden="false" customHeight="false" outlineLevel="0" collapsed="false">
      <c r="A15" s="363" t="s">
        <v>3410</v>
      </c>
      <c r="B15" s="364" t="n">
        <v>0.02</v>
      </c>
      <c r="C15" s="365" t="n">
        <v>0.001</v>
      </c>
      <c r="D15" s="328"/>
      <c r="E15" s="328"/>
      <c r="F15" s="345" t="n">
        <f aca="false">($B15*$B$7+$C15*$C$7)/100</f>
        <v>0.01164</v>
      </c>
      <c r="G15" s="346"/>
      <c r="H15" s="300"/>
      <c r="I15" s="255"/>
      <c r="J15" s="347" t="s">
        <v>3411</v>
      </c>
      <c r="K15" s="347"/>
      <c r="L15" s="348" t="n">
        <f aca="false">(COUNTIF($G$23:$G$82,"=PHy"))+(COUNTIF($G$23:$G$82,"=PHe"))+(COUNTIF($G$23:$G$82,"=PHg"))+(COUNTIF($G$23:$G$82,"=PHx"))</f>
        <v>1</v>
      </c>
      <c r="M15" s="349"/>
      <c r="N15" s="357" t="s">
        <v>3412</v>
      </c>
      <c r="O15" s="358" t="n">
        <f aca="false">COUNTIF(K23:K82,"=1")</f>
        <v>2</v>
      </c>
      <c r="P15" s="340"/>
      <c r="Q15" s="359"/>
      <c r="R15" s="255"/>
      <c r="S15" s="255"/>
      <c r="T15" s="255"/>
      <c r="U15" s="255"/>
      <c r="V15" s="255"/>
      <c r="W15" s="266"/>
    </row>
    <row r="16" customFormat="false" ht="12.75" hidden="false" customHeight="false" outlineLevel="0" collapsed="false">
      <c r="A16" s="342" t="s">
        <v>3413</v>
      </c>
      <c r="B16" s="343"/>
      <c r="C16" s="344"/>
      <c r="D16" s="328"/>
      <c r="E16" s="328"/>
      <c r="F16" s="366"/>
      <c r="G16" s="367" t="n">
        <f aca="false">($B16*$B$7+$C16*$C$7)/100</f>
        <v>0</v>
      </c>
      <c r="H16" s="300"/>
      <c r="I16" s="255"/>
      <c r="J16" s="368"/>
      <c r="K16" s="369"/>
      <c r="L16" s="369"/>
      <c r="M16" s="349"/>
      <c r="N16" s="357" t="s">
        <v>3414</v>
      </c>
      <c r="O16" s="358" t="n">
        <f aca="false">COUNTIF(K23:K82,"=2")</f>
        <v>4</v>
      </c>
      <c r="P16" s="340"/>
      <c r="Q16" s="359"/>
      <c r="R16" s="255"/>
      <c r="S16" s="255"/>
      <c r="T16" s="255"/>
      <c r="U16" s="255"/>
      <c r="V16" s="255"/>
      <c r="W16" s="266"/>
    </row>
    <row r="17" customFormat="false" ht="12.75" hidden="false" customHeight="false" outlineLevel="0" collapsed="false">
      <c r="A17" s="350" t="s">
        <v>3415</v>
      </c>
      <c r="B17" s="351" t="n">
        <v>5.1</v>
      </c>
      <c r="C17" s="352" t="n">
        <v>19.1</v>
      </c>
      <c r="D17" s="328"/>
      <c r="E17" s="328"/>
      <c r="F17" s="177"/>
      <c r="G17" s="370" t="n">
        <f aca="false">($B17*$B$7+$C17*$C$7)/100</f>
        <v>11.26</v>
      </c>
      <c r="H17" s="300"/>
      <c r="I17" s="255"/>
      <c r="J17" s="371"/>
      <c r="K17" s="372"/>
      <c r="L17" s="373" t="s">
        <v>3416</v>
      </c>
      <c r="M17" s="374" t="n">
        <f aca="false">IF(ISERROR((O13-(COUNTIF(J23:J82,"nc")))/O13),"-",(O13-(COUNTIF(J23:J82,"nc")))/O13)</f>
        <v>0.642857142857143</v>
      </c>
      <c r="N17" s="357" t="s">
        <v>3417</v>
      </c>
      <c r="O17" s="358" t="n">
        <f aca="false">COUNTIF(K23:K82,"=3")</f>
        <v>1</v>
      </c>
      <c r="P17" s="340"/>
      <c r="Q17" s="359"/>
      <c r="R17" s="255"/>
      <c r="S17" s="255"/>
      <c r="T17" s="255"/>
      <c r="U17" s="255"/>
      <c r="V17" s="255"/>
      <c r="W17" s="375"/>
    </row>
    <row r="18" customFormat="false" ht="12.75" hidden="false" customHeight="false" outlineLevel="0" collapsed="false">
      <c r="A18" s="376" t="s">
        <v>3418</v>
      </c>
      <c r="B18" s="377" t="n">
        <v>0.021</v>
      </c>
      <c r="C18" s="378" t="n">
        <v>0.001</v>
      </c>
      <c r="D18" s="328"/>
      <c r="E18" s="379" t="s">
        <v>3419</v>
      </c>
      <c r="F18" s="177"/>
      <c r="G18" s="370" t="n">
        <f aca="false">($B18*$B$7+$C18*$C$7)/100</f>
        <v>0.0122</v>
      </c>
      <c r="H18" s="300"/>
      <c r="I18" s="255"/>
      <c r="J18" s="368"/>
      <c r="K18" s="368"/>
      <c r="L18" s="369"/>
      <c r="M18" s="349"/>
      <c r="N18" s="380"/>
      <c r="O18" s="381"/>
      <c r="P18" s="382"/>
      <c r="Q18" s="383"/>
      <c r="R18" s="255"/>
      <c r="S18" s="255"/>
      <c r="T18" s="255"/>
      <c r="U18" s="255"/>
      <c r="V18" s="255"/>
      <c r="W18" s="384"/>
    </row>
    <row r="19" customFormat="false" ht="12.75" hidden="false" customHeight="false" outlineLevel="0" collapsed="false">
      <c r="A19" s="385" t="str">
        <f aca="false">IF(AND(OR(AND((B9=""),(B7="")),(B9=""),AND(ISNUMBER(B9),ISNUMBER(B7))),OR(AND((C9=""),(C7="")),(C9=""),AND(ISNUMBER(C9),ISNUMBER(C7)))),"","ATTENTION: renseigner % faciès / station")</f>
        <v/>
      </c>
      <c r="B19" s="386"/>
      <c r="C19" s="387"/>
      <c r="D19" s="388" t="n">
        <f aca="false">IF($G$19=0,0,IF((ABS($G$19-$F$19))&gt;(0.2*$G19),1))</f>
        <v>0</v>
      </c>
      <c r="E19" s="388" t="n">
        <f aca="false">IF($F$21=0,0,IF((ABS($F$21-$F$19))&gt;(0.2*$F19),1))</f>
        <v>1</v>
      </c>
      <c r="F19" s="389" t="n">
        <f aca="false">SUM(F11:F15)</f>
        <v>11.27264</v>
      </c>
      <c r="G19" s="390" t="n">
        <f aca="false">SUM(G16:G18)</f>
        <v>11.2722</v>
      </c>
      <c r="H19" s="391"/>
      <c r="I19" s="255"/>
      <c r="J19" s="392"/>
      <c r="K19" s="393"/>
      <c r="L19" s="394"/>
      <c r="M19" s="394"/>
      <c r="N19" s="395"/>
      <c r="O19" s="396"/>
      <c r="P19" s="397"/>
      <c r="Q19" s="383"/>
      <c r="R19" s="255"/>
      <c r="S19" s="255"/>
      <c r="T19" s="255"/>
      <c r="U19" s="255"/>
      <c r="V19" s="255"/>
      <c r="W19" s="384"/>
    </row>
    <row r="20" customFormat="false" ht="12.75" hidden="false" customHeight="false" outlineLevel="0" collapsed="false">
      <c r="A20" s="398" t="s">
        <v>3420</v>
      </c>
      <c r="B20" s="399" t="n">
        <f aca="false">SUM(B23:B82)</f>
        <v>0.792</v>
      </c>
      <c r="C20" s="400" t="n">
        <f aca="false">SUM(C23:C82)</f>
        <v>7.051</v>
      </c>
      <c r="D20" s="401"/>
      <c r="E20" s="402" t="s">
        <v>3419</v>
      </c>
      <c r="F20" s="403" t="n">
        <f aca="false">($B20*$B$7+$C20*$C$7)/100</f>
        <v>3.54596</v>
      </c>
      <c r="G20" s="404"/>
      <c r="H20" s="405"/>
      <c r="I20" s="255"/>
      <c r="J20" s="406"/>
      <c r="K20" s="406"/>
      <c r="L20" s="407"/>
      <c r="M20" s="288"/>
      <c r="N20" s="408"/>
      <c r="O20" s="408"/>
      <c r="P20" s="409"/>
      <c r="Q20" s="410"/>
      <c r="R20" s="255"/>
      <c r="S20" s="255"/>
      <c r="T20" s="255"/>
      <c r="U20" s="255"/>
      <c r="V20" s="255"/>
      <c r="W20" s="384"/>
    </row>
    <row r="21" customFormat="false" ht="12.75" hidden="false" customHeight="false" outlineLevel="0" collapsed="false">
      <c r="A21" s="398" t="s">
        <v>3421</v>
      </c>
      <c r="B21" s="411" t="n">
        <f aca="false">B20*B7/100</f>
        <v>0.44352</v>
      </c>
      <c r="C21" s="411" t="n">
        <f aca="false">C20*C7/100</f>
        <v>3.10244</v>
      </c>
      <c r="D21" s="412" t="s">
        <v>3422</v>
      </c>
      <c r="E21" s="413"/>
      <c r="F21" s="414" t="n">
        <f aca="false">B21+C21</f>
        <v>3.54596</v>
      </c>
      <c r="G21" s="415"/>
      <c r="H21" s="328"/>
      <c r="I21" s="255"/>
      <c r="J21" s="416"/>
      <c r="K21" s="416"/>
      <c r="L21" s="417"/>
      <c r="M21" s="417"/>
      <c r="N21" s="418"/>
      <c r="O21" s="418"/>
      <c r="P21" s="419"/>
      <c r="Q21" s="410"/>
      <c r="R21" s="255"/>
      <c r="S21" s="255"/>
      <c r="T21" s="69"/>
      <c r="U21" s="69"/>
      <c r="V21" s="255"/>
      <c r="W21" s="420"/>
      <c r="X21" s="421" t="s">
        <v>3423</v>
      </c>
    </row>
    <row r="22" customFormat="false" ht="12.75" hidden="false" customHeight="false" outlineLevel="0" collapsed="false">
      <c r="A22" s="422" t="s">
        <v>3424</v>
      </c>
      <c r="B22" s="423" t="s">
        <v>3425</v>
      </c>
      <c r="C22" s="423" t="s">
        <v>3425</v>
      </c>
      <c r="D22" s="424"/>
      <c r="E22" s="425"/>
      <c r="F22" s="426" t="s">
        <v>3426</v>
      </c>
      <c r="G22" s="427" t="s">
        <v>22</v>
      </c>
      <c r="H22" s="328" t="s">
        <v>23</v>
      </c>
      <c r="I22" s="255" t="s">
        <v>3427</v>
      </c>
      <c r="J22" s="428" t="s">
        <v>3428</v>
      </c>
      <c r="K22" s="428" t="s">
        <v>3429</v>
      </c>
      <c r="L22" s="429" t="s">
        <v>3430</v>
      </c>
      <c r="M22" s="429"/>
      <c r="N22" s="429"/>
      <c r="O22" s="429"/>
      <c r="P22" s="421" t="s">
        <v>3431</v>
      </c>
      <c r="Q22" s="430" t="s">
        <v>3432</v>
      </c>
      <c r="R22" s="431" t="s">
        <v>3433</v>
      </c>
      <c r="S22" s="432" t="s">
        <v>3434</v>
      </c>
      <c r="T22" s="433" t="s">
        <v>3435</v>
      </c>
      <c r="U22" s="433" t="s">
        <v>3436</v>
      </c>
      <c r="V22" s="434" t="s">
        <v>3437</v>
      </c>
      <c r="W22" s="435" t="s">
        <v>3438</v>
      </c>
      <c r="X22" s="435" t="s">
        <v>3439</v>
      </c>
      <c r="Y22" s="255" t="s">
        <v>3440</v>
      </c>
      <c r="Z22" s="255" t="s">
        <v>3441</v>
      </c>
    </row>
    <row r="23" customFormat="false" ht="12.75" hidden="false" customHeight="false" outlineLevel="0" collapsed="false">
      <c r="A23" s="436" t="s">
        <v>77</v>
      </c>
      <c r="B23" s="437" t="n">
        <v>0.05</v>
      </c>
      <c r="C23" s="438" t="n">
        <v>1.5</v>
      </c>
      <c r="D23" s="439" t="str">
        <f aca="false">IF(ISERROR(VLOOKUP($A23,'liste reference'!$A$6:$B$1174,2,0)),IF(ISERROR(VLOOKUP($A23,'liste reference'!$B$6:$B$1174,1,0)),"",VLOOKUP($A23,'liste reference'!$B$6:$B$1174,1,0)),VLOOKUP($A23,'liste reference'!$A$6:$B$1174,2,0))</f>
        <v>Chaetophora sp.</v>
      </c>
      <c r="E23" s="440" t="e">
        <f aca="false">IF(D23="",,VLOOKUP(D23,D$22:D22,1,0))</f>
        <v>#N/A</v>
      </c>
      <c r="F23" s="441" t="n">
        <f aca="false">IF(AND(OR(A23="",A23="!!!!!!"),B23="",C23=""),"",IF(OR(AND(B23="",C23=""),ISERROR(C23+B23)),"!!!",($B23*$B$7+$C23*$C$7)/100))</f>
        <v>0.688</v>
      </c>
      <c r="G23" s="442" t="str">
        <f aca="false">IF(A23="","",IF(ISERROR(VLOOKUP($A23,'liste reference'!$A$6:$Q$1174,9,0)),IF(ISERROR(VLOOKUP($A23,'liste reference'!$B$6:$Q$1174,8,0)),"    -",VLOOKUP($A23,'liste reference'!$B$6:$Q$1174,8,0)),VLOOKUP($A23,'liste reference'!$A$6:$Q$1174,9,0)))</f>
        <v>ALG</v>
      </c>
      <c r="H23" s="443" t="n">
        <f aca="false">IF(A23="","x",IF(ISERROR(VLOOKUP($A23,'liste reference'!$A$6:$Q$1174,10,0)),IF(ISERROR(VLOOKUP($A23,'liste reference'!$B$6:$Q$1174,9,0)),"x",VLOOKUP($A23,'liste reference'!$B$6:$Q$1174,9,0)),VLOOKUP($A23,'liste reference'!$A$6:$Q$1174,10,0)))</f>
        <v>2</v>
      </c>
      <c r="I23" s="255" t="n">
        <f aca="false">IF(A23="","",1)</f>
        <v>1</v>
      </c>
      <c r="J23" s="444" t="n">
        <f aca="false">IF(ISNUMBER($H23),IF(ISERROR(VLOOKUP($A23,'liste reference'!$A$6:$Q$1174,6,0)),IF(ISERROR(VLOOKUP($A23,'liste reference'!$B$6:$Q$1174,5,0)),"nu",VLOOKUP($A23,'liste reference'!$B$6:$Q$1174,5,0)),VLOOKUP($A23,'liste reference'!$A$6:$Q$1174,6,0)),"nu")</f>
        <v>12</v>
      </c>
      <c r="K23" s="444" t="n">
        <f aca="false">IF(ISNUMBER($H23),IF(ISERROR(VLOOKUP($A23,'liste reference'!$A$6:$Q$1174,7,0)),IF(ISERROR(VLOOKUP($A23,'liste reference'!$B$6:$Q$1174,6,0)),"nu",VLOOKUP($A23,'liste reference'!$B$6:$Q$1174,6,0)),VLOOKUP($A23,'liste reference'!$A$6:$Q$1174,7,0)),"nu")</f>
        <v>2</v>
      </c>
      <c r="L23" s="445" t="str">
        <f aca="false">IF(A23="NEWCOD",IF(W23="","Renseigner le champ 'Nouveau taxon'",$W23),IF(ISTEXT($E23),"Taxon déjà saisi !",IF(OR(A23="",A23="!!!!!!"),"",IF(ISERROR(VLOOKUP($A23,'liste reference'!$A$6:$B$1174,2,0)),IF(ISERROR(VLOOKUP($A23,'liste reference'!$B$6:$B$1174,1,0)),"non répertorié ou synonyme. Vérifiez !",VLOOKUP($A23,'liste reference'!$B$6:$B$1174,1,0)),VLOOKUP(A23,'liste reference'!$A$6:$B$1174,2,0)))))</f>
        <v>Chaetophora sp.</v>
      </c>
      <c r="M23" s="446"/>
      <c r="N23" s="446"/>
      <c r="O23" s="446"/>
      <c r="P23" s="447" t="s">
        <v>3442</v>
      </c>
      <c r="Q23" s="447" t="n">
        <f aca="false">IF(OR($A23="NEWCOD",$A23="!!!!!!"),IF(X23="","NoCod",X23),IF($A23="","",IF(ISERROR(VLOOKUP($A23,'liste reference'!$A$6:$H$1174,8,FALSE())),IF(ISERROR(VLOOKUP($A23,'liste reference'!$B$6:$H$1174,7,FALSE())),"",VLOOKUP($A23,'liste reference'!$B$6:$H$1174,7,FALSE())),VLOOKUP($A23,'liste reference'!$A$6:$H$1174,8,FALSE()))))</f>
        <v>1117</v>
      </c>
      <c r="R23" s="448" t="n">
        <f aca="false">IF(ISTEXT(H23),"",(B23*$B$7/100)+(C23*$C$7/100))</f>
        <v>0.688</v>
      </c>
      <c r="S23" s="255" t="n">
        <f aca="false">IF(OR(ISTEXT(H23),R23=0),"",IF(R23&lt;0.1,1,IF(R23&lt;1,2,IF(R23&lt;10,3,IF(R23&lt;50,4,IF(R23&gt;=50,5,""))))))</f>
        <v>2</v>
      </c>
      <c r="T23" s="255" t="n">
        <f aca="false">IF(ISERROR(S23*J23),0,S23*J23)</f>
        <v>24</v>
      </c>
      <c r="U23" s="255" t="n">
        <f aca="false">IF(ISERROR(S23*J23*K23),0,S23*J23*K23)</f>
        <v>48</v>
      </c>
      <c r="V23" s="255" t="n">
        <f aca="false">IF(ISERROR(S23*K23),0,S23*K23)</f>
        <v>4</v>
      </c>
      <c r="W23" s="449"/>
      <c r="X23" s="450"/>
      <c r="Y23" s="255" t="str">
        <f aca="false">IF(AND(ISNUMBER(F23),OR(A23="",A23="!!!!!!")),"!!!!!!",IF(A23="new.cod","NEWCOD",IF(AND((Z23=""),ISTEXT(A23),A23&lt;&gt;"!!!!!!"),A23,IF(Z23="","",INDEX('liste reference'!$A$6:$A$1174,Z23)))))</f>
        <v>CHESPX</v>
      </c>
      <c r="Z23" s="255" t="n">
        <f aca="false">IF(ISERROR(MATCH(A23,'liste reference'!$A$6:$A$1174,0)),IF(ISERROR(MATCH(A23,'liste reference'!$B$6:$B$1174,0)),"",(MATCH(A23,'liste reference'!$B$6:$B$1174,0))),(MATCH(A23,'liste reference'!$A$6:$A$1174,0)))</f>
        <v>14</v>
      </c>
    </row>
    <row r="24" customFormat="false" ht="12.75" hidden="false" customHeight="false" outlineLevel="0" collapsed="false">
      <c r="A24" s="451" t="s">
        <v>243</v>
      </c>
      <c r="B24" s="452"/>
      <c r="C24" s="453" t="n">
        <v>0.0002</v>
      </c>
      <c r="D24" s="454" t="str">
        <f aca="false">IF(ISERROR(VLOOKUP($A24,'liste reference'!$A$6:$B$1174,2,0)),IF(ISERROR(VLOOKUP($A24,'liste reference'!$B$6:$B$1174,1,0)),"",VLOOKUP($A24,'liste reference'!$B$6:$B$1174,1,0)),VLOOKUP($A24,'liste reference'!$A$6:$B$1174,2,0))</f>
        <v>Mougeotia sp.</v>
      </c>
      <c r="E24" s="455" t="e">
        <f aca="false">IF(D24="",,VLOOKUP(D24,D$22:D23,1,0))</f>
        <v>#N/A</v>
      </c>
      <c r="F24" s="456" t="n">
        <f aca="false">IF(AND(OR(A24="",A24="!!!!!!"),B24="",C24=""),"",IF(OR(AND(B24="",C24=""),ISERROR(C24+B24)),"!!!",($B24*$B$7+$C24*$C$7)/100))</f>
        <v>8.8E-005</v>
      </c>
      <c r="G24" s="457" t="str">
        <f aca="false">IF(A24="","",IF(ISERROR(VLOOKUP($A24,'liste reference'!$A$6:$Q$1174,9,0)),IF(ISERROR(VLOOKUP($A24,'liste reference'!$B$6:$Q$1174,8,0)),"    -",VLOOKUP($A24,'liste reference'!$B$6:$Q$1174,8,0)),VLOOKUP($A24,'liste reference'!$A$6:$Q$1174,9,0)))</f>
        <v>ALG</v>
      </c>
      <c r="H24" s="458" t="n">
        <f aca="false">IF(A24="","x",IF(ISERROR(VLOOKUP($A24,'liste reference'!$A$6:$Q$1174,10,0)),IF(ISERROR(VLOOKUP($A24,'liste reference'!$B$6:$Q$1174,9,0)),"x",VLOOKUP($A24,'liste reference'!$B$6:$Q$1174,9,0)),VLOOKUP($A24,'liste reference'!$A$6:$Q$1174,10,0)))</f>
        <v>2</v>
      </c>
      <c r="I24" s="255" t="n">
        <f aca="false">IF(A24="","",1)</f>
        <v>1</v>
      </c>
      <c r="J24" s="459" t="n">
        <f aca="false">IF(ISNUMBER($H24),IF(ISERROR(VLOOKUP($A24,'liste reference'!$A$6:$Q$1174,6,0)),IF(ISERROR(VLOOKUP($A24,'liste reference'!$B$6:$Q$1174,5,0)),"nu",VLOOKUP($A24,'liste reference'!$B$6:$Q$1174,5,0)),VLOOKUP($A24,'liste reference'!$A$6:$Q$1174,6,0)),"nu")</f>
        <v>13</v>
      </c>
      <c r="K24" s="459" t="n">
        <f aca="false">IF(ISNUMBER($H24),IF(ISERROR(VLOOKUP($A24,'liste reference'!$A$6:$Q$1174,7,0)),IF(ISERROR(VLOOKUP($A24,'liste reference'!$B$6:$Q$1174,6,0)),"nu",VLOOKUP($A24,'liste reference'!$B$6:$Q$1174,6,0)),VLOOKUP($A24,'liste reference'!$A$6:$Q$1174,7,0)),"nu")</f>
        <v>2</v>
      </c>
      <c r="L24" s="445" t="str">
        <f aca="false">IF(A24="NEWCOD",IF(W24="","Renseigner le champ 'Nouveau taxon'",$W24),IF(ISTEXT($E24),"Taxon déjà saisi !",IF(OR(A24="",A24="!!!!!!"),"",IF(ISERROR(VLOOKUP($A24,'liste reference'!$A$6:$B$1174,2,0)),IF(ISERROR(VLOOKUP($A24,'liste reference'!$B$6:$B$1174,1,0)),"non répertorié ou synonyme. Vérifiez !",VLOOKUP($A24,'liste reference'!$B$6:$B$1174,1,0)),VLOOKUP(A24,'liste reference'!$A$6:$B$1174,2,0)))))</f>
        <v>Mougeotia sp.</v>
      </c>
      <c r="M24" s="460"/>
      <c r="N24" s="460"/>
      <c r="O24" s="460"/>
      <c r="P24" s="461" t="s">
        <v>3442</v>
      </c>
      <c r="Q24" s="461" t="n">
        <f aca="false">IF(OR($A24="NEWCOD",$A24="!!!!!!"),IF(X24="","NoCod",X24),IF($A24="","",IF(ISERROR(VLOOKUP($A24,'liste reference'!$A$6:$H$1174,8,FALSE())),IF(ISERROR(VLOOKUP($A24,'liste reference'!$B$6:$H$1174,7,FALSE())),"",VLOOKUP($A24,'liste reference'!$B$6:$H$1174,7,FALSE())),VLOOKUP($A24,'liste reference'!$A$6:$H$1174,8,FALSE()))))</f>
        <v>1146</v>
      </c>
      <c r="R24" s="448" t="n">
        <f aca="false">IF(ISTEXT(H24),"",(B24*$B$7/100)+(C24*$C$7/100))</f>
        <v>8.8E-005</v>
      </c>
      <c r="S24" s="255" t="n">
        <f aca="false">IF(OR(ISTEXT(H24),R24=0),"",IF(R24&lt;0.1,1,IF(R24&lt;1,2,IF(R24&lt;10,3,IF(R24&lt;50,4,IF(R24&gt;=50,5,""))))))</f>
        <v>1</v>
      </c>
      <c r="T24" s="255" t="n">
        <f aca="false">IF(ISERROR(S24*J24),0,S24*J24)</f>
        <v>13</v>
      </c>
      <c r="U24" s="255" t="n">
        <f aca="false">IF(ISERROR(S24*J24*K24),0,S24*J24*K24)</f>
        <v>26</v>
      </c>
      <c r="V24" s="462" t="n">
        <f aca="false">IF(ISERROR(S24*K24),0,S24*K24)</f>
        <v>2</v>
      </c>
      <c r="W24" s="463"/>
      <c r="X24" s="464"/>
      <c r="Y24" s="255" t="str">
        <f aca="false">IF(AND(ISNUMBER(F24),OR(A24="",A24="!!!!!!")),"!!!!!!",IF(A24="new.cod","NEWCOD",IF(AND((Z24=""),ISTEXT(A24),A24&lt;&gt;"!!!!!!"),A24,IF(Z24="","",INDEX('liste reference'!$A$6:$A$1174,Z24)))))</f>
        <v>MOUSPX</v>
      </c>
      <c r="Z24" s="255" t="n">
        <f aca="false">IF(ISERROR(MATCH(A24,'liste reference'!$A$6:$A$1174,0)),IF(ISERROR(MATCH(A24,'liste reference'!$B$6:$B$1174,0)),"",(MATCH(A24,'liste reference'!$B$6:$B$1174,0))),(MATCH(A24,'liste reference'!$A$6:$A$1174,0)))</f>
        <v>68</v>
      </c>
    </row>
    <row r="25" customFormat="false" ht="12.75" hidden="false" customHeight="false" outlineLevel="0" collapsed="false">
      <c r="A25" s="451" t="s">
        <v>299</v>
      </c>
      <c r="B25" s="452" t="n">
        <v>0.028</v>
      </c>
      <c r="C25" s="453" t="n">
        <v>0.0094</v>
      </c>
      <c r="D25" s="454" t="str">
        <f aca="false">IF(ISERROR(VLOOKUP($A25,'liste reference'!$A$6:$B$1174,2,0)),IF(ISERROR(VLOOKUP($A25,'liste reference'!$B$6:$B$1174,1,0)),"",VLOOKUP($A25,'liste reference'!$B$6:$B$1174,1,0)),VLOOKUP($A25,'liste reference'!$A$6:$B$1174,2,0))</f>
        <v>Oedogonium sp.</v>
      </c>
      <c r="E25" s="455" t="e">
        <f aca="false">IF(D25="",,VLOOKUP(D25,D$22:D24,1,0))</f>
        <v>#N/A</v>
      </c>
      <c r="F25" s="456" t="n">
        <f aca="false">IF(AND(OR(A25="",A25="!!!!!!"),B25="",C25=""),"",IF(OR(AND(B25="",C25=""),ISERROR(C25+B25)),"!!!",($B25*$B$7+$C25*$C$7)/100))</f>
        <v>0.019816</v>
      </c>
      <c r="G25" s="457" t="str">
        <f aca="false">IF(A25="","",IF(ISERROR(VLOOKUP($A25,'liste reference'!$A$6:$Q$1174,9,0)),IF(ISERROR(VLOOKUP($A25,'liste reference'!$B$6:$Q$1174,8,0)),"    -",VLOOKUP($A25,'liste reference'!$B$6:$Q$1174,8,0)),VLOOKUP($A25,'liste reference'!$A$6:$Q$1174,9,0)))</f>
        <v>ALG</v>
      </c>
      <c r="H25" s="458" t="n">
        <f aca="false">IF(A25="","x",IF(ISERROR(VLOOKUP($A25,'liste reference'!$A$6:$Q$1174,10,0)),IF(ISERROR(VLOOKUP($A25,'liste reference'!$B$6:$Q$1174,9,0)),"x",VLOOKUP($A25,'liste reference'!$B$6:$Q$1174,9,0)),VLOOKUP($A25,'liste reference'!$A$6:$Q$1174,10,0)))</f>
        <v>2</v>
      </c>
      <c r="I25" s="255" t="n">
        <f aca="false">IF(A25="","",1)</f>
        <v>1</v>
      </c>
      <c r="J25" s="459" t="n">
        <f aca="false">IF(ISNUMBER($H25),IF(ISERROR(VLOOKUP($A25,'liste reference'!$A$6:$Q$1174,6,0)),IF(ISERROR(VLOOKUP($A25,'liste reference'!$B$6:$Q$1174,5,0)),"nu",VLOOKUP($A25,'liste reference'!$B$6:$Q$1174,5,0)),VLOOKUP($A25,'liste reference'!$A$6:$Q$1174,6,0)),"nu")</f>
        <v>6</v>
      </c>
      <c r="K25" s="459" t="n">
        <f aca="false">IF(ISNUMBER($H25),IF(ISERROR(VLOOKUP($A25,'liste reference'!$A$6:$Q$1174,7,0)),IF(ISERROR(VLOOKUP($A25,'liste reference'!$B$6:$Q$1174,6,0)),"nu",VLOOKUP($A25,'liste reference'!$B$6:$Q$1174,6,0)),VLOOKUP($A25,'liste reference'!$A$6:$Q$1174,7,0)),"nu")</f>
        <v>2</v>
      </c>
      <c r="L25" s="445" t="str">
        <f aca="false">IF(A25="NEWCOD",IF(W25="","Renseigner le champ 'Nouveau taxon'",$W25),IF(ISTEXT($E25),"Taxon déjà saisi !",IF(OR(A25="",A25="!!!!!!"),"",IF(ISERROR(VLOOKUP($A25,'liste reference'!$A$6:$B$1174,2,0)),IF(ISERROR(VLOOKUP($A25,'liste reference'!$B$6:$B$1174,1,0)),"non répertorié ou synonyme. Vérifiez !",VLOOKUP($A25,'liste reference'!$B$6:$B$1174,1,0)),VLOOKUP(A25,'liste reference'!$A$6:$B$1174,2,0)))))</f>
        <v>Oedogonium sp.</v>
      </c>
      <c r="M25" s="460"/>
      <c r="N25" s="460"/>
      <c r="O25" s="460"/>
      <c r="P25" s="461" t="s">
        <v>3442</v>
      </c>
      <c r="Q25" s="461" t="n">
        <f aca="false">IF(OR($A25="NEWCOD",$A25="!!!!!!"),IF(X25="","NoCod",X25),IF($A25="","",IF(ISERROR(VLOOKUP($A25,'liste reference'!$A$6:$H$1174,8,FALSE())),IF(ISERROR(VLOOKUP($A25,'liste reference'!$B$6:$H$1174,7,FALSE())),"",VLOOKUP($A25,'liste reference'!$B$6:$H$1174,7,FALSE())),VLOOKUP($A25,'liste reference'!$A$6:$H$1174,8,FALSE()))))</f>
        <v>1134</v>
      </c>
      <c r="R25" s="448" t="n">
        <f aca="false">IF(ISTEXT(H25),"",(B25*$B$7/100)+(C25*$C$7/100))</f>
        <v>0.019816</v>
      </c>
      <c r="S25" s="255" t="n">
        <f aca="false">IF(OR(ISTEXT(H25),R25=0),"",IF(R25&lt;0.1,1,IF(R25&lt;1,2,IF(R25&lt;10,3,IF(R25&lt;50,4,IF(R25&gt;=50,5,""))))))</f>
        <v>1</v>
      </c>
      <c r="T25" s="255" t="n">
        <f aca="false">IF(ISERROR(S25*J25),0,S25*J25)</f>
        <v>6</v>
      </c>
      <c r="U25" s="255" t="n">
        <f aca="false">IF(ISERROR(S25*J25*K25),0,S25*J25*K25)</f>
        <v>12</v>
      </c>
      <c r="V25" s="462" t="n">
        <f aca="false">IF(ISERROR(S25*K25),0,S25*K25)</f>
        <v>2</v>
      </c>
      <c r="W25" s="463"/>
      <c r="X25" s="464"/>
      <c r="Y25" s="255" t="str">
        <f aca="false">IF(AND(ISNUMBER(F25),OR(A25="",A25="!!!!!!")),"!!!!!!",IF(A25="new.cod","NEWCOD",IF(AND((Z25=""),ISTEXT(A25),A25&lt;&gt;"!!!!!!"),A25,IF(Z25="","",INDEX('liste reference'!$A$6:$A$1174,Z25)))))</f>
        <v>OEDSPX</v>
      </c>
      <c r="Z25" s="255" t="n">
        <f aca="false">IF(ISERROR(MATCH(A25,'liste reference'!$A$6:$A$1174,0)),IF(ISERROR(MATCH(A25,'liste reference'!$B$6:$B$1174,0)),"",(MATCH(A25,'liste reference'!$B$6:$B$1174,0))),(MATCH(A25,'liste reference'!$A$6:$A$1174,0)))</f>
        <v>85</v>
      </c>
    </row>
    <row r="26" customFormat="false" ht="12.75" hidden="false" customHeight="false" outlineLevel="0" collapsed="false">
      <c r="A26" s="451" t="s">
        <v>308</v>
      </c>
      <c r="B26" s="452" t="n">
        <v>0.009</v>
      </c>
      <c r="C26" s="453"/>
      <c r="D26" s="454" t="str">
        <f aca="false">IF(ISERROR(VLOOKUP($A26,'liste reference'!$A$6:$B$1174,2,0)),IF(ISERROR(VLOOKUP($A26,'liste reference'!$B$6:$B$1174,1,0)),"",VLOOKUP($A26,'liste reference'!$B$6:$B$1174,1,0)),VLOOKUP($A26,'liste reference'!$A$6:$B$1174,2,0))</f>
        <v>Phormidium sp.</v>
      </c>
      <c r="E26" s="455" t="e">
        <f aca="false">IF(D26="",,VLOOKUP(D26,D$22:D25,1,0))</f>
        <v>#N/A</v>
      </c>
      <c r="F26" s="456" t="n">
        <f aca="false">IF(AND(OR(A26="",A26="!!!!!!"),B26="",C26=""),"",IF(OR(AND(B26="",C26=""),ISERROR(C26+B26)),"!!!",($B26*$B$7+$C26*$C$7)/100))</f>
        <v>0.00504</v>
      </c>
      <c r="G26" s="457" t="str">
        <f aca="false">IF(A26="","",IF(ISERROR(VLOOKUP($A26,'liste reference'!$A$6:$Q$1174,9,0)),IF(ISERROR(VLOOKUP($A26,'liste reference'!$B$6:$Q$1174,8,0)),"    -",VLOOKUP($A26,'liste reference'!$B$6:$Q$1174,8,0)),VLOOKUP($A26,'liste reference'!$A$6:$Q$1174,9,0)))</f>
        <v>ALG</v>
      </c>
      <c r="H26" s="458" t="n">
        <f aca="false">IF(A26="","x",IF(ISERROR(VLOOKUP($A26,'liste reference'!$A$6:$Q$1174,10,0)),IF(ISERROR(VLOOKUP($A26,'liste reference'!$B$6:$Q$1174,9,0)),"x",VLOOKUP($A26,'liste reference'!$B$6:$Q$1174,9,0)),VLOOKUP($A26,'liste reference'!$A$6:$Q$1174,10,0)))</f>
        <v>2</v>
      </c>
      <c r="I26" s="255" t="n">
        <f aca="false">IF(A26="","",1)</f>
        <v>1</v>
      </c>
      <c r="J26" s="459" t="n">
        <f aca="false">IF(ISNUMBER($H26),IF(ISERROR(VLOOKUP($A26,'liste reference'!$A$6:$Q$1174,6,0)),IF(ISERROR(VLOOKUP($A26,'liste reference'!$B$6:$Q$1174,5,0)),"nu",VLOOKUP($A26,'liste reference'!$B$6:$Q$1174,5,0)),VLOOKUP($A26,'liste reference'!$A$6:$Q$1174,6,0)),"nu")</f>
        <v>13</v>
      </c>
      <c r="K26" s="459" t="n">
        <f aca="false">IF(ISNUMBER($H26),IF(ISERROR(VLOOKUP($A26,'liste reference'!$A$6:$Q$1174,7,0)),IF(ISERROR(VLOOKUP($A26,'liste reference'!$B$6:$Q$1174,6,0)),"nu",VLOOKUP($A26,'liste reference'!$B$6:$Q$1174,6,0)),VLOOKUP($A26,'liste reference'!$A$6:$Q$1174,7,0)),"nu")</f>
        <v>2</v>
      </c>
      <c r="L26" s="445" t="str">
        <f aca="false">IF(A26="NEWCOD",IF(W26="","Renseigner le champ 'Nouveau taxon'",$W26),IF(ISTEXT($E26),"Taxon déjà saisi !",IF(OR(A26="",A26="!!!!!!"),"",IF(ISERROR(VLOOKUP($A26,'liste reference'!$A$6:$B$1174,2,0)),IF(ISERROR(VLOOKUP($A26,'liste reference'!$B$6:$B$1174,1,0)),"non répertorié ou synonyme. Vérifiez !",VLOOKUP($A26,'liste reference'!$B$6:$B$1174,1,0)),VLOOKUP(A26,'liste reference'!$A$6:$B$1174,2,0)))))</f>
        <v>Phormidium sp.</v>
      </c>
      <c r="M26" s="460"/>
      <c r="N26" s="460"/>
      <c r="O26" s="460"/>
      <c r="P26" s="461" t="s">
        <v>3442</v>
      </c>
      <c r="Q26" s="461" t="n">
        <f aca="false">IF(OR($A26="NEWCOD",$A26="!!!!!!"),IF(X26="","NoCod",X26),IF($A26="","",IF(ISERROR(VLOOKUP($A26,'liste reference'!$A$6:$H$1174,8,FALSE())),IF(ISERROR(VLOOKUP($A26,'liste reference'!$B$6:$H$1174,7,FALSE())),"",VLOOKUP($A26,'liste reference'!$B$6:$H$1174,7,FALSE())),VLOOKUP($A26,'liste reference'!$A$6:$H$1174,8,FALSE()))))</f>
        <v>6414</v>
      </c>
      <c r="R26" s="448" t="n">
        <f aca="false">IF(ISTEXT(H26),"",(B26*$B$7/100)+(C26*$C$7/100))</f>
        <v>0.00504</v>
      </c>
      <c r="S26" s="255" t="n">
        <f aca="false">IF(OR(ISTEXT(H26),R26=0),"",IF(R26&lt;0.1,1,IF(R26&lt;1,2,IF(R26&lt;10,3,IF(R26&lt;50,4,IF(R26&gt;=50,5,""))))))</f>
        <v>1</v>
      </c>
      <c r="T26" s="255" t="n">
        <f aca="false">IF(ISERROR(S26*J26),0,S26*J26)</f>
        <v>13</v>
      </c>
      <c r="U26" s="255" t="n">
        <f aca="false">IF(ISERROR(S26*J26*K26),0,S26*J26*K26)</f>
        <v>26</v>
      </c>
      <c r="V26" s="462" t="n">
        <f aca="false">IF(ISERROR(S26*K26),0,S26*K26)</f>
        <v>2</v>
      </c>
      <c r="W26" s="463"/>
      <c r="X26" s="464"/>
      <c r="Y26" s="255" t="str">
        <f aca="false">IF(AND(ISNUMBER(F26),OR(A26="",A26="!!!!!!")),"!!!!!!",IF(A26="new.cod","NEWCOD",IF(AND((Z26=""),ISTEXT(A26),A26&lt;&gt;"!!!!!!"),A26,IF(Z26="","",INDEX('liste reference'!$A$6:$A$1174,Z26)))))</f>
        <v>PHOSPX</v>
      </c>
      <c r="Z26" s="255" t="n">
        <f aca="false">IF(ISERROR(MATCH(A26,'liste reference'!$A$6:$A$1174,0)),IF(ISERROR(MATCH(A26,'liste reference'!$B$6:$B$1174,0)),"",(MATCH(A26,'liste reference'!$B$6:$B$1174,0))),(MATCH(A26,'liste reference'!$A$6:$A$1174,0)))</f>
        <v>88</v>
      </c>
    </row>
    <row r="27" customFormat="false" ht="12.75" hidden="false" customHeight="false" outlineLevel="0" collapsed="false">
      <c r="A27" s="451" t="s">
        <v>333</v>
      </c>
      <c r="B27" s="452" t="n">
        <v>0.036</v>
      </c>
      <c r="C27" s="453"/>
      <c r="D27" s="454" t="str">
        <f aca="false">IF(ISERROR(VLOOKUP($A27,'liste reference'!$A$6:$B$1174,2,0)),IF(ISERROR(VLOOKUP($A27,'liste reference'!$B$6:$B$1174,1,0)),"",VLOOKUP($A27,'liste reference'!$B$6:$B$1174,1,0)),VLOOKUP($A27,'liste reference'!$A$6:$B$1174,2,0))</f>
        <v>Schizothrix sp.</v>
      </c>
      <c r="E27" s="455" t="e">
        <f aca="false">IF(D27="",,VLOOKUP(D27,D$22:D26,1,0))</f>
        <v>#N/A</v>
      </c>
      <c r="F27" s="456" t="n">
        <f aca="false">IF(AND(OR(A27="",A27="!!!!!!"),B27="",C27=""),"",IF(OR(AND(B27="",C27=""),ISERROR(C27+B27)),"!!!",($B27*$B$7+$C27*$C$7)/100))</f>
        <v>0.02016</v>
      </c>
      <c r="G27" s="457" t="str">
        <f aca="false">IF(A27="","",IF(ISERROR(VLOOKUP($A27,'liste reference'!$A$6:$Q$1174,9,0)),IF(ISERROR(VLOOKUP($A27,'liste reference'!$B$6:$Q$1174,8,0)),"    -",VLOOKUP($A27,'liste reference'!$B$6:$Q$1174,8,0)),VLOOKUP($A27,'liste reference'!$A$6:$Q$1174,9,0)))</f>
        <v>ALG</v>
      </c>
      <c r="H27" s="458" t="n">
        <f aca="false">IF(A27="","x",IF(ISERROR(VLOOKUP($A27,'liste reference'!$A$6:$Q$1174,10,0)),IF(ISERROR(VLOOKUP($A27,'liste reference'!$B$6:$Q$1174,9,0)),"x",VLOOKUP($A27,'liste reference'!$B$6:$Q$1174,9,0)),VLOOKUP($A27,'liste reference'!$A$6:$Q$1174,10,0)))</f>
        <v>2</v>
      </c>
      <c r="I27" s="255" t="n">
        <f aca="false">IF(A27="","",1)</f>
        <v>1</v>
      </c>
      <c r="J27" s="459" t="str">
        <f aca="false">IF(ISNUMBER($H27),IF(ISERROR(VLOOKUP($A27,'liste reference'!$A$6:$Q$1174,6,0)),IF(ISERROR(VLOOKUP($A27,'liste reference'!$B$6:$Q$1174,5,0)),"nu",VLOOKUP($A27,'liste reference'!$B$6:$Q$1174,5,0)),VLOOKUP($A27,'liste reference'!$A$6:$Q$1174,6,0)),"nu")</f>
        <v>nc</v>
      </c>
      <c r="K27" s="459" t="str">
        <f aca="false">IF(ISNUMBER($H27),IF(ISERROR(VLOOKUP($A27,'liste reference'!$A$6:$Q$1174,7,0)),IF(ISERROR(VLOOKUP($A27,'liste reference'!$B$6:$Q$1174,6,0)),"nu",VLOOKUP($A27,'liste reference'!$B$6:$Q$1174,6,0)),VLOOKUP($A27,'liste reference'!$A$6:$Q$1174,7,0)),"nu")</f>
        <v>nc</v>
      </c>
      <c r="L27" s="445" t="str">
        <f aca="false">IF(A27="NEWCOD",IF(W27="","Renseigner le champ 'Nouveau taxon'",$W27),IF(ISTEXT($E27),"Taxon déjà saisi !",IF(OR(A27="",A27="!!!!!!"),"",IF(ISERROR(VLOOKUP($A27,'liste reference'!$A$6:$B$1174,2,0)),IF(ISERROR(VLOOKUP($A27,'liste reference'!$B$6:$B$1174,1,0)),"non répertorié ou synonyme. Vérifiez !",VLOOKUP($A27,'liste reference'!$B$6:$B$1174,1,0)),VLOOKUP(A27,'liste reference'!$A$6:$B$1174,2,0)))))</f>
        <v>Schizothrix sp.</v>
      </c>
      <c r="M27" s="460"/>
      <c r="N27" s="460"/>
      <c r="O27" s="460"/>
      <c r="P27" s="461" t="s">
        <v>3442</v>
      </c>
      <c r="Q27" s="461" t="n">
        <f aca="false">IF(OR($A27="NEWCOD",$A27="!!!!!!"),IF(X27="","NoCod",X27),IF($A27="","",IF(ISERROR(VLOOKUP($A27,'liste reference'!$A$6:$H$1174,8,FALSE())),IF(ISERROR(VLOOKUP($A27,'liste reference'!$B$6:$H$1174,7,FALSE())),"",VLOOKUP($A27,'liste reference'!$B$6:$H$1174,7,FALSE())),VLOOKUP($A27,'liste reference'!$A$6:$H$1174,8,FALSE()))))</f>
        <v>6436</v>
      </c>
      <c r="R27" s="448" t="n">
        <f aca="false">IF(ISTEXT(H27),"",(B27*$B$7/100)+(C27*$C$7/100))</f>
        <v>0.02016</v>
      </c>
      <c r="S27" s="255" t="n">
        <f aca="false">IF(OR(ISTEXT(H27),R27=0),"",IF(R27&lt;0.1,1,IF(R27&lt;1,2,IF(R27&lt;10,3,IF(R27&lt;50,4,IF(R27&gt;=50,5,""))))))</f>
        <v>1</v>
      </c>
      <c r="T27" s="255" t="n">
        <f aca="false">IF(ISERROR(S27*J27),0,S27*J27)</f>
        <v>0</v>
      </c>
      <c r="U27" s="255" t="n">
        <f aca="false">IF(ISERROR(S27*J27*K27),0,S27*J27*K27)</f>
        <v>0</v>
      </c>
      <c r="V27" s="462" t="n">
        <f aca="false">IF(ISERROR(S27*K27),0,S27*K27)</f>
        <v>0</v>
      </c>
      <c r="W27" s="463"/>
      <c r="X27" s="464"/>
      <c r="Y27" s="255" t="str">
        <f aca="false">IF(AND(ISNUMBER(F27),OR(A27="",A27="!!!!!!")),"!!!!!!",IF(A27="new.cod","NEWCOD",IF(AND((Z27=""),ISTEXT(A27),A27&lt;&gt;"!!!!!!"),A27,IF(Z27="","",INDEX('liste reference'!$A$6:$A$1174,Z27)))))</f>
        <v>SCZSPX</v>
      </c>
      <c r="Z27" s="255" t="n">
        <f aca="false">IF(ISERROR(MATCH(A27,'liste reference'!$A$6:$A$1174,0)),IF(ISERROR(MATCH(A27,'liste reference'!$B$6:$B$1174,0)),"",(MATCH(A27,'liste reference'!$B$6:$B$1174,0))),(MATCH(A27,'liste reference'!$A$6:$A$1174,0)))</f>
        <v>98</v>
      </c>
    </row>
    <row r="28" customFormat="false" ht="12.75" hidden="false" customHeight="false" outlineLevel="0" collapsed="false">
      <c r="A28" s="451" t="s">
        <v>342</v>
      </c>
      <c r="B28" s="452" t="n">
        <v>0.0001</v>
      </c>
      <c r="C28" s="453" t="n">
        <v>0.0199</v>
      </c>
      <c r="D28" s="454" t="str">
        <f aca="false">IF(ISERROR(VLOOKUP($A28,'liste reference'!$A$6:$B$1174,2,0)),IF(ISERROR(VLOOKUP($A28,'liste reference'!$B$6:$B$1174,1,0)),"",VLOOKUP($A28,'liste reference'!$B$6:$B$1174,1,0)),VLOOKUP($A28,'liste reference'!$A$6:$B$1174,2,0))</f>
        <v>Spirogyra sp.</v>
      </c>
      <c r="E28" s="455" t="e">
        <f aca="false">IF(D28="",,VLOOKUP(D28,D$22:D27,1,0))</f>
        <v>#N/A</v>
      </c>
      <c r="F28" s="456" t="n">
        <f aca="false">IF(AND(OR(A28="",A28="!!!!!!"),B28="",C28=""),"",IF(OR(AND(B28="",C28=""),ISERROR(C28+B28)),"!!!",($B28*$B$7+$C28*$C$7)/100))</f>
        <v>0.008812</v>
      </c>
      <c r="G28" s="457" t="str">
        <f aca="false">IF(A28="","",IF(ISERROR(VLOOKUP($A28,'liste reference'!$A$6:$Q$1174,9,0)),IF(ISERROR(VLOOKUP($A28,'liste reference'!$B$6:$Q$1174,8,0)),"    -",VLOOKUP($A28,'liste reference'!$B$6:$Q$1174,8,0)),VLOOKUP($A28,'liste reference'!$A$6:$Q$1174,9,0)))</f>
        <v>ALG</v>
      </c>
      <c r="H28" s="458" t="n">
        <f aca="false">IF(A28="","x",IF(ISERROR(VLOOKUP($A28,'liste reference'!$A$6:$Q$1174,10,0)),IF(ISERROR(VLOOKUP($A28,'liste reference'!$B$6:$Q$1174,9,0)),"x",VLOOKUP($A28,'liste reference'!$B$6:$Q$1174,9,0)),VLOOKUP($A28,'liste reference'!$A$6:$Q$1174,10,0)))</f>
        <v>2</v>
      </c>
      <c r="I28" s="255" t="n">
        <f aca="false">IF(A28="","",1)</f>
        <v>1</v>
      </c>
      <c r="J28" s="459" t="n">
        <f aca="false">IF(ISNUMBER($H28),IF(ISERROR(VLOOKUP($A28,'liste reference'!$A$6:$Q$1174,6,0)),IF(ISERROR(VLOOKUP($A28,'liste reference'!$B$6:$Q$1174,5,0)),"nu",VLOOKUP($A28,'liste reference'!$B$6:$Q$1174,5,0)),VLOOKUP($A28,'liste reference'!$A$6:$Q$1174,6,0)),"nu")</f>
        <v>10</v>
      </c>
      <c r="K28" s="459" t="n">
        <f aca="false">IF(ISNUMBER($H28),IF(ISERROR(VLOOKUP($A28,'liste reference'!$A$6:$Q$1174,7,0)),IF(ISERROR(VLOOKUP($A28,'liste reference'!$B$6:$Q$1174,6,0)),"nu",VLOOKUP($A28,'liste reference'!$B$6:$Q$1174,6,0)),VLOOKUP($A28,'liste reference'!$A$6:$Q$1174,7,0)),"nu")</f>
        <v>1</v>
      </c>
      <c r="L28" s="445" t="str">
        <f aca="false">IF(A28="NEWCOD",IF(W28="","Renseigner le champ 'Nouveau taxon'",$W28),IF(ISTEXT($E28),"Taxon déjà saisi !",IF(OR(A28="",A28="!!!!!!"),"",IF(ISERROR(VLOOKUP($A28,'liste reference'!$A$6:$B$1174,2,0)),IF(ISERROR(VLOOKUP($A28,'liste reference'!$B$6:$B$1174,1,0)),"non répertorié ou synonyme. Vérifiez !",VLOOKUP($A28,'liste reference'!$B$6:$B$1174,1,0)),VLOOKUP(A28,'liste reference'!$A$6:$B$1174,2,0)))))</f>
        <v>Spirogyra sp.</v>
      </c>
      <c r="M28" s="460"/>
      <c r="N28" s="460"/>
      <c r="O28" s="460"/>
      <c r="P28" s="461" t="s">
        <v>3442</v>
      </c>
      <c r="Q28" s="461" t="n">
        <f aca="false">IF(OR($A28="NEWCOD",$A28="!!!!!!"),IF(X28="","NoCod",X28),IF($A28="","",IF(ISERROR(VLOOKUP($A28,'liste reference'!$A$6:$H$1174,8,FALSE())),IF(ISERROR(VLOOKUP($A28,'liste reference'!$B$6:$H$1174,7,FALSE())),"",VLOOKUP($A28,'liste reference'!$B$6:$H$1174,7,FALSE())),VLOOKUP($A28,'liste reference'!$A$6:$H$1174,8,FALSE()))))</f>
        <v>1147</v>
      </c>
      <c r="R28" s="448" t="n">
        <f aca="false">IF(ISTEXT(H28),"",(B28*$B$7/100)+(C28*$C$7/100))</f>
        <v>0.008812</v>
      </c>
      <c r="S28" s="255" t="n">
        <f aca="false">IF(OR(ISTEXT(H28),R28=0),"",IF(R28&lt;0.1,1,IF(R28&lt;1,2,IF(R28&lt;10,3,IF(R28&lt;50,4,IF(R28&gt;=50,5,""))))))</f>
        <v>1</v>
      </c>
      <c r="T28" s="255" t="n">
        <f aca="false">IF(ISERROR(S28*J28),0,S28*J28)</f>
        <v>10</v>
      </c>
      <c r="U28" s="255" t="n">
        <f aca="false">IF(ISERROR(S28*J28*K28),0,S28*J28*K28)</f>
        <v>10</v>
      </c>
      <c r="V28" s="462" t="n">
        <f aca="false">IF(ISERROR(S28*K28),0,S28*K28)</f>
        <v>1</v>
      </c>
      <c r="W28" s="463"/>
      <c r="X28" s="464"/>
      <c r="Y28" s="255" t="str">
        <f aca="false">IF(AND(ISNUMBER(F28),OR(A28="",A28="!!!!!!")),"!!!!!!",IF(A28="new.cod","NEWCOD",IF(AND((Z28=""),ISTEXT(A28),A28&lt;&gt;"!!!!!!"),A28,IF(Z28="","",INDEX('liste reference'!$A$6:$A$1174,Z28)))))</f>
        <v>SPISPX</v>
      </c>
      <c r="Z28" s="255" t="n">
        <f aca="false">IF(ISERROR(MATCH(A28,'liste reference'!$A$6:$A$1174,0)),IF(ISERROR(MATCH(A28,'liste reference'!$B$6:$B$1174,0)),"",(MATCH(A28,'liste reference'!$B$6:$B$1174,0))),(MATCH(A28,'liste reference'!$A$6:$A$1174,0)))</f>
        <v>102</v>
      </c>
    </row>
    <row r="29" customFormat="false" ht="12.75" hidden="false" customHeight="false" outlineLevel="0" collapsed="false">
      <c r="A29" s="451" t="s">
        <v>375</v>
      </c>
      <c r="B29" s="452" t="n">
        <v>0.5319</v>
      </c>
      <c r="C29" s="453" t="n">
        <v>5.49</v>
      </c>
      <c r="D29" s="454" t="str">
        <f aca="false">IF(ISERROR(VLOOKUP($A29,'liste reference'!$A$6:$B$1174,2,0)),IF(ISERROR(VLOOKUP($A29,'liste reference'!$B$6:$B$1174,1,0)),"",VLOOKUP($A29,'liste reference'!$B$6:$B$1174,1,0)),VLOOKUP($A29,'liste reference'!$A$6:$B$1174,2,0))</f>
        <v>Tolypothrix sp.</v>
      </c>
      <c r="E29" s="455" t="e">
        <f aca="false">IF(D29="",,VLOOKUP(D29,D$22:D28,1,0))</f>
        <v>#N/A</v>
      </c>
      <c r="F29" s="456" t="n">
        <f aca="false">IF(AND(OR(A29="",A29="!!!!!!"),B29="",C29=""),"",IF(OR(AND(B29="",C29=""),ISERROR(C29+B29)),"!!!",($B29*$B$7+$C29*$C$7)/100))</f>
        <v>2.713464</v>
      </c>
      <c r="G29" s="457" t="str">
        <f aca="false">IF(A29="","",IF(ISERROR(VLOOKUP($A29,'liste reference'!$A$6:$Q$1174,9,0)),IF(ISERROR(VLOOKUP($A29,'liste reference'!$B$6:$Q$1174,8,0)),"    -",VLOOKUP($A29,'liste reference'!$B$6:$Q$1174,8,0)),VLOOKUP($A29,'liste reference'!$A$6:$Q$1174,9,0)))</f>
        <v>ALG</v>
      </c>
      <c r="H29" s="458" t="n">
        <f aca="false">IF(A29="","x",IF(ISERROR(VLOOKUP($A29,'liste reference'!$A$6:$Q$1174,10,0)),IF(ISERROR(VLOOKUP($A29,'liste reference'!$B$6:$Q$1174,9,0)),"x",VLOOKUP($A29,'liste reference'!$B$6:$Q$1174,9,0)),VLOOKUP($A29,'liste reference'!$A$6:$Q$1174,10,0)))</f>
        <v>2</v>
      </c>
      <c r="I29" s="255" t="n">
        <f aca="false">IF(A29="","",1)</f>
        <v>1</v>
      </c>
      <c r="J29" s="459" t="str">
        <f aca="false">IF(ISNUMBER($H29),IF(ISERROR(VLOOKUP($A29,'liste reference'!$A$6:$Q$1174,6,0)),IF(ISERROR(VLOOKUP($A29,'liste reference'!$B$6:$Q$1174,5,0)),"nu",VLOOKUP($A29,'liste reference'!$B$6:$Q$1174,5,0)),VLOOKUP($A29,'liste reference'!$A$6:$Q$1174,6,0)),"nu")</f>
        <v>nc</v>
      </c>
      <c r="K29" s="459" t="str">
        <f aca="false">IF(ISNUMBER($H29),IF(ISERROR(VLOOKUP($A29,'liste reference'!$A$6:$Q$1174,7,0)),IF(ISERROR(VLOOKUP($A29,'liste reference'!$B$6:$Q$1174,6,0)),"nu",VLOOKUP($A29,'liste reference'!$B$6:$Q$1174,6,0)),VLOOKUP($A29,'liste reference'!$A$6:$Q$1174,7,0)),"nu")</f>
        <v>nc</v>
      </c>
      <c r="L29" s="445" t="str">
        <f aca="false">IF(A29="NEWCOD",IF(W29="","Renseigner le champ 'Nouveau taxon'",$W29),IF(ISTEXT($E29),"Taxon déjà saisi !",IF(OR(A29="",A29="!!!!!!"),"",IF(ISERROR(VLOOKUP($A29,'liste reference'!$A$6:$B$1174,2,0)),IF(ISERROR(VLOOKUP($A29,'liste reference'!$B$6:$B$1174,1,0)),"non répertorié ou synonyme. Vérifiez !",VLOOKUP($A29,'liste reference'!$B$6:$B$1174,1,0)),VLOOKUP(A29,'liste reference'!$A$6:$B$1174,2,0)))))</f>
        <v>Tolypothrix sp.</v>
      </c>
      <c r="M29" s="460"/>
      <c r="N29" s="460"/>
      <c r="O29" s="460"/>
      <c r="P29" s="461" t="s">
        <v>3442</v>
      </c>
      <c r="Q29" s="461" t="n">
        <f aca="false">IF(OR($A29="NEWCOD",$A29="!!!!!!"),IF(X29="","NoCod",X29),IF($A29="","",IF(ISERROR(VLOOKUP($A29,'liste reference'!$A$6:$H$1174,8,FALSE())),IF(ISERROR(VLOOKUP($A29,'liste reference'!$B$6:$H$1174,7,FALSE())),"",VLOOKUP($A29,'liste reference'!$B$6:$H$1174,7,FALSE())),VLOOKUP($A29,'liste reference'!$A$6:$H$1174,8,FALSE()))))</f>
        <v>6304</v>
      </c>
      <c r="R29" s="448" t="n">
        <f aca="false">IF(ISTEXT(H29),"",(B29*$B$7/100)+(C29*$C$7/100))</f>
        <v>2.713464</v>
      </c>
      <c r="S29" s="255" t="n">
        <f aca="false">IF(OR(ISTEXT(H29),R29=0),"",IF(R29&lt;0.1,1,IF(R29&lt;1,2,IF(R29&lt;10,3,IF(R29&lt;50,4,IF(R29&gt;=50,5,""))))))</f>
        <v>3</v>
      </c>
      <c r="T29" s="255" t="n">
        <f aca="false">IF(ISERROR(S29*J29),0,S29*J29)</f>
        <v>0</v>
      </c>
      <c r="U29" s="255" t="n">
        <f aca="false">IF(ISERROR(S29*J29*K29),0,S29*J29*K29)</f>
        <v>0</v>
      </c>
      <c r="V29" s="462" t="n">
        <f aca="false">IF(ISERROR(S29*K29),0,S29*K29)</f>
        <v>0</v>
      </c>
      <c r="W29" s="463"/>
      <c r="X29" s="464"/>
      <c r="Y29" s="255" t="str">
        <f aca="false">IF(AND(ISNUMBER(F29),OR(A29="",A29="!!!!!!")),"!!!!!!",IF(A29="new.cod","NEWCOD",IF(AND((Z29=""),ISTEXT(A29),A29&lt;&gt;"!!!!!!"),A29,IF(Z29="","",INDEX('liste reference'!$A$6:$A$1174,Z29)))))</f>
        <v>TOYSPX</v>
      </c>
      <c r="Z29" s="255" t="n">
        <f aca="false">IF(ISERROR(MATCH(A29,'liste reference'!$A$6:$A$1174,0)),IF(ISERROR(MATCH(A29,'liste reference'!$B$6:$B$1174,0)),"",(MATCH(A29,'liste reference'!$B$6:$B$1174,0))),(MATCH(A29,'liste reference'!$A$6:$A$1174,0)))</f>
        <v>113</v>
      </c>
    </row>
    <row r="30" customFormat="false" ht="12.75" hidden="false" customHeight="false" outlineLevel="0" collapsed="false">
      <c r="A30" s="451" t="s">
        <v>384</v>
      </c>
      <c r="B30" s="452"/>
      <c r="C30" s="453" t="n">
        <v>0.0001</v>
      </c>
      <c r="D30" s="454" t="str">
        <f aca="false">IF(ISERROR(VLOOKUP($A30,'liste reference'!$A$6:$B$1174,2,0)),IF(ISERROR(VLOOKUP($A30,'liste reference'!$B$6:$B$1174,1,0)),"",VLOOKUP($A30,'liste reference'!$B$6:$B$1174,1,0)),VLOOKUP($A30,'liste reference'!$A$6:$B$1174,2,0))</f>
        <v>Ulothrix sp.</v>
      </c>
      <c r="E30" s="455" t="e">
        <f aca="false">IF(D30="",,VLOOKUP(D30,D$22:D29,1,0))</f>
        <v>#N/A</v>
      </c>
      <c r="F30" s="456" t="n">
        <f aca="false">IF(AND(OR(A30="",A30="!!!!!!"),B30="",C30=""),"",IF(OR(AND(B30="",C30=""),ISERROR(C30+B30)),"!!!",($B30*$B$7+$C30*$C$7)/100))</f>
        <v>4.4E-005</v>
      </c>
      <c r="G30" s="457" t="str">
        <f aca="false">IF(A30="","",IF(ISERROR(VLOOKUP($A30,'liste reference'!$A$6:$Q$1174,9,0)),IF(ISERROR(VLOOKUP($A30,'liste reference'!$B$6:$Q$1174,8,0)),"    -",VLOOKUP($A30,'liste reference'!$B$6:$Q$1174,8,0)),VLOOKUP($A30,'liste reference'!$A$6:$Q$1174,9,0)))</f>
        <v>ALG</v>
      </c>
      <c r="H30" s="458" t="n">
        <f aca="false">IF(A30="","x",IF(ISERROR(VLOOKUP($A30,'liste reference'!$A$6:$Q$1174,10,0)),IF(ISERROR(VLOOKUP($A30,'liste reference'!$B$6:$Q$1174,9,0)),"x",VLOOKUP($A30,'liste reference'!$B$6:$Q$1174,9,0)),VLOOKUP($A30,'liste reference'!$A$6:$Q$1174,10,0)))</f>
        <v>2</v>
      </c>
      <c r="I30" s="255" t="n">
        <f aca="false">IF(A30="","",1)</f>
        <v>1</v>
      </c>
      <c r="J30" s="459" t="n">
        <f aca="false">IF(ISNUMBER($H30),IF(ISERROR(VLOOKUP($A30,'liste reference'!$A$6:$Q$1174,6,0)),IF(ISERROR(VLOOKUP($A30,'liste reference'!$B$6:$Q$1174,5,0)),"nu",VLOOKUP($A30,'liste reference'!$B$6:$Q$1174,5,0)),VLOOKUP($A30,'liste reference'!$A$6:$Q$1174,6,0)),"nu")</f>
        <v>10</v>
      </c>
      <c r="K30" s="459" t="n">
        <f aca="false">IF(ISNUMBER($H30),IF(ISERROR(VLOOKUP($A30,'liste reference'!$A$6:$Q$1174,7,0)),IF(ISERROR(VLOOKUP($A30,'liste reference'!$B$6:$Q$1174,6,0)),"nu",VLOOKUP($A30,'liste reference'!$B$6:$Q$1174,6,0)),VLOOKUP($A30,'liste reference'!$A$6:$Q$1174,7,0)),"nu")</f>
        <v>1</v>
      </c>
      <c r="L30" s="445" t="str">
        <f aca="false">IF(A30="NEWCOD",IF(W30="","Renseigner le champ 'Nouveau taxon'",$W30),IF(ISTEXT($E30),"Taxon déjà saisi !",IF(OR(A30="",A30="!!!!!!"),"",IF(ISERROR(VLOOKUP($A30,'liste reference'!$A$6:$B$1174,2,0)),IF(ISERROR(VLOOKUP($A30,'liste reference'!$B$6:$B$1174,1,0)),"non répertorié ou synonyme. Vérifiez !",VLOOKUP($A30,'liste reference'!$B$6:$B$1174,1,0)),VLOOKUP(A30,'liste reference'!$A$6:$B$1174,2,0)))))</f>
        <v>Ulothrix sp.</v>
      </c>
      <c r="M30" s="460"/>
      <c r="N30" s="460"/>
      <c r="O30" s="460"/>
      <c r="P30" s="461" t="s">
        <v>3442</v>
      </c>
      <c r="Q30" s="461" t="n">
        <f aca="false">IF(OR($A30="NEWCOD",$A30="!!!!!!"),IF(X30="","NoCod",X30),IF($A30="","",IF(ISERROR(VLOOKUP($A30,'liste reference'!$A$6:$H$1174,8,FALSE())),IF(ISERROR(VLOOKUP($A30,'liste reference'!$B$6:$H$1174,7,FALSE())),"",VLOOKUP($A30,'liste reference'!$B$6:$H$1174,7,FALSE())),VLOOKUP($A30,'liste reference'!$A$6:$H$1174,8,FALSE()))))</f>
        <v>1142</v>
      </c>
      <c r="R30" s="448" t="n">
        <f aca="false">IF(ISTEXT(H30),"",(B30*$B$7/100)+(C30*$C$7/100))</f>
        <v>4.4E-005</v>
      </c>
      <c r="S30" s="255" t="n">
        <f aca="false">IF(OR(ISTEXT(H30),R30=0),"",IF(R30&lt;0.1,1,IF(R30&lt;1,2,IF(R30&lt;10,3,IF(R30&lt;50,4,IF(R30&gt;=50,5,""))))))</f>
        <v>1</v>
      </c>
      <c r="T30" s="255" t="n">
        <f aca="false">IF(ISERROR(S30*J30),0,S30*J30)</f>
        <v>10</v>
      </c>
      <c r="U30" s="255" t="n">
        <f aca="false">IF(ISERROR(S30*J30*K30),0,S30*J30*K30)</f>
        <v>10</v>
      </c>
      <c r="V30" s="462" t="n">
        <f aca="false">IF(ISERROR(S30*K30),0,S30*K30)</f>
        <v>1</v>
      </c>
      <c r="W30" s="463"/>
      <c r="X30" s="464"/>
      <c r="Y30" s="255" t="str">
        <f aca="false">IF(AND(ISNUMBER(F30),OR(A30="",A30="!!!!!!")),"!!!!!!",IF(A30="new.cod","NEWCOD",IF(AND((Z30=""),ISTEXT(A30),A30&lt;&gt;"!!!!!!"),A30,IF(Z30="","",INDEX('liste reference'!$A$6:$A$1174,Z30)))))</f>
        <v>ULOSPX</v>
      </c>
      <c r="Z30" s="255" t="n">
        <f aca="false">IF(ISERROR(MATCH(A30,'liste reference'!$A$6:$A$1174,0)),IF(ISERROR(MATCH(A30,'liste reference'!$B$6:$B$1174,0)),"",(MATCH(A30,'liste reference'!$B$6:$B$1174,0))),(MATCH(A30,'liste reference'!$A$6:$A$1174,0)))</f>
        <v>116</v>
      </c>
    </row>
    <row r="31" customFormat="false" ht="12.75" hidden="false" customHeight="false" outlineLevel="0" collapsed="false">
      <c r="A31" s="451" t="s">
        <v>397</v>
      </c>
      <c r="B31" s="452"/>
      <c r="C31" s="453" t="n">
        <v>0.0004</v>
      </c>
      <c r="D31" s="454" t="str">
        <f aca="false">IF(ISERROR(VLOOKUP($A31,'liste reference'!$A$6:$B$1174,2,0)),IF(ISERROR(VLOOKUP($A31,'liste reference'!$B$6:$B$1174,1,0)),"",VLOOKUP($A31,'liste reference'!$B$6:$B$1174,1,0)),VLOOKUP($A31,'liste reference'!$A$6:$B$1174,2,0))</f>
        <v>Zygnema sp.</v>
      </c>
      <c r="E31" s="455" t="e">
        <f aca="false">IF(D31="",,VLOOKUP(D31,D$22:D30,1,0))</f>
        <v>#N/A</v>
      </c>
      <c r="F31" s="456" t="n">
        <f aca="false">IF(AND(OR(A31="",A31="!!!!!!"),B31="",C31=""),"",IF(OR(AND(B31="",C31=""),ISERROR(C31+B31)),"!!!",($B31*$B$7+$C31*$C$7)/100))</f>
        <v>0.000176</v>
      </c>
      <c r="G31" s="457" t="str">
        <f aca="false">IF(A31="","",IF(ISERROR(VLOOKUP($A31,'liste reference'!$A$6:$Q$1174,9,0)),IF(ISERROR(VLOOKUP($A31,'liste reference'!$B$6:$Q$1174,8,0)),"    -",VLOOKUP($A31,'liste reference'!$B$6:$Q$1174,8,0)),VLOOKUP($A31,'liste reference'!$A$6:$Q$1174,9,0)))</f>
        <v>ALG</v>
      </c>
      <c r="H31" s="458" t="n">
        <f aca="false">IF(A31="","x",IF(ISERROR(VLOOKUP($A31,'liste reference'!$A$6:$Q$1174,10,0)),IF(ISERROR(VLOOKUP($A31,'liste reference'!$B$6:$Q$1174,9,0)),"x",VLOOKUP($A31,'liste reference'!$B$6:$Q$1174,9,0)),VLOOKUP($A31,'liste reference'!$A$6:$Q$1174,10,0)))</f>
        <v>2</v>
      </c>
      <c r="I31" s="255" t="n">
        <f aca="false">IF(A31="","",1)</f>
        <v>1</v>
      </c>
      <c r="J31" s="459" t="n">
        <f aca="false">IF(ISNUMBER($H31),IF(ISERROR(VLOOKUP($A31,'liste reference'!$A$6:$Q$1174,6,0)),IF(ISERROR(VLOOKUP($A31,'liste reference'!$B$6:$Q$1174,5,0)),"nu",VLOOKUP($A31,'liste reference'!$B$6:$Q$1174,5,0)),VLOOKUP($A31,'liste reference'!$A$6:$Q$1174,6,0)),"nu")</f>
        <v>13</v>
      </c>
      <c r="K31" s="459" t="n">
        <f aca="false">IF(ISNUMBER($H31),IF(ISERROR(VLOOKUP($A31,'liste reference'!$A$6:$Q$1174,7,0)),IF(ISERROR(VLOOKUP($A31,'liste reference'!$B$6:$Q$1174,6,0)),"nu",VLOOKUP($A31,'liste reference'!$B$6:$Q$1174,6,0)),VLOOKUP($A31,'liste reference'!$A$6:$Q$1174,7,0)),"nu")</f>
        <v>3</v>
      </c>
      <c r="L31" s="445" t="str">
        <f aca="false">IF(A31="NEWCOD",IF(W31="","Renseigner le champ 'Nouveau taxon'",$W31),IF(ISTEXT($E31),"Taxon déjà saisi !",IF(OR(A31="",A31="!!!!!!"),"",IF(ISERROR(VLOOKUP($A31,'liste reference'!$A$6:$B$1174,2,0)),IF(ISERROR(VLOOKUP($A31,'liste reference'!$B$6:$B$1174,1,0)),"non répertorié ou synonyme. Vérifiez !",VLOOKUP($A31,'liste reference'!$B$6:$B$1174,1,0)),VLOOKUP(A31,'liste reference'!$A$6:$B$1174,2,0)))))</f>
        <v>Zygnema sp.</v>
      </c>
      <c r="M31" s="460"/>
      <c r="N31" s="460"/>
      <c r="O31" s="460"/>
      <c r="P31" s="461" t="s">
        <v>3442</v>
      </c>
      <c r="Q31" s="461" t="n">
        <f aca="false">IF(OR($A31="NEWCOD",$A31="!!!!!!"),IF(X31="","NoCod",X31),IF($A31="","",IF(ISERROR(VLOOKUP($A31,'liste reference'!$A$6:$H$1174,8,FALSE())),IF(ISERROR(VLOOKUP($A31,'liste reference'!$B$6:$H$1174,7,FALSE())),"",VLOOKUP($A31,'liste reference'!$B$6:$H$1174,7,FALSE())),VLOOKUP($A31,'liste reference'!$A$6:$H$1174,8,FALSE()))))</f>
        <v>1148</v>
      </c>
      <c r="R31" s="448" t="n">
        <f aca="false">IF(ISTEXT(H31),"",(B31*$B$7/100)+(C31*$C$7/100))</f>
        <v>0.000176</v>
      </c>
      <c r="S31" s="255" t="n">
        <f aca="false">IF(OR(ISTEXT(H31),R31=0),"",IF(R31&lt;0.1,1,IF(R31&lt;1,2,IF(R31&lt;10,3,IF(R31&lt;50,4,IF(R31&gt;=50,5,""))))))</f>
        <v>1</v>
      </c>
      <c r="T31" s="255" t="n">
        <f aca="false">IF(ISERROR(S31*J31),0,S31*J31)</f>
        <v>13</v>
      </c>
      <c r="U31" s="255" t="n">
        <f aca="false">IF(ISERROR(S31*J31*K31),0,S31*J31*K31)</f>
        <v>39</v>
      </c>
      <c r="V31" s="462" t="n">
        <f aca="false">IF(ISERROR(S31*K31),0,S31*K31)</f>
        <v>3</v>
      </c>
      <c r="W31" s="463"/>
      <c r="X31" s="464"/>
      <c r="Y31" s="255" t="str">
        <f aca="false">IF(AND(ISNUMBER(F31),OR(A31="",A31="!!!!!!")),"!!!!!!",IF(A31="new.cod","NEWCOD",IF(AND((Z31=""),ISTEXT(A31),A31&lt;&gt;"!!!!!!"),A31,IF(Z31="","",INDEX('liste reference'!$A$6:$A$1174,Z31)))))</f>
        <v>ZYGSPX</v>
      </c>
      <c r="Z31" s="255" t="n">
        <f aca="false">IF(ISERROR(MATCH(A31,'liste reference'!$A$6:$A$1174,0)),IF(ISERROR(MATCH(A31,'liste reference'!$B$6:$B$1174,0)),"",(MATCH(A31,'liste reference'!$B$6:$B$1174,0))),(MATCH(A31,'liste reference'!$A$6:$A$1174,0)))</f>
        <v>119</v>
      </c>
    </row>
    <row r="32" customFormat="false" ht="12.75" hidden="false" customHeight="false" outlineLevel="0" collapsed="false">
      <c r="A32" s="451" t="s">
        <v>783</v>
      </c>
      <c r="B32" s="452" t="n">
        <v>0.1</v>
      </c>
      <c r="C32" s="453" t="n">
        <v>0.018</v>
      </c>
      <c r="D32" s="454" t="str">
        <f aca="false">IF(ISERROR(VLOOKUP($A32,'liste reference'!$A$6:$B$1174,2,0)),IF(ISERROR(VLOOKUP($A32,'liste reference'!$B$6:$B$1174,1,0)),"",VLOOKUP($A32,'liste reference'!$B$6:$B$1174,1,0)),VLOOKUP($A32,'liste reference'!$A$6:$B$1174,2,0))</f>
        <v>Didymodon tophaceus</v>
      </c>
      <c r="E32" s="455" t="e">
        <f aca="false">IF(D32="",,VLOOKUP(D32,D$22:D31,1,0))</f>
        <v>#N/A</v>
      </c>
      <c r="F32" s="456" t="n">
        <f aca="false">IF(AND(OR(A32="",A32="!!!!!!"),B32="",C32=""),"",IF(OR(AND(B32="",C32=""),ISERROR(C32+B32)),"!!!",($B32*$B$7+$C32*$C$7)/100))</f>
        <v>0.06392</v>
      </c>
      <c r="G32" s="457" t="str">
        <f aca="false">IF(A32="","",IF(ISERROR(VLOOKUP($A32,'liste reference'!$A$6:$Q$1174,9,0)),IF(ISERROR(VLOOKUP($A32,'liste reference'!$B$6:$Q$1174,8,0)),"    -",VLOOKUP($A32,'liste reference'!$B$6:$Q$1174,8,0)),VLOOKUP($A32,'liste reference'!$A$6:$Q$1174,9,0)))</f>
        <v>BRm</v>
      </c>
      <c r="H32" s="458" t="n">
        <f aca="false">IF(A32="","x",IF(ISERROR(VLOOKUP($A32,'liste reference'!$A$6:$Q$1174,10,0)),IF(ISERROR(VLOOKUP($A32,'liste reference'!$B$6:$Q$1174,9,0)),"x",VLOOKUP($A32,'liste reference'!$B$6:$Q$1174,9,0)),VLOOKUP($A32,'liste reference'!$A$6:$Q$1174,10,0)))</f>
        <v>5</v>
      </c>
      <c r="I32" s="255" t="n">
        <f aca="false">IF(A32="","",1)</f>
        <v>1</v>
      </c>
      <c r="J32" s="459" t="str">
        <f aca="false">IF(ISNUMBER($H32),IF(ISERROR(VLOOKUP($A32,'liste reference'!$A$6:$Q$1174,6,0)),IF(ISERROR(VLOOKUP($A32,'liste reference'!$B$6:$Q$1174,5,0)),"nu",VLOOKUP($A32,'liste reference'!$B$6:$Q$1174,5,0)),VLOOKUP($A32,'liste reference'!$A$6:$Q$1174,6,0)),"nu")</f>
        <v>nc</v>
      </c>
      <c r="K32" s="459" t="str">
        <f aca="false">IF(ISNUMBER($H32),IF(ISERROR(VLOOKUP($A32,'liste reference'!$A$6:$Q$1174,7,0)),IF(ISERROR(VLOOKUP($A32,'liste reference'!$B$6:$Q$1174,6,0)),"nu",VLOOKUP($A32,'liste reference'!$B$6:$Q$1174,6,0)),VLOOKUP($A32,'liste reference'!$A$6:$Q$1174,7,0)),"nu")</f>
        <v>nc</v>
      </c>
      <c r="L32" s="445" t="str">
        <f aca="false">IF(A32="NEWCOD",IF(W32="","Renseigner le champ 'Nouveau taxon'",$W32),IF(ISTEXT($E32),"Taxon déjà saisi !",IF(OR(A32="",A32="!!!!!!"),"",IF(ISERROR(VLOOKUP($A32,'liste reference'!$A$6:$B$1174,2,0)),IF(ISERROR(VLOOKUP($A32,'liste reference'!$B$6:$B$1174,1,0)),"non répertorié ou synonyme. Vérifiez !",VLOOKUP($A32,'liste reference'!$B$6:$B$1174,1,0)),VLOOKUP(A32,'liste reference'!$A$6:$B$1174,2,0)))))</f>
        <v>Didymodon tophaceus</v>
      </c>
      <c r="M32" s="460"/>
      <c r="N32" s="460"/>
      <c r="O32" s="460"/>
      <c r="P32" s="461" t="s">
        <v>3442</v>
      </c>
      <c r="Q32" s="461" t="n">
        <f aca="false">IF(OR($A32="NEWCOD",$A32="!!!!!!"),IF(X32="","NoCod",X32),IF($A32="","",IF(ISERROR(VLOOKUP($A32,'liste reference'!$A$6:$H$1174,8,FALSE())),IF(ISERROR(VLOOKUP($A32,'liste reference'!$B$6:$H$1174,7,FALSE())),"",VLOOKUP($A32,'liste reference'!$B$6:$H$1174,7,FALSE())),VLOOKUP($A32,'liste reference'!$A$6:$H$1174,8,FALSE()))))</f>
        <v>19619</v>
      </c>
      <c r="R32" s="448" t="n">
        <f aca="false">IF(ISTEXT(H32),"",(B32*$B$7/100)+(C32*$C$7/100))</f>
        <v>0.06392</v>
      </c>
      <c r="S32" s="255" t="n">
        <f aca="false">IF(OR(ISTEXT(H32),R32=0),"",IF(R32&lt;0.1,1,IF(R32&lt;1,2,IF(R32&lt;10,3,IF(R32&lt;50,4,IF(R32&gt;=50,5,""))))))</f>
        <v>1</v>
      </c>
      <c r="T32" s="255" t="n">
        <f aca="false">IF(ISERROR(S32*J32),0,S32*J32)</f>
        <v>0</v>
      </c>
      <c r="U32" s="255" t="n">
        <f aca="false">IF(ISERROR(S32*J32*K32),0,S32*J32*K32)</f>
        <v>0</v>
      </c>
      <c r="V32" s="462" t="n">
        <f aca="false">IF(ISERROR(S32*K32),0,S32*K32)</f>
        <v>0</v>
      </c>
      <c r="W32" s="463"/>
      <c r="X32" s="464"/>
      <c r="Y32" s="255" t="str">
        <f aca="false">IF(AND(ISNUMBER(F32),OR(A32="",A32="!!!!!!")),"!!!!!!",IF(A32="new.cod","NEWCOD",IF(AND((Z32=""),ISTEXT(A32),A32&lt;&gt;"!!!!!!"),A32,IF(Z32="","",INDEX('liste reference'!$A$6:$A$1174,Z32)))))</f>
        <v>DIDTOP</v>
      </c>
      <c r="Z32" s="255" t="n">
        <f aca="false">IF(ISERROR(MATCH(A32,'liste reference'!$A$6:$A$1174,0)),IF(ISERROR(MATCH(A32,'liste reference'!$B$6:$B$1174,0)),"",(MATCH(A32,'liste reference'!$B$6:$B$1174,0))),(MATCH(A32,'liste reference'!$A$6:$A$1174,0)))</f>
        <v>243</v>
      </c>
    </row>
    <row r="33" customFormat="false" ht="12.75" hidden="false" customHeight="false" outlineLevel="0" collapsed="false">
      <c r="A33" s="451" t="s">
        <v>1269</v>
      </c>
      <c r="B33" s="452" t="n">
        <v>0.02</v>
      </c>
      <c r="C33" s="453" t="n">
        <v>0.001</v>
      </c>
      <c r="D33" s="454" t="str">
        <f aca="false">IF(ISERROR(VLOOKUP($A33,'liste reference'!$A$6:$B$1174,2,0)),IF(ISERROR(VLOOKUP($A33,'liste reference'!$B$6:$B$1174,1,0)),"",VLOOKUP($A33,'liste reference'!$B$6:$B$1174,1,0)),VLOOKUP($A33,'liste reference'!$A$6:$B$1174,2,0))</f>
        <v>Equisetum ramosissimum</v>
      </c>
      <c r="E33" s="455" t="e">
        <f aca="false">IF(D33="",,VLOOKUP(D33,D$22:D32,1,0))</f>
        <v>#N/A</v>
      </c>
      <c r="F33" s="456" t="n">
        <f aca="false">IF(AND(OR(A33="",A33="!!!!!!"),B33="",C33=""),"",IF(OR(AND(B33="",C33=""),ISERROR(C33+B33)),"!!!",($B33*$B$7+$C33*$C$7)/100))</f>
        <v>0.01164</v>
      </c>
      <c r="G33" s="457" t="str">
        <f aca="false">IF(A33="","",IF(ISERROR(VLOOKUP($A33,'liste reference'!$A$6:$Q$1174,9,0)),IF(ISERROR(VLOOKUP($A33,'liste reference'!$B$6:$Q$1174,8,0)),"    -",VLOOKUP($A33,'liste reference'!$B$6:$Q$1174,8,0)),VLOOKUP($A33,'liste reference'!$A$6:$Q$1174,9,0)))</f>
        <v>PTE</v>
      </c>
      <c r="H33" s="458" t="n">
        <f aca="false">IF(A33="","x",IF(ISERROR(VLOOKUP($A33,'liste reference'!$A$6:$Q$1174,10,0)),IF(ISERROR(VLOOKUP($A33,'liste reference'!$B$6:$Q$1174,9,0)),"x",VLOOKUP($A33,'liste reference'!$B$6:$Q$1174,9,0)),VLOOKUP($A33,'liste reference'!$A$6:$Q$1174,10,0)))</f>
        <v>6</v>
      </c>
      <c r="I33" s="255" t="n">
        <f aca="false">IF(A33="","",1)</f>
        <v>1</v>
      </c>
      <c r="J33" s="459" t="str">
        <f aca="false">IF(ISNUMBER($H33),IF(ISERROR(VLOOKUP($A33,'liste reference'!$A$6:$Q$1174,6,0)),IF(ISERROR(VLOOKUP($A33,'liste reference'!$B$6:$Q$1174,5,0)),"nu",VLOOKUP($A33,'liste reference'!$B$6:$Q$1174,5,0)),VLOOKUP($A33,'liste reference'!$A$6:$Q$1174,6,0)),"nu")</f>
        <v>nc</v>
      </c>
      <c r="K33" s="459" t="str">
        <f aca="false">IF(ISNUMBER($H33),IF(ISERROR(VLOOKUP($A33,'liste reference'!$A$6:$Q$1174,7,0)),IF(ISERROR(VLOOKUP($A33,'liste reference'!$B$6:$Q$1174,6,0)),"nu",VLOOKUP($A33,'liste reference'!$B$6:$Q$1174,6,0)),VLOOKUP($A33,'liste reference'!$A$6:$Q$1174,7,0)),"nu")</f>
        <v>nc</v>
      </c>
      <c r="L33" s="445" t="str">
        <f aca="false">IF(A33="NEWCOD",IF(W33="","Renseigner le champ 'Nouveau taxon'",$W33),IF(ISTEXT($E33),"Taxon déjà saisi !",IF(OR(A33="",A33="!!!!!!"),"",IF(ISERROR(VLOOKUP($A33,'liste reference'!$A$6:$B$1174,2,0)),IF(ISERROR(VLOOKUP($A33,'liste reference'!$B$6:$B$1174,1,0)),"non répertorié ou synonyme. Vérifiez !",VLOOKUP($A33,'liste reference'!$B$6:$B$1174,1,0)),VLOOKUP(A33,'liste reference'!$A$6:$B$1174,2,0)))))</f>
        <v>Equisetum ramosissimum</v>
      </c>
      <c r="M33" s="460"/>
      <c r="N33" s="460"/>
      <c r="O33" s="460"/>
      <c r="P33" s="461" t="s">
        <v>3442</v>
      </c>
      <c r="Q33" s="461" t="n">
        <f aca="false">IF(OR($A33="NEWCOD",$A33="!!!!!!"),IF(X33="","NoCod",X33),IF($A33="","",IF(ISERROR(VLOOKUP($A33,'liste reference'!$A$6:$H$1174,8,FALSE())),IF(ISERROR(VLOOKUP($A33,'liste reference'!$B$6:$H$1174,7,FALSE())),"",VLOOKUP($A33,'liste reference'!$B$6:$H$1174,7,FALSE())),VLOOKUP($A33,'liste reference'!$A$6:$H$1174,8,FALSE()))))</f>
        <v>29992</v>
      </c>
      <c r="R33" s="448" t="n">
        <f aca="false">IF(ISTEXT(H33),"",(B33*$B$7/100)+(C33*$C$7/100))</f>
        <v>0.01164</v>
      </c>
      <c r="S33" s="255" t="n">
        <f aca="false">IF(OR(ISTEXT(H33),R33=0),"",IF(R33&lt;0.1,1,IF(R33&lt;1,2,IF(R33&lt;10,3,IF(R33&lt;50,4,IF(R33&gt;=50,5,""))))))</f>
        <v>1</v>
      </c>
      <c r="T33" s="255" t="n">
        <f aca="false">IF(ISERROR(S33*J33),0,S33*J33)</f>
        <v>0</v>
      </c>
      <c r="U33" s="255" t="n">
        <f aca="false">IF(ISERROR(S33*J33*K33),0,S33*J33*K33)</f>
        <v>0</v>
      </c>
      <c r="V33" s="462" t="n">
        <f aca="false">IF(ISERROR(S33*K33),0,S33*K33)</f>
        <v>0</v>
      </c>
      <c r="W33" s="463"/>
      <c r="X33" s="464"/>
      <c r="Y33" s="255" t="str">
        <f aca="false">IF(AND(ISNUMBER(F33),OR(A33="",A33="!!!!!!")),"!!!!!!",IF(A33="new.cod","NEWCOD",IF(AND((Z33=""),ISTEXT(A33),A33&lt;&gt;"!!!!!!"),A33,IF(Z33="","",INDEX('liste reference'!$A$6:$A$1174,Z33)))))</f>
        <v>EQURAM</v>
      </c>
      <c r="Z33" s="255" t="n">
        <f aca="false">IF(ISERROR(MATCH(A33,'liste reference'!$A$6:$A$1174,0)),IF(ISERROR(MATCH(A33,'liste reference'!$B$6:$B$1174,0)),"",(MATCH(A33,'liste reference'!$B$6:$B$1174,0))),(MATCH(A33,'liste reference'!$A$6:$A$1174,0)))</f>
        <v>390</v>
      </c>
    </row>
    <row r="34" customFormat="false" ht="12.75" hidden="false" customHeight="false" outlineLevel="0" collapsed="false">
      <c r="A34" s="451" t="s">
        <v>2865</v>
      </c>
      <c r="B34" s="452" t="n">
        <v>0.01</v>
      </c>
      <c r="C34" s="453"/>
      <c r="D34" s="454" t="str">
        <f aca="false">IF(ISERROR(VLOOKUP($A34,'liste reference'!$A$6:$B$1174,2,0)),IF(ISERROR(VLOOKUP($A34,'liste reference'!$B$6:$B$1174,1,0)),"",VLOOKUP($A34,'liste reference'!$B$6:$B$1174,1,0)),VLOOKUP($A34,'liste reference'!$A$6:$B$1174,2,0))</f>
        <v>Scirpoides holoschoenus</v>
      </c>
      <c r="E34" s="455" t="e">
        <f aca="false">IF(D34="",,VLOOKUP(D34,D$22:D33,1,0))</f>
        <v>#N/A</v>
      </c>
      <c r="F34" s="456" t="n">
        <f aca="false">IF(AND(OR(A34="",A34="!!!!!!"),B34="",C34=""),"",IF(OR(AND(B34="",C34=""),ISERROR(C34+B34)),"!!!",($B34*$B$7+$C34*$C$7)/100))</f>
        <v>0.0056</v>
      </c>
      <c r="G34" s="457" t="str">
        <f aca="false">IF(A34="","",IF(ISERROR(VLOOKUP($A34,'liste reference'!$A$6:$Q$1174,9,0)),IF(ISERROR(VLOOKUP($A34,'liste reference'!$B$6:$Q$1174,8,0)),"    -",VLOOKUP($A34,'liste reference'!$B$6:$Q$1174,8,0)),VLOOKUP($A34,'liste reference'!$A$6:$Q$1174,9,0)))</f>
        <v>PHg</v>
      </c>
      <c r="H34" s="458" t="n">
        <f aca="false">IF(A34="","x",IF(ISERROR(VLOOKUP($A34,'liste reference'!$A$6:$Q$1174,10,0)),IF(ISERROR(VLOOKUP($A34,'liste reference'!$B$6:$Q$1174,9,0)),"x",VLOOKUP($A34,'liste reference'!$B$6:$Q$1174,9,0)),VLOOKUP($A34,'liste reference'!$A$6:$Q$1174,10,0)))</f>
        <v>9</v>
      </c>
      <c r="I34" s="255" t="n">
        <f aca="false">IF(A34="","",1)</f>
        <v>1</v>
      </c>
      <c r="J34" s="459" t="str">
        <f aca="false">IF(ISNUMBER($H34),IF(ISERROR(VLOOKUP($A34,'liste reference'!$A$6:$Q$1174,6,0)),IF(ISERROR(VLOOKUP($A34,'liste reference'!$B$6:$Q$1174,5,0)),"nu",VLOOKUP($A34,'liste reference'!$B$6:$Q$1174,5,0)),VLOOKUP($A34,'liste reference'!$A$6:$Q$1174,6,0)),"nu")</f>
        <v>nc</v>
      </c>
      <c r="K34" s="459" t="str">
        <f aca="false">IF(ISNUMBER($H34),IF(ISERROR(VLOOKUP($A34,'liste reference'!$A$6:$Q$1174,7,0)),IF(ISERROR(VLOOKUP($A34,'liste reference'!$B$6:$Q$1174,6,0)),"nu",VLOOKUP($A34,'liste reference'!$B$6:$Q$1174,6,0)),VLOOKUP($A34,'liste reference'!$A$6:$Q$1174,7,0)),"nu")</f>
        <v>nc</v>
      </c>
      <c r="L34" s="445" t="str">
        <f aca="false">IF(A34="NEWCOD",IF(W34="","Renseigner le champ 'Nouveau taxon'",$W34),IF(ISTEXT($E34),"Taxon déjà saisi !",IF(OR(A34="",A34="!!!!!!"),"",IF(ISERROR(VLOOKUP($A34,'liste reference'!$A$6:$B$1174,2,0)),IF(ISERROR(VLOOKUP($A34,'liste reference'!$B$6:$B$1174,1,0)),"non répertorié ou synonyme. Vérifiez !",VLOOKUP($A34,'liste reference'!$B$6:$B$1174,1,0)),VLOOKUP(A34,'liste reference'!$A$6:$B$1174,2,0)))))</f>
        <v>Scirpoides holoschoenus</v>
      </c>
      <c r="M34" s="460"/>
      <c r="N34" s="460"/>
      <c r="O34" s="460"/>
      <c r="P34" s="461" t="s">
        <v>3442</v>
      </c>
      <c r="Q34" s="461" t="n">
        <f aca="false">IF(OR($A34="NEWCOD",$A34="!!!!!!"),IF(X34="","NoCod",X34),IF($A34="","",IF(ISERROR(VLOOKUP($A34,'liste reference'!$A$6:$H$1174,8,FALSE())),IF(ISERROR(VLOOKUP($A34,'liste reference'!$B$6:$H$1174,7,FALSE())),"",VLOOKUP($A34,'liste reference'!$B$6:$H$1174,7,FALSE())),VLOOKUP($A34,'liste reference'!$A$6:$H$1174,8,FALSE()))))</f>
        <v>19685</v>
      </c>
      <c r="R34" s="448" t="n">
        <f aca="false">IF(ISTEXT(H34),"",(B34*$B$7/100)+(C34*$C$7/100))</f>
        <v>0.0056</v>
      </c>
      <c r="S34" s="255" t="n">
        <f aca="false">IF(OR(ISTEXT(H34),R34=0),"",IF(R34&lt;0.1,1,IF(R34&lt;1,2,IF(R34&lt;10,3,IF(R34&lt;50,4,IF(R34&gt;=50,5,""))))))</f>
        <v>1</v>
      </c>
      <c r="T34" s="255" t="n">
        <f aca="false">IF(ISERROR(S34*J34),0,S34*J34)</f>
        <v>0</v>
      </c>
      <c r="U34" s="255" t="n">
        <f aca="false">IF(ISERROR(S34*J34*K34),0,S34*J34*K34)</f>
        <v>0</v>
      </c>
      <c r="V34" s="462" t="n">
        <f aca="false">IF(ISERROR(S34*K34),0,S34*K34)</f>
        <v>0</v>
      </c>
      <c r="W34" s="463"/>
      <c r="X34" s="464"/>
      <c r="Y34" s="255" t="str">
        <f aca="false">IF(AND(ISNUMBER(F34),OR(A34="",A34="!!!!!!")),"!!!!!!",IF(A34="new.cod","NEWCOD",IF(AND((Z34=""),ISTEXT(A34),A34&lt;&gt;"!!!!!!"),A34,IF(Z34="","",INDEX('liste reference'!$A$6:$A$1174,Z34)))))</f>
        <v>SCPHOL</v>
      </c>
      <c r="Z34" s="255" t="n">
        <f aca="false">IF(ISERROR(MATCH(A34,'liste reference'!$A$6:$A$1174,0)),IF(ISERROR(MATCH(A34,'liste reference'!$B$6:$B$1174,0)),"",(MATCH(A34,'liste reference'!$B$6:$B$1174,0))),(MATCH(A34,'liste reference'!$A$6:$A$1174,0)))</f>
        <v>961</v>
      </c>
    </row>
    <row r="35" customFormat="false" ht="12.75" hidden="false" customHeight="false" outlineLevel="0" collapsed="false">
      <c r="A35" s="451" t="s">
        <v>3462</v>
      </c>
      <c r="B35" s="452" t="n">
        <v>0.005</v>
      </c>
      <c r="C35" s="453" t="n">
        <v>0.012</v>
      </c>
      <c r="D35" s="454" t="str">
        <f aca="false">IF(ISERROR(VLOOKUP($A35,'liste reference'!$A$6:$B$1174,2,0)),IF(ISERROR(VLOOKUP($A35,'liste reference'!$B$6:$B$1174,1,0)),"",VLOOKUP($A35,'liste reference'!$B$6:$B$1174,1,0)),VLOOKUP($A35,'liste reference'!$A$6:$B$1174,2,0))</f>
        <v/>
      </c>
      <c r="E35" s="455" t="n">
        <f aca="false">IF(D35="",,VLOOKUP(D35,D$22:D34,1,0))</f>
        <v>0</v>
      </c>
      <c r="F35" s="456" t="n">
        <f aca="false">IF(AND(OR(A35="",A35="!!!!!!"),B35="",C35=""),"",IF(OR(AND(B35="",C35=""),ISERROR(C35+B35)),"!!!",($B35*$B$7+$C35*$C$7)/100))</f>
        <v>0.00808</v>
      </c>
      <c r="G35" s="457" t="str">
        <f aca="false">IF(A35="","",IF(ISERROR(VLOOKUP($A35,'liste reference'!$A$6:$Q$1174,9,0)),IF(ISERROR(VLOOKUP($A35,'liste reference'!$B$6:$Q$1174,8,0)),"    -",VLOOKUP($A35,'liste reference'!$B$6:$Q$1174,8,0)),VLOOKUP($A35,'liste reference'!$A$6:$Q$1174,9,0)))</f>
        <v>    -</v>
      </c>
      <c r="H35" s="458" t="str">
        <f aca="false">IF(A35="","x",IF(ISERROR(VLOOKUP($A35,'liste reference'!$A$6:$Q$1174,10,0)),IF(ISERROR(VLOOKUP($A35,'liste reference'!$B$6:$Q$1174,9,0)),"x",VLOOKUP($A35,'liste reference'!$B$6:$Q$1174,9,0)),VLOOKUP($A35,'liste reference'!$A$6:$Q$1174,10,0)))</f>
        <v>x</v>
      </c>
      <c r="I35" s="255" t="n">
        <f aca="false">IF(A35="","",1)</f>
        <v>1</v>
      </c>
      <c r="J35" s="459" t="str">
        <f aca="false">IF(ISNUMBER($H35),IF(ISERROR(VLOOKUP($A35,'liste reference'!$A$6:$Q$1174,6,0)),IF(ISERROR(VLOOKUP($A35,'liste reference'!$B$6:$Q$1174,5,0)),"nu",VLOOKUP($A35,'liste reference'!$B$6:$Q$1174,5,0)),VLOOKUP($A35,'liste reference'!$A$6:$Q$1174,6,0)),"nu")</f>
        <v>nu</v>
      </c>
      <c r="K35" s="459" t="str">
        <f aca="false">IF(ISNUMBER($H35),IF(ISERROR(VLOOKUP($A35,'liste reference'!$A$6:$Q$1174,7,0)),IF(ISERROR(VLOOKUP($A35,'liste reference'!$B$6:$Q$1174,6,0)),"nu",VLOOKUP($A35,'liste reference'!$B$6:$Q$1174,6,0)),VLOOKUP($A35,'liste reference'!$A$6:$Q$1174,7,0)),"nu")</f>
        <v>nu</v>
      </c>
      <c r="L35" s="445" t="str">
        <f aca="false">IF(A35="NEWCOD",IF(W35="","Renseigner le champ 'Nouveau taxon'",$W35),IF(ISTEXT($E35),"Taxon déjà saisi !",IF(OR(A35="",A35="!!!!!!"),"",IF(ISERROR(VLOOKUP($A35,'liste reference'!$A$6:$B$1174,2,0)),IF(ISERROR(VLOOKUP($A35,'liste reference'!$B$6:$B$1174,1,0)),"non répertorié ou synonyme. Vérifiez !",VLOOKUP($A35,'liste reference'!$B$6:$B$1174,1,0)),VLOOKUP(A35,'liste reference'!$A$6:$B$1174,2,0)))))</f>
        <v>Pohlia melanodon</v>
      </c>
      <c r="M35" s="460"/>
      <c r="N35" s="460"/>
      <c r="O35" s="460"/>
      <c r="P35" s="461" t="s">
        <v>3463</v>
      </c>
      <c r="Q35" s="461" t="n">
        <f aca="false">IF(OR($A35="NEWCOD",$A35="!!!!!!"),IF(X35="","NoCod",X35),IF($A35="","",IF(ISERROR(VLOOKUP($A35,'liste reference'!$A$6:$H$1174,8,FALSE())),IF(ISERROR(VLOOKUP($A35,'liste reference'!$B$6:$H$1174,7,FALSE())),"",VLOOKUP($A35,'liste reference'!$B$6:$H$1174,7,FALSE())),VLOOKUP($A35,'liste reference'!$A$6:$H$1174,8,FALSE()))))</f>
        <v>37990</v>
      </c>
      <c r="R35" s="448" t="str">
        <f aca="false">IF(ISTEXT(H35),"",(B35*$B$7/100)+(C35*$C$7/100))</f>
        <v/>
      </c>
      <c r="S35" s="255" t="str">
        <f aca="false">IF(OR(ISTEXT(H35),R35=0),"",IF(R35&lt;0.1,1,IF(R35&lt;1,2,IF(R35&lt;10,3,IF(R35&lt;50,4,IF(R35&gt;=50,5,""))))))</f>
        <v/>
      </c>
      <c r="T35" s="255" t="n">
        <f aca="false">IF(ISERROR(S35*J35),0,S35*J35)</f>
        <v>0</v>
      </c>
      <c r="U35" s="255" t="n">
        <f aca="false">IF(ISERROR(S35*J35*K35),0,S35*J35*K35)</f>
        <v>0</v>
      </c>
      <c r="V35" s="462" t="n">
        <f aca="false">IF(ISERROR(S35*K35),0,S35*K35)</f>
        <v>0</v>
      </c>
      <c r="W35" s="463" t="s">
        <v>3464</v>
      </c>
      <c r="X35" s="464" t="n">
        <v>37990</v>
      </c>
      <c r="Y35" s="255" t="str">
        <f aca="false">IF(AND(ISNUMBER(F35),OR(A35="",A35="!!!!!!")),"!!!!!!",IF(A35="new.cod","NEWCOD",IF(AND((Z35=""),ISTEXT(A35),A35&lt;&gt;"!!!!!!"),A35,IF(Z35="","",INDEX('liste reference'!$A$6:$A$1174,Z35)))))</f>
        <v>NEWCOD</v>
      </c>
      <c r="Z35" s="255" t="str">
        <f aca="false">IF(ISERROR(MATCH(A35,'liste reference'!$A$6:$A$1174,0)),IF(ISERROR(MATCH(A35,'liste reference'!$B$6:$B$1174,0)),"",(MATCH(A35,'liste reference'!$B$6:$B$1174,0))),(MATCH(A35,'liste reference'!$A$6:$A$1174,0)))</f>
        <v/>
      </c>
    </row>
    <row r="36" customFormat="false" ht="12.75" hidden="false" customHeight="false" outlineLevel="0" collapsed="false">
      <c r="A36" s="451" t="s">
        <v>3462</v>
      </c>
      <c r="B36" s="452" t="n">
        <v>0.002</v>
      </c>
      <c r="C36" s="453"/>
      <c r="D36" s="454" t="str">
        <f aca="false">IF(ISERROR(VLOOKUP($A36,'liste reference'!$A$6:$B$1174,2,0)),IF(ISERROR(VLOOKUP($A36,'liste reference'!$B$6:$B$1174,1,0)),"",VLOOKUP($A36,'liste reference'!$B$6:$B$1174,1,0)),VLOOKUP($A36,'liste reference'!$A$6:$B$1174,2,0))</f>
        <v/>
      </c>
      <c r="E36" s="455" t="n">
        <f aca="false">IF(D36="",,VLOOKUP(D36,D$22:D35,1,0))</f>
        <v>0</v>
      </c>
      <c r="F36" s="456" t="n">
        <f aca="false">IF(AND(OR(A36="",A36="!!!!!!"),B36="",C36=""),"",IF(OR(AND(B36="",C36=""),ISERROR(C36+B36)),"!!!",($B36*$B$7+$C36*$C$7)/100))</f>
        <v>0.00112</v>
      </c>
      <c r="G36" s="457" t="str">
        <f aca="false">IF(A36="","",IF(ISERROR(VLOOKUP($A36,'liste reference'!$A$6:$Q$1174,9,0)),IF(ISERROR(VLOOKUP($A36,'liste reference'!$B$6:$Q$1174,8,0)),"    -",VLOOKUP($A36,'liste reference'!$B$6:$Q$1174,8,0)),VLOOKUP($A36,'liste reference'!$A$6:$Q$1174,9,0)))</f>
        <v>    -</v>
      </c>
      <c r="H36" s="458" t="str">
        <f aca="false">IF(A36="","x",IF(ISERROR(VLOOKUP($A36,'liste reference'!$A$6:$Q$1174,10,0)),IF(ISERROR(VLOOKUP($A36,'liste reference'!$B$6:$Q$1174,9,0)),"x",VLOOKUP($A36,'liste reference'!$B$6:$Q$1174,9,0)),VLOOKUP($A36,'liste reference'!$A$6:$Q$1174,10,0)))</f>
        <v>x</v>
      </c>
      <c r="I36" s="255" t="n">
        <f aca="false">IF(A36="","",1)</f>
        <v>1</v>
      </c>
      <c r="J36" s="459" t="str">
        <f aca="false">IF(ISNUMBER($H36),IF(ISERROR(VLOOKUP($A36,'liste reference'!$A$6:$Q$1174,6,0)),IF(ISERROR(VLOOKUP($A36,'liste reference'!$B$6:$Q$1174,5,0)),"nu",VLOOKUP($A36,'liste reference'!$B$6:$Q$1174,5,0)),VLOOKUP($A36,'liste reference'!$A$6:$Q$1174,6,0)),"nu")</f>
        <v>nu</v>
      </c>
      <c r="K36" s="459" t="str">
        <f aca="false">IF(ISNUMBER($H36),IF(ISERROR(VLOOKUP($A36,'liste reference'!$A$6:$Q$1174,7,0)),IF(ISERROR(VLOOKUP($A36,'liste reference'!$B$6:$Q$1174,6,0)),"nu",VLOOKUP($A36,'liste reference'!$B$6:$Q$1174,6,0)),VLOOKUP($A36,'liste reference'!$A$6:$Q$1174,7,0)),"nu")</f>
        <v>nu</v>
      </c>
      <c r="L36" s="445" t="str">
        <f aca="false">IF(A36="NEWCOD",IF(W36="","Renseigner le champ 'Nouveau taxon'",$W36),IF(ISTEXT($E36),"Taxon déjà saisi !",IF(OR(A36="",A36="!!!!!!"),"",IF(ISERROR(VLOOKUP($A36,'liste reference'!$A$6:$B$1174,2,0)),IF(ISERROR(VLOOKUP($A36,'liste reference'!$B$6:$B$1174,1,0)),"non répertorié ou synonyme. Vérifiez !",VLOOKUP($A36,'liste reference'!$B$6:$B$1174,1,0)),VLOOKUP(A36,'liste reference'!$A$6:$B$1174,2,0)))))</f>
        <v>Scirpus Lacustris</v>
      </c>
      <c r="M36" s="460"/>
      <c r="N36" s="460"/>
      <c r="O36" s="460"/>
      <c r="P36" s="461" t="s">
        <v>3442</v>
      </c>
      <c r="Q36" s="461" t="n">
        <f aca="false">IF(OR($A36="NEWCOD",$A36="!!!!!!"),IF(X36="","NoCod",X36),IF($A36="","",IF(ISERROR(VLOOKUP($A36,'liste reference'!$A$6:$H$1174,8,FALSE())),IF(ISERROR(VLOOKUP($A36,'liste reference'!$B$6:$H$1174,7,FALSE())),"",VLOOKUP($A36,'liste reference'!$B$6:$H$1174,7,FALSE())),VLOOKUP($A36,'liste reference'!$A$6:$H$1174,8,FALSE()))))</f>
        <v>1520</v>
      </c>
      <c r="R36" s="448" t="str">
        <f aca="false">IF(ISTEXT(H36),"",(B36*$B$7/100)+(C36*$C$7/100))</f>
        <v/>
      </c>
      <c r="S36" s="255" t="str">
        <f aca="false">IF(OR(ISTEXT(H36),R36=0),"",IF(R36&lt;0.1,1,IF(R36&lt;1,2,IF(R36&lt;10,3,IF(R36&lt;50,4,IF(R36&gt;=50,5,""))))))</f>
        <v/>
      </c>
      <c r="T36" s="255" t="n">
        <f aca="false">IF(ISERROR(S36*J36),0,S36*J36)</f>
        <v>0</v>
      </c>
      <c r="U36" s="255" t="n">
        <f aca="false">IF(ISERROR(S36*J36*K36),0,S36*J36*K36)</f>
        <v>0</v>
      </c>
      <c r="V36" s="462" t="n">
        <f aca="false">IF(ISERROR(S36*K36),0,S36*K36)</f>
        <v>0</v>
      </c>
      <c r="W36" s="463" t="s">
        <v>3465</v>
      </c>
      <c r="X36" s="464" t="n">
        <v>1520</v>
      </c>
      <c r="Y36" s="255" t="str">
        <f aca="false">IF(AND(ISNUMBER(F36),OR(A36="",A36="!!!!!!")),"!!!!!!",IF(A36="new.cod","NEWCOD",IF(AND((Z36=""),ISTEXT(A36),A36&lt;&gt;"!!!!!!"),A36,IF(Z36="","",INDEX('liste reference'!$A$6:$A$1174,Z36)))))</f>
        <v>NEWCOD</v>
      </c>
      <c r="Z36" s="255" t="str">
        <f aca="false">IF(ISERROR(MATCH(A36,'liste reference'!$A$6:$A$1174,0)),IF(ISERROR(MATCH(A36,'liste reference'!$B$6:$B$1174,0)),"",(MATCH(A36,'liste reference'!$B$6:$B$1174,0))),(MATCH(A36,'liste reference'!$A$6:$A$1174,0)))</f>
        <v/>
      </c>
    </row>
    <row r="37" customFormat="false" ht="12.75" hidden="false" customHeight="false" outlineLevel="0" collapsed="false">
      <c r="A37" s="451"/>
      <c r="B37" s="452"/>
      <c r="C37" s="453"/>
      <c r="D37" s="454" t="str">
        <f aca="false">IF(ISERROR(VLOOKUP($A37,'liste reference'!$A$6:$B$1174,2,0)),IF(ISERROR(VLOOKUP($A37,'liste reference'!$B$6:$B$1174,1,0)),"",VLOOKUP($A37,'liste reference'!$B$6:$B$1174,1,0)),VLOOKUP($A37,'liste reference'!$A$6:$B$1174,2,0))</f>
        <v/>
      </c>
      <c r="E37" s="455" t="n">
        <f aca="false">IF(D37="",,VLOOKUP(D37,D$22:D36,1,0))</f>
        <v>0</v>
      </c>
      <c r="F37" s="456" t="str">
        <f aca="false">IF(AND(OR(A37="",A37="!!!!!!"),B37="",C37=""),"",IF(OR(AND(B37="",C37=""),ISERROR(C37+B37)),"!!!",($B37*$B$7+$C37*$C$7)/100))</f>
        <v/>
      </c>
      <c r="G37" s="457" t="str">
        <f aca="false">IF(A37="","",IF(ISERROR(VLOOKUP($A37,'liste reference'!$A$6:$Q$1174,9,0)),IF(ISERROR(VLOOKUP($A37,'liste reference'!$B$6:$Q$1174,8,0)),"    -",VLOOKUP($A37,'liste reference'!$B$6:$Q$1174,8,0)),VLOOKUP($A37,'liste reference'!$A$6:$Q$1174,9,0)))</f>
        <v/>
      </c>
      <c r="H37" s="458" t="str">
        <f aca="false">IF(A37="","x",IF(ISERROR(VLOOKUP($A37,'liste reference'!$A$6:$Q$1174,10,0)),IF(ISERROR(VLOOKUP($A37,'liste reference'!$B$6:$Q$1174,9,0)),"x",VLOOKUP($A37,'liste reference'!$B$6:$Q$1174,9,0)),VLOOKUP($A37,'liste reference'!$A$6:$Q$1174,10,0)))</f>
        <v>x</v>
      </c>
      <c r="I37" s="255" t="str">
        <f aca="false">IF(A37="","",1)</f>
        <v/>
      </c>
      <c r="J37" s="459" t="str">
        <f aca="false">IF(ISNUMBER($H37),IF(ISERROR(VLOOKUP($A37,'liste reference'!$A$6:$Q$1174,6,0)),IF(ISERROR(VLOOKUP($A37,'liste reference'!$B$6:$Q$1174,5,0)),"nu",VLOOKUP($A37,'liste reference'!$B$6:$Q$1174,5,0)),VLOOKUP($A37,'liste reference'!$A$6:$Q$1174,6,0)),"nu")</f>
        <v>nu</v>
      </c>
      <c r="K37" s="459" t="str">
        <f aca="false">IF(ISNUMBER($H37),IF(ISERROR(VLOOKUP($A37,'liste reference'!$A$6:$Q$1174,7,0)),IF(ISERROR(VLOOKUP($A37,'liste reference'!$B$6:$Q$1174,6,0)),"nu",VLOOKUP($A37,'liste reference'!$B$6:$Q$1174,6,0)),VLOOKUP($A37,'liste reference'!$A$6:$Q$1174,7,0)),"nu")</f>
        <v>nu</v>
      </c>
      <c r="L37" s="445" t="str">
        <f aca="false">IF(A37="NEWCOD",IF(W37="","Renseigner le champ 'Nouveau taxon'",$W37),IF(ISTEXT($E37),"Taxon déjà saisi !",IF(OR(A37="",A37="!!!!!!"),"",IF(ISERROR(VLOOKUP($A37,'liste reference'!$A$6:$B$1174,2,0)),IF(ISERROR(VLOOKUP($A37,'liste reference'!$B$6:$B$1174,1,0)),"non répertorié ou synonyme. Vérifiez !",VLOOKUP($A37,'liste reference'!$B$6:$B$1174,1,0)),VLOOKUP(A37,'liste reference'!$A$6:$B$1174,2,0)))))</f>
        <v/>
      </c>
      <c r="M37" s="460"/>
      <c r="N37" s="460"/>
      <c r="O37" s="460"/>
      <c r="P37" s="461" t="s">
        <v>3442</v>
      </c>
      <c r="Q37" s="461" t="str">
        <f aca="false">IF(OR($A37="NEWCOD",$A37="!!!!!!"),IF(X37="","NoCod",X37),IF($A37="","",IF(ISERROR(VLOOKUP($A37,'liste reference'!$A$6:$H$1174,8,FALSE())),IF(ISERROR(VLOOKUP($A37,'liste reference'!$B$6:$H$1174,7,FALSE())),"",VLOOKUP($A37,'liste reference'!$B$6:$H$1174,7,FALSE())),VLOOKUP($A37,'liste reference'!$A$6:$H$1174,8,FALSE()))))</f>
        <v/>
      </c>
      <c r="R37" s="448" t="str">
        <f aca="false">IF(ISTEXT(H37),"",(B37*$B$7/100)+(C37*$C$7/100))</f>
        <v/>
      </c>
      <c r="S37" s="255" t="str">
        <f aca="false">IF(OR(ISTEXT(H37),R37=0),"",IF(R37&lt;0.1,1,IF(R37&lt;1,2,IF(R37&lt;10,3,IF(R37&lt;50,4,IF(R37&gt;=50,5,""))))))</f>
        <v/>
      </c>
      <c r="T37" s="255" t="n">
        <f aca="false">IF(ISERROR(S37*J37),0,S37*J37)</f>
        <v>0</v>
      </c>
      <c r="U37" s="255" t="n">
        <f aca="false">IF(ISERROR(S37*J37*K37),0,S37*J37*K37)</f>
        <v>0</v>
      </c>
      <c r="V37" s="462" t="n">
        <f aca="false">IF(ISERROR(S37*K37),0,S37*K37)</f>
        <v>0</v>
      </c>
      <c r="W37" s="463"/>
      <c r="X37" s="464"/>
      <c r="Y37" s="255" t="str">
        <f aca="false">IF(AND(ISNUMBER(F37),OR(A37="",A37="!!!!!!")),"!!!!!!",IF(A37="new.cod","NEWCOD",IF(AND((Z37=""),ISTEXT(A37),A37&lt;&gt;"!!!!!!"),A37,IF(Z37="","",INDEX('liste reference'!$A$6:$A$1174,Z37)))))</f>
        <v/>
      </c>
      <c r="Z37" s="255" t="str">
        <f aca="false">IF(ISERROR(MATCH(A37,'liste reference'!$A$6:$A$1174,0)),IF(ISERROR(MATCH(A37,'liste reference'!$B$6:$B$1174,0)),"",(MATCH(A37,'liste reference'!$B$6:$B$1174,0))),(MATCH(A37,'liste reference'!$A$6:$A$1174,0)))</f>
        <v/>
      </c>
    </row>
    <row r="38" customFormat="false" ht="12.75" hidden="false" customHeight="false" outlineLevel="0" collapsed="false">
      <c r="A38" s="451"/>
      <c r="B38" s="452"/>
      <c r="C38" s="453"/>
      <c r="D38" s="454" t="str">
        <f aca="false">IF(ISERROR(VLOOKUP($A38,'liste reference'!$A$6:$B$1174,2,0)),IF(ISERROR(VLOOKUP($A38,'liste reference'!$B$6:$B$1174,1,0)),"",VLOOKUP($A38,'liste reference'!$B$6:$B$1174,1,0)),VLOOKUP($A38,'liste reference'!$A$6:$B$1174,2,0))</f>
        <v/>
      </c>
      <c r="E38" s="455" t="n">
        <f aca="false">IF(D38="",,VLOOKUP(D38,D$22:D37,1,0))</f>
        <v>0</v>
      </c>
      <c r="F38" s="456" t="str">
        <f aca="false">IF(AND(OR(A38="",A38="!!!!!!"),B38="",C38=""),"",IF(OR(AND(B38="",C38=""),ISERROR(C38+B38)),"!!!",($B38*$B$7+$C38*$C$7)/100))</f>
        <v/>
      </c>
      <c r="G38" s="457" t="str">
        <f aca="false">IF(A38="","",IF(ISERROR(VLOOKUP($A38,'liste reference'!$A$6:$Q$1174,9,0)),IF(ISERROR(VLOOKUP($A38,'liste reference'!$B$6:$Q$1174,8,0)),"    -",VLOOKUP($A38,'liste reference'!$B$6:$Q$1174,8,0)),VLOOKUP($A38,'liste reference'!$A$6:$Q$1174,9,0)))</f>
        <v/>
      </c>
      <c r="H38" s="458" t="str">
        <f aca="false">IF(A38="","x",IF(ISERROR(VLOOKUP($A38,'liste reference'!$A$6:$Q$1174,10,0)),IF(ISERROR(VLOOKUP($A38,'liste reference'!$B$6:$Q$1174,9,0)),"x",VLOOKUP($A38,'liste reference'!$B$6:$Q$1174,9,0)),VLOOKUP($A38,'liste reference'!$A$6:$Q$1174,10,0)))</f>
        <v>x</v>
      </c>
      <c r="I38" s="255" t="str">
        <f aca="false">IF(A38="","",1)</f>
        <v/>
      </c>
      <c r="J38" s="459" t="str">
        <f aca="false">IF(ISNUMBER($H38),IF(ISERROR(VLOOKUP($A38,'liste reference'!$A$6:$Q$1174,6,0)),IF(ISERROR(VLOOKUP($A38,'liste reference'!$B$6:$Q$1174,5,0)),"nu",VLOOKUP($A38,'liste reference'!$B$6:$Q$1174,5,0)),VLOOKUP($A38,'liste reference'!$A$6:$Q$1174,6,0)),"nu")</f>
        <v>nu</v>
      </c>
      <c r="K38" s="459" t="str">
        <f aca="false">IF(ISNUMBER($H38),IF(ISERROR(VLOOKUP($A38,'liste reference'!$A$6:$Q$1174,7,0)),IF(ISERROR(VLOOKUP($A38,'liste reference'!$B$6:$Q$1174,6,0)),"nu",VLOOKUP($A38,'liste reference'!$B$6:$Q$1174,6,0)),VLOOKUP($A38,'liste reference'!$A$6:$Q$1174,7,0)),"nu")</f>
        <v>nu</v>
      </c>
      <c r="L38" s="445" t="str">
        <f aca="false">IF(A38="NEWCOD",IF(W38="","Renseigner le champ 'Nouveau taxon'",$W38),IF(ISTEXT($E38),"Taxon déjà saisi !",IF(OR(A38="",A38="!!!!!!"),"",IF(ISERROR(VLOOKUP($A38,'liste reference'!$A$6:$B$1174,2,0)),IF(ISERROR(VLOOKUP($A38,'liste reference'!$B$6:$B$1174,1,0)),"non répertorié ou synonyme. Vérifiez !",VLOOKUP($A38,'liste reference'!$B$6:$B$1174,1,0)),VLOOKUP(A38,'liste reference'!$A$6:$B$1174,2,0)))))</f>
        <v/>
      </c>
      <c r="M38" s="460"/>
      <c r="N38" s="460"/>
      <c r="O38" s="460"/>
      <c r="P38" s="461" t="s">
        <v>3442</v>
      </c>
      <c r="Q38" s="461" t="str">
        <f aca="false">IF(OR($A38="NEWCOD",$A38="!!!!!!"),IF(X38="","NoCod",X38),IF($A38="","",IF(ISERROR(VLOOKUP($A38,'liste reference'!$A$6:$H$1174,8,FALSE())),IF(ISERROR(VLOOKUP($A38,'liste reference'!$B$6:$H$1174,7,FALSE())),"",VLOOKUP($A38,'liste reference'!$B$6:$H$1174,7,FALSE())),VLOOKUP($A38,'liste reference'!$A$6:$H$1174,8,FALSE()))))</f>
        <v/>
      </c>
      <c r="R38" s="448" t="str">
        <f aca="false">IF(ISTEXT(H38),"",(B38*$B$7/100)+(C38*$C$7/100))</f>
        <v/>
      </c>
      <c r="S38" s="255" t="str">
        <f aca="false">IF(OR(ISTEXT(H38),R38=0),"",IF(R38&lt;0.1,1,IF(R38&lt;1,2,IF(R38&lt;10,3,IF(R38&lt;50,4,IF(R38&gt;=50,5,""))))))</f>
        <v/>
      </c>
      <c r="T38" s="255" t="n">
        <f aca="false">IF(ISERROR(S38*J38),0,S38*J38)</f>
        <v>0</v>
      </c>
      <c r="U38" s="255" t="n">
        <f aca="false">IF(ISERROR(S38*J38*K38),0,S38*J38*K38)</f>
        <v>0</v>
      </c>
      <c r="V38" s="462" t="n">
        <f aca="false">IF(ISERROR(S38*K38),0,S38*K38)</f>
        <v>0</v>
      </c>
      <c r="W38" s="463"/>
      <c r="X38" s="464"/>
      <c r="Y38" s="255" t="str">
        <f aca="false">IF(AND(ISNUMBER(F38),OR(A38="",A38="!!!!!!")),"!!!!!!",IF(A38="new.cod","NEWCOD",IF(AND((Z38=""),ISTEXT(A38),A38&lt;&gt;"!!!!!!"),A38,IF(Z38="","",INDEX('liste reference'!$A$6:$A$1174,Z38)))))</f>
        <v/>
      </c>
      <c r="Z38" s="255" t="str">
        <f aca="false">IF(ISERROR(MATCH(A38,'liste reference'!$A$6:$A$1174,0)),IF(ISERROR(MATCH(A38,'liste reference'!$B$6:$B$1174,0)),"",(MATCH(A38,'liste reference'!$B$6:$B$1174,0))),(MATCH(A38,'liste reference'!$A$6:$A$1174,0)))</f>
        <v/>
      </c>
    </row>
    <row r="39" customFormat="false" ht="12.75" hidden="false" customHeight="false" outlineLevel="0" collapsed="false">
      <c r="A39" s="451"/>
      <c r="B39" s="452"/>
      <c r="C39" s="453"/>
      <c r="D39" s="454" t="str">
        <f aca="false">IF(ISERROR(VLOOKUP($A39,'liste reference'!$A$6:$B$1174,2,0)),IF(ISERROR(VLOOKUP($A39,'liste reference'!$B$6:$B$1174,1,0)),"",VLOOKUP($A39,'liste reference'!$B$6:$B$1174,1,0)),VLOOKUP($A39,'liste reference'!$A$6:$B$1174,2,0))</f>
        <v/>
      </c>
      <c r="E39" s="455" t="n">
        <f aca="false">IF(D39="",,VLOOKUP(D39,D$22:D38,1,0))</f>
        <v>0</v>
      </c>
      <c r="F39" s="456" t="str">
        <f aca="false">IF(AND(OR(A39="",A39="!!!!!!"),B39="",C39=""),"",IF(OR(AND(B39="",C39=""),ISERROR(C39+B39)),"!!!",($B39*$B$7+$C39*$C$7)/100))</f>
        <v/>
      </c>
      <c r="G39" s="457" t="str">
        <f aca="false">IF(A39="","",IF(ISERROR(VLOOKUP($A39,'liste reference'!$A$6:$Q$1174,9,0)),IF(ISERROR(VLOOKUP($A39,'liste reference'!$B$6:$Q$1174,8,0)),"    -",VLOOKUP($A39,'liste reference'!$B$6:$Q$1174,8,0)),VLOOKUP($A39,'liste reference'!$A$6:$Q$1174,9,0)))</f>
        <v/>
      </c>
      <c r="H39" s="458" t="str">
        <f aca="false">IF(A39="","x",IF(ISERROR(VLOOKUP($A39,'liste reference'!$A$6:$Q$1174,10,0)),IF(ISERROR(VLOOKUP($A39,'liste reference'!$B$6:$Q$1174,9,0)),"x",VLOOKUP($A39,'liste reference'!$B$6:$Q$1174,9,0)),VLOOKUP($A39,'liste reference'!$A$6:$Q$1174,10,0)))</f>
        <v>x</v>
      </c>
      <c r="I39" s="255" t="str">
        <f aca="false">IF(A39="","",1)</f>
        <v/>
      </c>
      <c r="J39" s="459" t="str">
        <f aca="false">IF(ISNUMBER($H39),IF(ISERROR(VLOOKUP($A39,'liste reference'!$A$6:$Q$1174,6,0)),IF(ISERROR(VLOOKUP($A39,'liste reference'!$B$6:$Q$1174,5,0)),"nu",VLOOKUP($A39,'liste reference'!$B$6:$Q$1174,5,0)),VLOOKUP($A39,'liste reference'!$A$6:$Q$1174,6,0)),"nu")</f>
        <v>nu</v>
      </c>
      <c r="K39" s="459" t="str">
        <f aca="false">IF(ISNUMBER($H39),IF(ISERROR(VLOOKUP($A39,'liste reference'!$A$6:$Q$1174,7,0)),IF(ISERROR(VLOOKUP($A39,'liste reference'!$B$6:$Q$1174,6,0)),"nu",VLOOKUP($A39,'liste reference'!$B$6:$Q$1174,6,0)),VLOOKUP($A39,'liste reference'!$A$6:$Q$1174,7,0)),"nu")</f>
        <v>nu</v>
      </c>
      <c r="L39" s="445" t="str">
        <f aca="false">IF(A39="NEWCOD",IF(W39="","Renseigner le champ 'Nouveau taxon'",$W39),IF(ISTEXT($E39),"Taxon déjà saisi !",IF(OR(A39="",A39="!!!!!!"),"",IF(ISERROR(VLOOKUP($A39,'liste reference'!$A$6:$B$1174,2,0)),IF(ISERROR(VLOOKUP($A39,'liste reference'!$B$6:$B$1174,1,0)),"non répertorié ou synonyme. Vérifiez !",VLOOKUP($A39,'liste reference'!$B$6:$B$1174,1,0)),VLOOKUP(A39,'liste reference'!$A$6:$B$1174,2,0)))))</f>
        <v/>
      </c>
      <c r="M39" s="460"/>
      <c r="N39" s="460"/>
      <c r="O39" s="460"/>
      <c r="P39" s="461" t="s">
        <v>3442</v>
      </c>
      <c r="Q39" s="461" t="str">
        <f aca="false">IF(OR($A39="NEWCOD",$A39="!!!!!!"),IF(X39="","NoCod",X39),IF($A39="","",IF(ISERROR(VLOOKUP($A39,'liste reference'!$A$6:$H$1174,8,FALSE())),IF(ISERROR(VLOOKUP($A39,'liste reference'!$B$6:$H$1174,7,FALSE())),"",VLOOKUP($A39,'liste reference'!$B$6:$H$1174,7,FALSE())),VLOOKUP($A39,'liste reference'!$A$6:$H$1174,8,FALSE()))))</f>
        <v/>
      </c>
      <c r="R39" s="448" t="str">
        <f aca="false">IF(ISTEXT(H39),"",(B39*$B$7/100)+(C39*$C$7/100))</f>
        <v/>
      </c>
      <c r="S39" s="255" t="str">
        <f aca="false">IF(OR(ISTEXT(H39),R39=0),"",IF(R39&lt;0.1,1,IF(R39&lt;1,2,IF(R39&lt;10,3,IF(R39&lt;50,4,IF(R39&gt;=50,5,""))))))</f>
        <v/>
      </c>
      <c r="T39" s="255" t="n">
        <f aca="false">IF(ISERROR(S39*J39),0,S39*J39)</f>
        <v>0</v>
      </c>
      <c r="U39" s="255" t="n">
        <f aca="false">IF(ISERROR(S39*J39*K39),0,S39*J39*K39)</f>
        <v>0</v>
      </c>
      <c r="V39" s="462" t="n">
        <f aca="false">IF(ISERROR(S39*K39),0,S39*K39)</f>
        <v>0</v>
      </c>
      <c r="W39" s="463"/>
      <c r="X39" s="464"/>
      <c r="Y39" s="255" t="str">
        <f aca="false">IF(AND(ISNUMBER(F39),OR(A39="",A39="!!!!!!")),"!!!!!!",IF(A39="new.cod","NEWCOD",IF(AND((Z39=""),ISTEXT(A39),A39&lt;&gt;"!!!!!!"),A39,IF(Z39="","",INDEX('liste reference'!$A$6:$A$1174,Z39)))))</f>
        <v/>
      </c>
      <c r="Z39" s="255" t="str">
        <f aca="false">IF(ISERROR(MATCH(A39,'liste reference'!$A$6:$A$1174,0)),IF(ISERROR(MATCH(A39,'liste reference'!$B$6:$B$1174,0)),"",(MATCH(A39,'liste reference'!$B$6:$B$1174,0))),(MATCH(A39,'liste reference'!$A$6:$A$1174,0)))</f>
        <v/>
      </c>
    </row>
    <row r="40" customFormat="false" ht="12.75" hidden="false" customHeight="false" outlineLevel="0" collapsed="false">
      <c r="A40" s="451"/>
      <c r="B40" s="452"/>
      <c r="C40" s="453"/>
      <c r="D40" s="454" t="str">
        <f aca="false">IF(ISERROR(VLOOKUP($A40,'liste reference'!$A$6:$B$1174,2,0)),IF(ISERROR(VLOOKUP($A40,'liste reference'!$B$6:$B$1174,1,0)),"",VLOOKUP($A40,'liste reference'!$B$6:$B$1174,1,0)),VLOOKUP($A40,'liste reference'!$A$6:$B$1174,2,0))</f>
        <v/>
      </c>
      <c r="E40" s="455" t="n">
        <f aca="false">IF(D40="",,VLOOKUP(D40,D$22:D39,1,0))</f>
        <v>0</v>
      </c>
      <c r="F40" s="456" t="str">
        <f aca="false">IF(AND(OR(A40="",A40="!!!!!!"),B40="",C40=""),"",IF(OR(AND(B40="",C40=""),ISERROR(C40+B40)),"!!!",($B40*$B$7+$C40*$C$7)/100))</f>
        <v/>
      </c>
      <c r="G40" s="457" t="str">
        <f aca="false">IF(A40="","",IF(ISERROR(VLOOKUP($A40,'liste reference'!$A$6:$Q$1174,9,0)),IF(ISERROR(VLOOKUP($A40,'liste reference'!$B$6:$Q$1174,8,0)),"    -",VLOOKUP($A40,'liste reference'!$B$6:$Q$1174,8,0)),VLOOKUP($A40,'liste reference'!$A$6:$Q$1174,9,0)))</f>
        <v/>
      </c>
      <c r="H40" s="458" t="str">
        <f aca="false">IF(A40="","x",IF(ISERROR(VLOOKUP($A40,'liste reference'!$A$6:$Q$1174,10,0)),IF(ISERROR(VLOOKUP($A40,'liste reference'!$B$6:$Q$1174,9,0)),"x",VLOOKUP($A40,'liste reference'!$B$6:$Q$1174,9,0)),VLOOKUP($A40,'liste reference'!$A$6:$Q$1174,10,0)))</f>
        <v>x</v>
      </c>
      <c r="I40" s="255" t="str">
        <f aca="false">IF(A40="","",1)</f>
        <v/>
      </c>
      <c r="J40" s="459" t="str">
        <f aca="false">IF(ISNUMBER($H40),IF(ISERROR(VLOOKUP($A40,'liste reference'!$A$6:$Q$1174,6,0)),IF(ISERROR(VLOOKUP($A40,'liste reference'!$B$6:$Q$1174,5,0)),"nu",VLOOKUP($A40,'liste reference'!$B$6:$Q$1174,5,0)),VLOOKUP($A40,'liste reference'!$A$6:$Q$1174,6,0)),"nu")</f>
        <v>nu</v>
      </c>
      <c r="K40" s="459" t="str">
        <f aca="false">IF(ISNUMBER($H40),IF(ISERROR(VLOOKUP($A40,'liste reference'!$A$6:$Q$1174,7,0)),IF(ISERROR(VLOOKUP($A40,'liste reference'!$B$6:$Q$1174,6,0)),"nu",VLOOKUP($A40,'liste reference'!$B$6:$Q$1174,6,0)),VLOOKUP($A40,'liste reference'!$A$6:$Q$1174,7,0)),"nu")</f>
        <v>nu</v>
      </c>
      <c r="L40" s="445" t="str">
        <f aca="false">IF(A40="NEWCOD",IF(W40="","Renseigner le champ 'Nouveau taxon'",$W40),IF(ISTEXT($E40),"Taxon déjà saisi !",IF(OR(A40="",A40="!!!!!!"),"",IF(ISERROR(VLOOKUP($A40,'liste reference'!$A$6:$B$1174,2,0)),IF(ISERROR(VLOOKUP($A40,'liste reference'!$B$6:$B$1174,1,0)),"non répertorié ou synonyme. Vérifiez !",VLOOKUP($A40,'liste reference'!$B$6:$B$1174,1,0)),VLOOKUP(A40,'liste reference'!$A$6:$B$1174,2,0)))))</f>
        <v/>
      </c>
      <c r="M40" s="460"/>
      <c r="N40" s="460"/>
      <c r="O40" s="460"/>
      <c r="P40" s="461" t="s">
        <v>3442</v>
      </c>
      <c r="Q40" s="461" t="str">
        <f aca="false">IF(OR($A40="NEWCOD",$A40="!!!!!!"),IF(X40="","NoCod",X40),IF($A40="","",IF(ISERROR(VLOOKUP($A40,'liste reference'!$A$6:$H$1174,8,FALSE())),IF(ISERROR(VLOOKUP($A40,'liste reference'!$B$6:$H$1174,7,FALSE())),"",VLOOKUP($A40,'liste reference'!$B$6:$H$1174,7,FALSE())),VLOOKUP($A40,'liste reference'!$A$6:$H$1174,8,FALSE()))))</f>
        <v/>
      </c>
      <c r="R40" s="448" t="str">
        <f aca="false">IF(ISTEXT(H40),"",(B40*$B$7/100)+(C40*$C$7/100))</f>
        <v/>
      </c>
      <c r="S40" s="255" t="str">
        <f aca="false">IF(OR(ISTEXT(H40),R40=0),"",IF(R40&lt;0.1,1,IF(R40&lt;1,2,IF(R40&lt;10,3,IF(R40&lt;50,4,IF(R40&gt;=50,5,""))))))</f>
        <v/>
      </c>
      <c r="T40" s="255" t="n">
        <f aca="false">IF(ISERROR(S40*J40),0,S40*J40)</f>
        <v>0</v>
      </c>
      <c r="U40" s="255" t="n">
        <f aca="false">IF(ISERROR(S40*J40*K40),0,S40*J40*K40)</f>
        <v>0</v>
      </c>
      <c r="V40" s="462" t="n">
        <f aca="false">IF(ISERROR(S40*K40),0,S40*K40)</f>
        <v>0</v>
      </c>
      <c r="W40" s="463"/>
      <c r="X40" s="464"/>
      <c r="Y40" s="255" t="str">
        <f aca="false">IF(AND(ISNUMBER(F40),OR(A40="",A40="!!!!!!")),"!!!!!!",IF(A40="new.cod","NEWCOD",IF(AND((Z40=""),ISTEXT(A40),A40&lt;&gt;"!!!!!!"),A40,IF(Z40="","",INDEX('liste reference'!$A$6:$A$1174,Z40)))))</f>
        <v/>
      </c>
      <c r="Z40" s="255" t="str">
        <f aca="false">IF(ISERROR(MATCH(A40,'liste reference'!$A$6:$A$1174,0)),IF(ISERROR(MATCH(A40,'liste reference'!$B$6:$B$1174,0)),"",(MATCH(A40,'liste reference'!$B$6:$B$1174,0))),(MATCH(A40,'liste reference'!$A$6:$A$1174,0)))</f>
        <v/>
      </c>
    </row>
    <row r="41" customFormat="false" ht="12.75" hidden="false" customHeight="false" outlineLevel="0" collapsed="false">
      <c r="A41" s="451"/>
      <c r="B41" s="452"/>
      <c r="C41" s="453"/>
      <c r="D41" s="454" t="str">
        <f aca="false">IF(ISERROR(VLOOKUP($A41,'liste reference'!$A$6:$B$1174,2,0)),IF(ISERROR(VLOOKUP($A41,'liste reference'!$B$6:$B$1174,1,0)),"",VLOOKUP($A41,'liste reference'!$B$6:$B$1174,1,0)),VLOOKUP($A41,'liste reference'!$A$6:$B$1174,2,0))</f>
        <v/>
      </c>
      <c r="E41" s="455" t="n">
        <f aca="false">IF(D41="",,VLOOKUP(D41,D$22:D40,1,0))</f>
        <v>0</v>
      </c>
      <c r="F41" s="456" t="str">
        <f aca="false">IF(AND(OR(A41="",A41="!!!!!!"),B41="",C41=""),"",IF(OR(AND(B41="",C41=""),ISERROR(C41+B41)),"!!!",($B41*$B$7+$C41*$C$7)/100))</f>
        <v/>
      </c>
      <c r="G41" s="457" t="str">
        <f aca="false">IF(A41="","",IF(ISERROR(VLOOKUP($A41,'liste reference'!$A$6:$Q$1174,9,0)),IF(ISERROR(VLOOKUP($A41,'liste reference'!$B$6:$Q$1174,8,0)),"    -",VLOOKUP($A41,'liste reference'!$B$6:$Q$1174,8,0)),VLOOKUP($A41,'liste reference'!$A$6:$Q$1174,9,0)))</f>
        <v/>
      </c>
      <c r="H41" s="458" t="str">
        <f aca="false">IF(A41="","x",IF(ISERROR(VLOOKUP($A41,'liste reference'!$A$6:$Q$1174,10,0)),IF(ISERROR(VLOOKUP($A41,'liste reference'!$B$6:$Q$1174,9,0)),"x",VLOOKUP($A41,'liste reference'!$B$6:$Q$1174,9,0)),VLOOKUP($A41,'liste reference'!$A$6:$Q$1174,10,0)))</f>
        <v>x</v>
      </c>
      <c r="I41" s="255" t="str">
        <f aca="false">IF(A41="","",1)</f>
        <v/>
      </c>
      <c r="J41" s="459" t="str">
        <f aca="false">IF(ISNUMBER($H41),IF(ISERROR(VLOOKUP($A41,'liste reference'!$A$6:$Q$1174,6,0)),IF(ISERROR(VLOOKUP($A41,'liste reference'!$B$6:$Q$1174,5,0)),"nu",VLOOKUP($A41,'liste reference'!$B$6:$Q$1174,5,0)),VLOOKUP($A41,'liste reference'!$A$6:$Q$1174,6,0)),"nu")</f>
        <v>nu</v>
      </c>
      <c r="K41" s="459" t="str">
        <f aca="false">IF(ISNUMBER($H41),IF(ISERROR(VLOOKUP($A41,'liste reference'!$A$6:$Q$1174,7,0)),IF(ISERROR(VLOOKUP($A41,'liste reference'!$B$6:$Q$1174,6,0)),"nu",VLOOKUP($A41,'liste reference'!$B$6:$Q$1174,6,0)),VLOOKUP($A41,'liste reference'!$A$6:$Q$1174,7,0)),"nu")</f>
        <v>nu</v>
      </c>
      <c r="L41" s="445" t="str">
        <f aca="false">IF(A41="NEWCOD",IF(W41="","Renseigner le champ 'Nouveau taxon'",$W41),IF(ISTEXT($E41),"Taxon déjà saisi !",IF(OR(A41="",A41="!!!!!!"),"",IF(ISERROR(VLOOKUP($A41,'liste reference'!$A$6:$B$1174,2,0)),IF(ISERROR(VLOOKUP($A41,'liste reference'!$B$6:$B$1174,1,0)),"non répertorié ou synonyme. Vérifiez !",VLOOKUP($A41,'liste reference'!$B$6:$B$1174,1,0)),VLOOKUP(A41,'liste reference'!$A$6:$B$1174,2,0)))))</f>
        <v/>
      </c>
      <c r="M41" s="460"/>
      <c r="N41" s="460"/>
      <c r="O41" s="460"/>
      <c r="P41" s="461" t="s">
        <v>3442</v>
      </c>
      <c r="Q41" s="461" t="str">
        <f aca="false">IF(OR($A41="NEWCOD",$A41="!!!!!!"),IF(X41="","NoCod",X41),IF($A41="","",IF(ISERROR(VLOOKUP($A41,'liste reference'!$A$6:$H$1174,8,FALSE())),IF(ISERROR(VLOOKUP($A41,'liste reference'!$B$6:$H$1174,7,FALSE())),"",VLOOKUP($A41,'liste reference'!$B$6:$H$1174,7,FALSE())),VLOOKUP($A41,'liste reference'!$A$6:$H$1174,8,FALSE()))))</f>
        <v/>
      </c>
      <c r="R41" s="448" t="str">
        <f aca="false">IF(ISTEXT(H41),"",(B41*$B$7/100)+(C41*$C$7/100))</f>
        <v/>
      </c>
      <c r="S41" s="255" t="str">
        <f aca="false">IF(OR(ISTEXT(H41),R41=0),"",IF(R41&lt;0.1,1,IF(R41&lt;1,2,IF(R41&lt;10,3,IF(R41&lt;50,4,IF(R41&gt;=50,5,""))))))</f>
        <v/>
      </c>
      <c r="T41" s="255" t="n">
        <f aca="false">IF(ISERROR(S41*J41),0,S41*J41)</f>
        <v>0</v>
      </c>
      <c r="U41" s="255" t="n">
        <f aca="false">IF(ISERROR(S41*J41*K41),0,S41*J41*K41)</f>
        <v>0</v>
      </c>
      <c r="V41" s="462" t="n">
        <f aca="false">IF(ISERROR(S41*K41),0,S41*K41)</f>
        <v>0</v>
      </c>
      <c r="W41" s="463"/>
      <c r="X41" s="464"/>
      <c r="Y41" s="255" t="str">
        <f aca="false">IF(AND(ISNUMBER(F41),OR(A41="",A41="!!!!!!")),"!!!!!!",IF(A41="new.cod","NEWCOD",IF(AND((Z41=""),ISTEXT(A41),A41&lt;&gt;"!!!!!!"),A41,IF(Z41="","",INDEX('liste reference'!$A$6:$A$1174,Z41)))))</f>
        <v/>
      </c>
      <c r="Z41" s="255" t="str">
        <f aca="false">IF(ISERROR(MATCH(A41,'liste reference'!$A$6:$A$1174,0)),IF(ISERROR(MATCH(A41,'liste reference'!$B$6:$B$1174,0)),"",(MATCH(A41,'liste reference'!$B$6:$B$1174,0))),(MATCH(A41,'liste reference'!$A$6:$A$1174,0)))</f>
        <v/>
      </c>
    </row>
    <row r="42" customFormat="false" ht="12.75" hidden="false" customHeight="false" outlineLevel="0" collapsed="false">
      <c r="A42" s="451"/>
      <c r="B42" s="452"/>
      <c r="C42" s="453"/>
      <c r="D42" s="454" t="str">
        <f aca="false">IF(ISERROR(VLOOKUP($A42,'liste reference'!$A$6:$B$1174,2,0)),IF(ISERROR(VLOOKUP($A42,'liste reference'!$B$6:$B$1174,1,0)),"",VLOOKUP($A42,'liste reference'!$B$6:$B$1174,1,0)),VLOOKUP($A42,'liste reference'!$A$6:$B$1174,2,0))</f>
        <v/>
      </c>
      <c r="E42" s="455" t="n">
        <f aca="false">IF(D42="",,VLOOKUP(D42,D$22:D41,1,0))</f>
        <v>0</v>
      </c>
      <c r="F42" s="456" t="str">
        <f aca="false">IF(AND(OR(A42="",A42="!!!!!!"),B42="",C42=""),"",IF(OR(AND(B42="",C42=""),ISERROR(C42+B42)),"!!!",($B42*$B$7+$C42*$C$7)/100))</f>
        <v/>
      </c>
      <c r="G42" s="457" t="str">
        <f aca="false">IF(A42="","",IF(ISERROR(VLOOKUP($A42,'liste reference'!$A$6:$Q$1174,9,0)),IF(ISERROR(VLOOKUP($A42,'liste reference'!$B$6:$Q$1174,8,0)),"    -",VLOOKUP($A42,'liste reference'!$B$6:$Q$1174,8,0)),VLOOKUP($A42,'liste reference'!$A$6:$Q$1174,9,0)))</f>
        <v/>
      </c>
      <c r="H42" s="458" t="str">
        <f aca="false">IF(A42="","x",IF(ISERROR(VLOOKUP($A42,'liste reference'!$A$6:$Q$1174,10,0)),IF(ISERROR(VLOOKUP($A42,'liste reference'!$B$6:$Q$1174,9,0)),"x",VLOOKUP($A42,'liste reference'!$B$6:$Q$1174,9,0)),VLOOKUP($A42,'liste reference'!$A$6:$Q$1174,10,0)))</f>
        <v>x</v>
      </c>
      <c r="I42" s="255" t="str">
        <f aca="false">IF(A42="","",1)</f>
        <v/>
      </c>
      <c r="J42" s="459" t="str">
        <f aca="false">IF(ISNUMBER($H42),IF(ISERROR(VLOOKUP($A42,'liste reference'!$A$6:$Q$1174,6,0)),IF(ISERROR(VLOOKUP($A42,'liste reference'!$B$6:$Q$1174,5,0)),"nu",VLOOKUP($A42,'liste reference'!$B$6:$Q$1174,5,0)),VLOOKUP($A42,'liste reference'!$A$6:$Q$1174,6,0)),"nu")</f>
        <v>nu</v>
      </c>
      <c r="K42" s="459" t="str">
        <f aca="false">IF(ISNUMBER($H42),IF(ISERROR(VLOOKUP($A42,'liste reference'!$A$6:$Q$1174,7,0)),IF(ISERROR(VLOOKUP($A42,'liste reference'!$B$6:$Q$1174,6,0)),"nu",VLOOKUP($A42,'liste reference'!$B$6:$Q$1174,6,0)),VLOOKUP($A42,'liste reference'!$A$6:$Q$1174,7,0)),"nu")</f>
        <v>nu</v>
      </c>
      <c r="L42" s="445" t="str">
        <f aca="false">IF(A42="NEWCOD",IF(W42="","Renseigner le champ 'Nouveau taxon'",$W42),IF(ISTEXT($E42),"Taxon déjà saisi !",IF(OR(A42="",A42="!!!!!!"),"",IF(ISERROR(VLOOKUP($A42,'liste reference'!$A$6:$B$1174,2,0)),IF(ISERROR(VLOOKUP($A42,'liste reference'!$B$6:$B$1174,1,0)),"non répertorié ou synonyme. Vérifiez !",VLOOKUP($A42,'liste reference'!$B$6:$B$1174,1,0)),VLOOKUP(A42,'liste reference'!$A$6:$B$1174,2,0)))))</f>
        <v/>
      </c>
      <c r="M42" s="460"/>
      <c r="N42" s="460"/>
      <c r="O42" s="460"/>
      <c r="P42" s="461" t="s">
        <v>3442</v>
      </c>
      <c r="Q42" s="461" t="str">
        <f aca="false">IF(OR($A42="NEWCOD",$A42="!!!!!!"),IF(X42="","NoCod",X42),IF($A42="","",IF(ISERROR(VLOOKUP($A42,'liste reference'!$A$6:$H$1174,8,FALSE())),IF(ISERROR(VLOOKUP($A42,'liste reference'!$B$6:$H$1174,7,FALSE())),"",VLOOKUP($A42,'liste reference'!$B$6:$H$1174,7,FALSE())),VLOOKUP($A42,'liste reference'!$A$6:$H$1174,8,FALSE()))))</f>
        <v/>
      </c>
      <c r="R42" s="448" t="str">
        <f aca="false">IF(ISTEXT(H42),"",(B42*$B$7/100)+(C42*$C$7/100))</f>
        <v/>
      </c>
      <c r="S42" s="255" t="str">
        <f aca="false">IF(OR(ISTEXT(H42),R42=0),"",IF(R42&lt;0.1,1,IF(R42&lt;1,2,IF(R42&lt;10,3,IF(R42&lt;50,4,IF(R42&gt;=50,5,""))))))</f>
        <v/>
      </c>
      <c r="T42" s="255" t="n">
        <f aca="false">IF(ISERROR(S42*J42),0,S42*J42)</f>
        <v>0</v>
      </c>
      <c r="U42" s="255" t="n">
        <f aca="false">IF(ISERROR(S42*J42*K42),0,S42*J42*K42)</f>
        <v>0</v>
      </c>
      <c r="V42" s="462" t="n">
        <f aca="false">IF(ISERROR(S42*K42),0,S42*K42)</f>
        <v>0</v>
      </c>
      <c r="W42" s="463"/>
      <c r="X42" s="464"/>
      <c r="Y42" s="255" t="str">
        <f aca="false">IF(AND(ISNUMBER(F42),OR(A42="",A42="!!!!!!")),"!!!!!!",IF(A42="new.cod","NEWCOD",IF(AND((Z42=""),ISTEXT(A42),A42&lt;&gt;"!!!!!!"),A42,IF(Z42="","",INDEX('liste reference'!$A$6:$A$1174,Z42)))))</f>
        <v/>
      </c>
      <c r="Z42" s="255" t="str">
        <f aca="false">IF(ISERROR(MATCH(A42,'liste reference'!$A$6:$A$1174,0)),IF(ISERROR(MATCH(A42,'liste reference'!$B$6:$B$1174,0)),"",(MATCH(A42,'liste reference'!$B$6:$B$1174,0))),(MATCH(A42,'liste reference'!$A$6:$A$1174,0)))</f>
        <v/>
      </c>
    </row>
    <row r="43" customFormat="false" ht="12.75" hidden="false" customHeight="false" outlineLevel="0" collapsed="false">
      <c r="A43" s="451"/>
      <c r="B43" s="452"/>
      <c r="C43" s="453"/>
      <c r="D43" s="454" t="str">
        <f aca="false">IF(ISERROR(VLOOKUP($A43,'liste reference'!$A$6:$B$1174,2,0)),IF(ISERROR(VLOOKUP($A43,'liste reference'!$B$6:$B$1174,1,0)),"",VLOOKUP($A43,'liste reference'!$B$6:$B$1174,1,0)),VLOOKUP($A43,'liste reference'!$A$6:$B$1174,2,0))</f>
        <v/>
      </c>
      <c r="E43" s="455" t="n">
        <f aca="false">IF(D43="",,VLOOKUP(D43,D$22:D42,1,0))</f>
        <v>0</v>
      </c>
      <c r="F43" s="456" t="str">
        <f aca="false">IF(AND(OR(A43="",A43="!!!!!!"),B43="",C43=""),"",IF(OR(AND(B43="",C43=""),ISERROR(C43+B43)),"!!!",($B43*$B$7+$C43*$C$7)/100))</f>
        <v/>
      </c>
      <c r="G43" s="457" t="str">
        <f aca="false">IF(A43="","",IF(ISERROR(VLOOKUP($A43,'liste reference'!$A$6:$Q$1174,9,0)),IF(ISERROR(VLOOKUP($A43,'liste reference'!$B$6:$Q$1174,8,0)),"    -",VLOOKUP($A43,'liste reference'!$B$6:$Q$1174,8,0)),VLOOKUP($A43,'liste reference'!$A$6:$Q$1174,9,0)))</f>
        <v/>
      </c>
      <c r="H43" s="458" t="str">
        <f aca="false">IF(A43="","x",IF(ISERROR(VLOOKUP($A43,'liste reference'!$A$6:$Q$1174,10,0)),IF(ISERROR(VLOOKUP($A43,'liste reference'!$B$6:$Q$1174,9,0)),"x",VLOOKUP($A43,'liste reference'!$B$6:$Q$1174,9,0)),VLOOKUP($A43,'liste reference'!$A$6:$Q$1174,10,0)))</f>
        <v>x</v>
      </c>
      <c r="I43" s="255" t="str">
        <f aca="false">IF(A43="","",1)</f>
        <v/>
      </c>
      <c r="J43" s="459" t="str">
        <f aca="false">IF(ISNUMBER($H43),IF(ISERROR(VLOOKUP($A43,'liste reference'!$A$6:$Q$1174,6,0)),IF(ISERROR(VLOOKUP($A43,'liste reference'!$B$6:$Q$1174,5,0)),"nu",VLOOKUP($A43,'liste reference'!$B$6:$Q$1174,5,0)),VLOOKUP($A43,'liste reference'!$A$6:$Q$1174,6,0)),"nu")</f>
        <v>nu</v>
      </c>
      <c r="K43" s="459" t="str">
        <f aca="false">IF(ISNUMBER($H43),IF(ISERROR(VLOOKUP($A43,'liste reference'!$A$6:$Q$1174,7,0)),IF(ISERROR(VLOOKUP($A43,'liste reference'!$B$6:$Q$1174,6,0)),"nu",VLOOKUP($A43,'liste reference'!$B$6:$Q$1174,6,0)),VLOOKUP($A43,'liste reference'!$A$6:$Q$1174,7,0)),"nu")</f>
        <v>nu</v>
      </c>
      <c r="L43" s="445" t="str">
        <f aca="false">IF(A43="NEWCOD",IF(W43="","Renseigner le champ 'Nouveau taxon'",$W43),IF(ISTEXT($E43),"Taxon déjà saisi !",IF(OR(A43="",A43="!!!!!!"),"",IF(ISERROR(VLOOKUP($A43,'liste reference'!$A$6:$B$1174,2,0)),IF(ISERROR(VLOOKUP($A43,'liste reference'!$B$6:$B$1174,1,0)),"non répertorié ou synonyme. Vérifiez !",VLOOKUP($A43,'liste reference'!$B$6:$B$1174,1,0)),VLOOKUP(A43,'liste reference'!$A$6:$B$1174,2,0)))))</f>
        <v/>
      </c>
      <c r="M43" s="460"/>
      <c r="N43" s="460"/>
      <c r="O43" s="460"/>
      <c r="P43" s="461" t="s">
        <v>3442</v>
      </c>
      <c r="Q43" s="461" t="str">
        <f aca="false">IF(OR($A43="NEWCOD",$A43="!!!!!!"),IF(X43="","NoCod",X43),IF($A43="","",IF(ISERROR(VLOOKUP($A43,'liste reference'!$A$6:$H$1174,8,FALSE())),IF(ISERROR(VLOOKUP($A43,'liste reference'!$B$6:$H$1174,7,FALSE())),"",VLOOKUP($A43,'liste reference'!$B$6:$H$1174,7,FALSE())),VLOOKUP($A43,'liste reference'!$A$6:$H$1174,8,FALSE()))))</f>
        <v/>
      </c>
      <c r="R43" s="448" t="str">
        <f aca="false">IF(ISTEXT(H43),"",(B43*$B$7/100)+(C43*$C$7/100))</f>
        <v/>
      </c>
      <c r="S43" s="255" t="str">
        <f aca="false">IF(OR(ISTEXT(H43),R43=0),"",IF(R43&lt;0.1,1,IF(R43&lt;1,2,IF(R43&lt;10,3,IF(R43&lt;50,4,IF(R43&gt;=50,5,""))))))</f>
        <v/>
      </c>
      <c r="T43" s="255" t="n">
        <f aca="false">IF(ISERROR(S43*J43),0,S43*J43)</f>
        <v>0</v>
      </c>
      <c r="U43" s="255" t="n">
        <f aca="false">IF(ISERROR(S43*J43*K43),0,S43*J43*K43)</f>
        <v>0</v>
      </c>
      <c r="V43" s="462" t="n">
        <f aca="false">IF(ISERROR(S43*K43),0,S43*K43)</f>
        <v>0</v>
      </c>
      <c r="W43" s="463"/>
      <c r="X43" s="464"/>
      <c r="Y43" s="255" t="str">
        <f aca="false">IF(AND(ISNUMBER(F43),OR(A43="",A43="!!!!!!")),"!!!!!!",IF(A43="new.cod","NEWCOD",IF(AND((Z43=""),ISTEXT(A43),A43&lt;&gt;"!!!!!!"),A43,IF(Z43="","",INDEX('liste reference'!$A$6:$A$1174,Z43)))))</f>
        <v/>
      </c>
      <c r="Z43" s="255" t="str">
        <f aca="false">IF(ISERROR(MATCH(A43,'liste reference'!$A$6:$A$1174,0)),IF(ISERROR(MATCH(A43,'liste reference'!$B$6:$B$1174,0)),"",(MATCH(A43,'liste reference'!$B$6:$B$1174,0))),(MATCH(A43,'liste reference'!$A$6:$A$1174,0)))</f>
        <v/>
      </c>
    </row>
    <row r="44" customFormat="false" ht="12.75" hidden="false" customHeight="false" outlineLevel="0" collapsed="false">
      <c r="A44" s="451"/>
      <c r="B44" s="452"/>
      <c r="C44" s="453"/>
      <c r="D44" s="454" t="str">
        <f aca="false">IF(ISERROR(VLOOKUP($A44,'liste reference'!$A$6:$B$1174,2,0)),IF(ISERROR(VLOOKUP($A44,'liste reference'!$B$6:$B$1174,1,0)),"",VLOOKUP($A44,'liste reference'!$B$6:$B$1174,1,0)),VLOOKUP($A44,'liste reference'!$A$6:$B$1174,2,0))</f>
        <v/>
      </c>
      <c r="E44" s="455" t="n">
        <f aca="false">IF(D44="",,VLOOKUP(D44,D$22:D43,1,0))</f>
        <v>0</v>
      </c>
      <c r="F44" s="456" t="str">
        <f aca="false">IF(AND(OR(A44="",A44="!!!!!!"),B44="",C44=""),"",IF(OR(AND(B44="",C44=""),ISERROR(C44+B44)),"!!!",($B44*$B$7+$C44*$C$7)/100))</f>
        <v/>
      </c>
      <c r="G44" s="457" t="str">
        <f aca="false">IF(A44="","",IF(ISERROR(VLOOKUP($A44,'liste reference'!$A$6:$Q$1174,9,0)),IF(ISERROR(VLOOKUP($A44,'liste reference'!$B$6:$Q$1174,8,0)),"    -",VLOOKUP($A44,'liste reference'!$B$6:$Q$1174,8,0)),VLOOKUP($A44,'liste reference'!$A$6:$Q$1174,9,0)))</f>
        <v/>
      </c>
      <c r="H44" s="458" t="str">
        <f aca="false">IF(A44="","x",IF(ISERROR(VLOOKUP($A44,'liste reference'!$A$6:$Q$1174,10,0)),IF(ISERROR(VLOOKUP($A44,'liste reference'!$B$6:$Q$1174,9,0)),"x",VLOOKUP($A44,'liste reference'!$B$6:$Q$1174,9,0)),VLOOKUP($A44,'liste reference'!$A$6:$Q$1174,10,0)))</f>
        <v>x</v>
      </c>
      <c r="I44" s="255" t="str">
        <f aca="false">IF(A44="","",1)</f>
        <v/>
      </c>
      <c r="J44" s="459" t="str">
        <f aca="false">IF(ISNUMBER($H44),IF(ISERROR(VLOOKUP($A44,'liste reference'!$A$6:$Q$1174,6,0)),IF(ISERROR(VLOOKUP($A44,'liste reference'!$B$6:$Q$1174,5,0)),"nu",VLOOKUP($A44,'liste reference'!$B$6:$Q$1174,5,0)),VLOOKUP($A44,'liste reference'!$A$6:$Q$1174,6,0)),"nu")</f>
        <v>nu</v>
      </c>
      <c r="K44" s="459" t="str">
        <f aca="false">IF(ISNUMBER($H44),IF(ISERROR(VLOOKUP($A44,'liste reference'!$A$6:$Q$1174,7,0)),IF(ISERROR(VLOOKUP($A44,'liste reference'!$B$6:$Q$1174,6,0)),"nu",VLOOKUP($A44,'liste reference'!$B$6:$Q$1174,6,0)),VLOOKUP($A44,'liste reference'!$A$6:$Q$1174,7,0)),"nu")</f>
        <v>nu</v>
      </c>
      <c r="L44" s="445" t="str">
        <f aca="false">IF(A44="NEWCOD",IF(W44="","Renseigner le champ 'Nouveau taxon'",$W44),IF(ISTEXT($E44),"Taxon déjà saisi !",IF(OR(A44="",A44="!!!!!!"),"",IF(ISERROR(VLOOKUP($A44,'liste reference'!$A$6:$B$1174,2,0)),IF(ISERROR(VLOOKUP($A44,'liste reference'!$B$6:$B$1174,1,0)),"non répertorié ou synonyme. Vérifiez !",VLOOKUP($A44,'liste reference'!$B$6:$B$1174,1,0)),VLOOKUP(A44,'liste reference'!$A$6:$B$1174,2,0)))))</f>
        <v/>
      </c>
      <c r="M44" s="460"/>
      <c r="N44" s="460"/>
      <c r="O44" s="460"/>
      <c r="P44" s="461" t="s">
        <v>3442</v>
      </c>
      <c r="Q44" s="461" t="str">
        <f aca="false">IF(OR($A44="NEWCOD",$A44="!!!!!!"),IF(X44="","NoCod",X44),IF($A44="","",IF(ISERROR(VLOOKUP($A44,'liste reference'!$A$6:$H$1174,8,FALSE())),IF(ISERROR(VLOOKUP($A44,'liste reference'!$B$6:$H$1174,7,FALSE())),"",VLOOKUP($A44,'liste reference'!$B$6:$H$1174,7,FALSE())),VLOOKUP($A44,'liste reference'!$A$6:$H$1174,8,FALSE()))))</f>
        <v/>
      </c>
      <c r="R44" s="448" t="str">
        <f aca="false">IF(ISTEXT(H44),"",(B44*$B$7/100)+(C44*$C$7/100))</f>
        <v/>
      </c>
      <c r="S44" s="255" t="str">
        <f aca="false">IF(OR(ISTEXT(H44),R44=0),"",IF(R44&lt;0.1,1,IF(R44&lt;1,2,IF(R44&lt;10,3,IF(R44&lt;50,4,IF(R44&gt;=50,5,""))))))</f>
        <v/>
      </c>
      <c r="T44" s="255" t="n">
        <f aca="false">IF(ISERROR(S44*J44),0,S44*J44)</f>
        <v>0</v>
      </c>
      <c r="U44" s="255" t="n">
        <f aca="false">IF(ISERROR(S44*J44*K44),0,S44*J44*K44)</f>
        <v>0</v>
      </c>
      <c r="V44" s="462" t="n">
        <f aca="false">IF(ISERROR(S44*K44),0,S44*K44)</f>
        <v>0</v>
      </c>
      <c r="W44" s="463"/>
      <c r="X44" s="464"/>
      <c r="Y44" s="255" t="str">
        <f aca="false">IF(AND(ISNUMBER(F44),OR(A44="",A44="!!!!!!")),"!!!!!!",IF(A44="new.cod","NEWCOD",IF(AND((Z44=""),ISTEXT(A44),A44&lt;&gt;"!!!!!!"),A44,IF(Z44="","",INDEX('liste reference'!$A$6:$A$1174,Z44)))))</f>
        <v/>
      </c>
      <c r="Z44" s="255" t="str">
        <f aca="false">IF(ISERROR(MATCH(A44,'liste reference'!$A$6:$A$1174,0)),IF(ISERROR(MATCH(A44,'liste reference'!$B$6:$B$1174,0)),"",(MATCH(A44,'liste reference'!$B$6:$B$1174,0))),(MATCH(A44,'liste reference'!$A$6:$A$1174,0)))</f>
        <v/>
      </c>
    </row>
    <row r="45" customFormat="false" ht="12.75" hidden="false" customHeight="false" outlineLevel="0" collapsed="false">
      <c r="A45" s="451"/>
      <c r="B45" s="452"/>
      <c r="C45" s="453"/>
      <c r="D45" s="454" t="str">
        <f aca="false">IF(ISERROR(VLOOKUP($A45,'liste reference'!$A$6:$B$1174,2,0)),IF(ISERROR(VLOOKUP($A45,'liste reference'!$B$6:$B$1174,1,0)),"",VLOOKUP($A45,'liste reference'!$B$6:$B$1174,1,0)),VLOOKUP($A45,'liste reference'!$A$6:$B$1174,2,0))</f>
        <v/>
      </c>
      <c r="E45" s="455" t="n">
        <f aca="false">IF(D45="",,VLOOKUP(D45,D$22:D44,1,0))</f>
        <v>0</v>
      </c>
      <c r="F45" s="456" t="str">
        <f aca="false">IF(AND(OR(A45="",A45="!!!!!!"),B45="",C45=""),"",IF(OR(AND(B45="",C45=""),ISERROR(C45+B45)),"!!!",($B45*$B$7+$C45*$C$7)/100))</f>
        <v/>
      </c>
      <c r="G45" s="457" t="str">
        <f aca="false">IF(A45="","",IF(ISERROR(VLOOKUP($A45,'liste reference'!$A$6:$Q$1174,9,0)),IF(ISERROR(VLOOKUP($A45,'liste reference'!$B$6:$Q$1174,8,0)),"    -",VLOOKUP($A45,'liste reference'!$B$6:$Q$1174,8,0)),VLOOKUP($A45,'liste reference'!$A$6:$Q$1174,9,0)))</f>
        <v/>
      </c>
      <c r="H45" s="458" t="str">
        <f aca="false">IF(A45="","x",IF(ISERROR(VLOOKUP($A45,'liste reference'!$A$6:$Q$1174,10,0)),IF(ISERROR(VLOOKUP($A45,'liste reference'!$B$6:$Q$1174,9,0)),"x",VLOOKUP($A45,'liste reference'!$B$6:$Q$1174,9,0)),VLOOKUP($A45,'liste reference'!$A$6:$Q$1174,10,0)))</f>
        <v>x</v>
      </c>
      <c r="I45" s="255" t="str">
        <f aca="false">IF(A45="","",1)</f>
        <v/>
      </c>
      <c r="J45" s="459" t="str">
        <f aca="false">IF(ISNUMBER($H45),IF(ISERROR(VLOOKUP($A45,'liste reference'!$A$6:$Q$1174,6,0)),IF(ISERROR(VLOOKUP($A45,'liste reference'!$B$6:$Q$1174,5,0)),"nu",VLOOKUP($A45,'liste reference'!$B$6:$Q$1174,5,0)),VLOOKUP($A45,'liste reference'!$A$6:$Q$1174,6,0)),"nu")</f>
        <v>nu</v>
      </c>
      <c r="K45" s="459" t="str">
        <f aca="false">IF(ISNUMBER($H45),IF(ISERROR(VLOOKUP($A45,'liste reference'!$A$6:$Q$1174,7,0)),IF(ISERROR(VLOOKUP($A45,'liste reference'!$B$6:$Q$1174,6,0)),"nu",VLOOKUP($A45,'liste reference'!$B$6:$Q$1174,6,0)),VLOOKUP($A45,'liste reference'!$A$6:$Q$1174,7,0)),"nu")</f>
        <v>nu</v>
      </c>
      <c r="L45" s="445" t="str">
        <f aca="false">IF(A45="NEWCOD",IF(W45="","Renseigner le champ 'Nouveau taxon'",$W45),IF(ISTEXT($E45),"Taxon déjà saisi !",IF(OR(A45="",A45="!!!!!!"),"",IF(ISERROR(VLOOKUP($A45,'liste reference'!$A$6:$B$1174,2,0)),IF(ISERROR(VLOOKUP($A45,'liste reference'!$B$6:$B$1174,1,0)),"non répertorié ou synonyme. Vérifiez !",VLOOKUP($A45,'liste reference'!$B$6:$B$1174,1,0)),VLOOKUP(A45,'liste reference'!$A$6:$B$1174,2,0)))))</f>
        <v/>
      </c>
      <c r="M45" s="460"/>
      <c r="N45" s="460"/>
      <c r="O45" s="460"/>
      <c r="P45" s="461" t="s">
        <v>3442</v>
      </c>
      <c r="Q45" s="461" t="str">
        <f aca="false">IF(OR($A45="NEWCOD",$A45="!!!!!!"),IF(X45="","NoCod",X45),IF($A45="","",IF(ISERROR(VLOOKUP($A45,'liste reference'!$A$6:$H$1174,8,FALSE())),IF(ISERROR(VLOOKUP($A45,'liste reference'!$B$6:$H$1174,7,FALSE())),"",VLOOKUP($A45,'liste reference'!$B$6:$H$1174,7,FALSE())),VLOOKUP($A45,'liste reference'!$A$6:$H$1174,8,FALSE()))))</f>
        <v/>
      </c>
      <c r="R45" s="448" t="str">
        <f aca="false">IF(ISTEXT(H45),"",(B45*$B$7/100)+(C45*$C$7/100))</f>
        <v/>
      </c>
      <c r="S45" s="255" t="str">
        <f aca="false">IF(OR(ISTEXT(H45),R45=0),"",IF(R45&lt;0.1,1,IF(R45&lt;1,2,IF(R45&lt;10,3,IF(R45&lt;50,4,IF(R45&gt;=50,5,""))))))</f>
        <v/>
      </c>
      <c r="T45" s="255" t="n">
        <f aca="false">IF(ISERROR(S45*J45),0,S45*J45)</f>
        <v>0</v>
      </c>
      <c r="U45" s="255" t="n">
        <f aca="false">IF(ISERROR(S45*J45*K45),0,S45*J45*K45)</f>
        <v>0</v>
      </c>
      <c r="V45" s="462" t="n">
        <f aca="false">IF(ISERROR(S45*K45),0,S45*K45)</f>
        <v>0</v>
      </c>
      <c r="W45" s="463"/>
      <c r="X45" s="464"/>
      <c r="Y45" s="255" t="str">
        <f aca="false">IF(AND(ISNUMBER(F45),OR(A45="",A45="!!!!!!")),"!!!!!!",IF(A45="new.cod","NEWCOD",IF(AND((Z45=""),ISTEXT(A45),A45&lt;&gt;"!!!!!!"),A45,IF(Z45="","",INDEX('liste reference'!$A$6:$A$1174,Z45)))))</f>
        <v/>
      </c>
      <c r="Z45" s="255" t="str">
        <f aca="false">IF(ISERROR(MATCH(A45,'liste reference'!$A$6:$A$1174,0)),IF(ISERROR(MATCH(A45,'liste reference'!$B$6:$B$1174,0)),"",(MATCH(A45,'liste reference'!$B$6:$B$1174,0))),(MATCH(A45,'liste reference'!$A$6:$A$1174,0)))</f>
        <v/>
      </c>
    </row>
    <row r="46" customFormat="false" ht="12.75" hidden="false" customHeight="false" outlineLevel="0" collapsed="false">
      <c r="A46" s="451"/>
      <c r="B46" s="452"/>
      <c r="C46" s="453"/>
      <c r="D46" s="454" t="str">
        <f aca="false">IF(ISERROR(VLOOKUP($A46,'liste reference'!$A$6:$B$1174,2,0)),IF(ISERROR(VLOOKUP($A46,'liste reference'!$B$6:$B$1174,1,0)),"",VLOOKUP($A46,'liste reference'!$B$6:$B$1174,1,0)),VLOOKUP($A46,'liste reference'!$A$6:$B$1174,2,0))</f>
        <v/>
      </c>
      <c r="E46" s="455" t="n">
        <f aca="false">IF(D46="",,VLOOKUP(D46,D$22:D45,1,0))</f>
        <v>0</v>
      </c>
      <c r="F46" s="456" t="str">
        <f aca="false">IF(AND(OR(A46="",A46="!!!!!!"),B46="",C46=""),"",IF(OR(AND(B46="",C46=""),ISERROR(C46+B46)),"!!!",($B46*$B$7+$C46*$C$7)/100))</f>
        <v/>
      </c>
      <c r="G46" s="457" t="str">
        <f aca="false">IF(A46="","",IF(ISERROR(VLOOKUP($A46,'liste reference'!$A$6:$Q$1174,9,0)),IF(ISERROR(VLOOKUP($A46,'liste reference'!$B$6:$Q$1174,8,0)),"    -",VLOOKUP($A46,'liste reference'!$B$6:$Q$1174,8,0)),VLOOKUP($A46,'liste reference'!$A$6:$Q$1174,9,0)))</f>
        <v/>
      </c>
      <c r="H46" s="458" t="str">
        <f aca="false">IF(A46="","x",IF(ISERROR(VLOOKUP($A46,'liste reference'!$A$6:$Q$1174,10,0)),IF(ISERROR(VLOOKUP($A46,'liste reference'!$B$6:$Q$1174,9,0)),"x",VLOOKUP($A46,'liste reference'!$B$6:$Q$1174,9,0)),VLOOKUP($A46,'liste reference'!$A$6:$Q$1174,10,0)))</f>
        <v>x</v>
      </c>
      <c r="I46" s="255" t="str">
        <f aca="false">IF(A46="","",1)</f>
        <v/>
      </c>
      <c r="J46" s="459" t="str">
        <f aca="false">IF(ISNUMBER($H46),IF(ISERROR(VLOOKUP($A46,'liste reference'!$A$6:$Q$1174,6,0)),IF(ISERROR(VLOOKUP($A46,'liste reference'!$B$6:$Q$1174,5,0)),"nu",VLOOKUP($A46,'liste reference'!$B$6:$Q$1174,5,0)),VLOOKUP($A46,'liste reference'!$A$6:$Q$1174,6,0)),"nu")</f>
        <v>nu</v>
      </c>
      <c r="K46" s="459" t="str">
        <f aca="false">IF(ISNUMBER($H46),IF(ISERROR(VLOOKUP($A46,'liste reference'!$A$6:$Q$1174,7,0)),IF(ISERROR(VLOOKUP($A46,'liste reference'!$B$6:$Q$1174,6,0)),"nu",VLOOKUP($A46,'liste reference'!$B$6:$Q$1174,6,0)),VLOOKUP($A46,'liste reference'!$A$6:$Q$1174,7,0)),"nu")</f>
        <v>nu</v>
      </c>
      <c r="L46" s="445" t="str">
        <f aca="false">IF(A46="NEWCOD",IF(W46="","Renseigner le champ 'Nouveau taxon'",$W46),IF(ISTEXT($E46),"Taxon déjà saisi !",IF(OR(A46="",A46="!!!!!!"),"",IF(ISERROR(VLOOKUP($A46,'liste reference'!$A$6:$B$1174,2,0)),IF(ISERROR(VLOOKUP($A46,'liste reference'!$B$6:$B$1174,1,0)),"non répertorié ou synonyme. Vérifiez !",VLOOKUP($A46,'liste reference'!$B$6:$B$1174,1,0)),VLOOKUP(A46,'liste reference'!$A$6:$B$1174,2,0)))))</f>
        <v/>
      </c>
      <c r="M46" s="460"/>
      <c r="N46" s="460"/>
      <c r="O46" s="460"/>
      <c r="P46" s="461" t="s">
        <v>3442</v>
      </c>
      <c r="Q46" s="461" t="str">
        <f aca="false">IF(OR($A46="NEWCOD",$A46="!!!!!!"),IF(X46="","NoCod",X46),IF($A46="","",IF(ISERROR(VLOOKUP($A46,'liste reference'!$A$6:$H$1174,8,FALSE())),IF(ISERROR(VLOOKUP($A46,'liste reference'!$B$6:$H$1174,7,FALSE())),"",VLOOKUP($A46,'liste reference'!$B$6:$H$1174,7,FALSE())),VLOOKUP($A46,'liste reference'!$A$6:$H$1174,8,FALSE()))))</f>
        <v/>
      </c>
      <c r="R46" s="448" t="str">
        <f aca="false">IF(ISTEXT(H46),"",(B46*$B$7/100)+(C46*$C$7/100))</f>
        <v/>
      </c>
      <c r="S46" s="255" t="str">
        <f aca="false">IF(OR(ISTEXT(H46),R46=0),"",IF(R46&lt;0.1,1,IF(R46&lt;1,2,IF(R46&lt;10,3,IF(R46&lt;50,4,IF(R46&gt;=50,5,""))))))</f>
        <v/>
      </c>
      <c r="T46" s="255" t="n">
        <f aca="false">IF(ISERROR(S46*J46),0,S46*J46)</f>
        <v>0</v>
      </c>
      <c r="U46" s="255" t="n">
        <f aca="false">IF(ISERROR(S46*J46*K46),0,S46*J46*K46)</f>
        <v>0</v>
      </c>
      <c r="V46" s="462" t="n">
        <f aca="false">IF(ISERROR(S46*K46),0,S46*K46)</f>
        <v>0</v>
      </c>
      <c r="W46" s="463"/>
      <c r="X46" s="464"/>
      <c r="Y46" s="255" t="str">
        <f aca="false">IF(AND(ISNUMBER(F46),OR(A46="",A46="!!!!!!")),"!!!!!!",IF(A46="new.cod","NEWCOD",IF(AND((Z46=""),ISTEXT(A46),A46&lt;&gt;"!!!!!!"),A46,IF(Z46="","",INDEX('liste reference'!$A$6:$A$1174,Z46)))))</f>
        <v/>
      </c>
      <c r="Z46" s="255" t="str">
        <f aca="false">IF(ISERROR(MATCH(A46,'liste reference'!$A$6:$A$1174,0)),IF(ISERROR(MATCH(A46,'liste reference'!$B$6:$B$1174,0)),"",(MATCH(A46,'liste reference'!$B$6:$B$1174,0))),(MATCH(A46,'liste reference'!$A$6:$A$1174,0)))</f>
        <v/>
      </c>
    </row>
    <row r="47" customFormat="false" ht="12.75" hidden="false" customHeight="false" outlineLevel="0" collapsed="false">
      <c r="A47" s="451"/>
      <c r="B47" s="452"/>
      <c r="C47" s="453"/>
      <c r="D47" s="454" t="str">
        <f aca="false">IF(ISERROR(VLOOKUP($A47,'liste reference'!$A$6:$B$1174,2,0)),IF(ISERROR(VLOOKUP($A47,'liste reference'!$B$6:$B$1174,1,0)),"",VLOOKUP($A47,'liste reference'!$B$6:$B$1174,1,0)),VLOOKUP($A47,'liste reference'!$A$6:$B$1174,2,0))</f>
        <v/>
      </c>
      <c r="E47" s="455" t="n">
        <f aca="false">IF(D47="",,VLOOKUP(D47,D$22:D46,1,0))</f>
        <v>0</v>
      </c>
      <c r="F47" s="456" t="str">
        <f aca="false">IF(AND(OR(A47="",A47="!!!!!!"),B47="",C47=""),"",IF(OR(AND(B47="",C47=""),ISERROR(C47+B47)),"!!!",($B47*$B$7+$C47*$C$7)/100))</f>
        <v/>
      </c>
      <c r="G47" s="457" t="str">
        <f aca="false">IF(A47="","",IF(ISERROR(VLOOKUP($A47,'liste reference'!$A$6:$Q$1174,9,0)),IF(ISERROR(VLOOKUP($A47,'liste reference'!$B$6:$Q$1174,8,0)),"    -",VLOOKUP($A47,'liste reference'!$B$6:$Q$1174,8,0)),VLOOKUP($A47,'liste reference'!$A$6:$Q$1174,9,0)))</f>
        <v/>
      </c>
      <c r="H47" s="458" t="str">
        <f aca="false">IF(A47="","x",IF(ISERROR(VLOOKUP($A47,'liste reference'!$A$6:$Q$1174,10,0)),IF(ISERROR(VLOOKUP($A47,'liste reference'!$B$6:$Q$1174,9,0)),"x",VLOOKUP($A47,'liste reference'!$B$6:$Q$1174,9,0)),VLOOKUP($A47,'liste reference'!$A$6:$Q$1174,10,0)))</f>
        <v>x</v>
      </c>
      <c r="I47" s="255" t="str">
        <f aca="false">IF(A47="","",1)</f>
        <v/>
      </c>
      <c r="J47" s="459" t="str">
        <f aca="false">IF(ISNUMBER($H47),IF(ISERROR(VLOOKUP($A47,'liste reference'!$A$6:$Q$1174,6,0)),IF(ISERROR(VLOOKUP($A47,'liste reference'!$B$6:$Q$1174,5,0)),"nu",VLOOKUP($A47,'liste reference'!$B$6:$Q$1174,5,0)),VLOOKUP($A47,'liste reference'!$A$6:$Q$1174,6,0)),"nu")</f>
        <v>nu</v>
      </c>
      <c r="K47" s="459" t="str">
        <f aca="false">IF(ISNUMBER($H47),IF(ISERROR(VLOOKUP($A47,'liste reference'!$A$6:$Q$1174,7,0)),IF(ISERROR(VLOOKUP($A47,'liste reference'!$B$6:$Q$1174,6,0)),"nu",VLOOKUP($A47,'liste reference'!$B$6:$Q$1174,6,0)),VLOOKUP($A47,'liste reference'!$A$6:$Q$1174,7,0)),"nu")</f>
        <v>nu</v>
      </c>
      <c r="L47" s="445" t="str">
        <f aca="false">IF(A47="NEWCOD",IF(W47="","Renseigner le champ 'Nouveau taxon'",$W47),IF(ISTEXT($E47),"Taxon déjà saisi !",IF(OR(A47="",A47="!!!!!!"),"",IF(ISERROR(VLOOKUP($A47,'liste reference'!$A$6:$B$1174,2,0)),IF(ISERROR(VLOOKUP($A47,'liste reference'!$B$6:$B$1174,1,0)),"non répertorié ou synonyme. Vérifiez !",VLOOKUP($A47,'liste reference'!$B$6:$B$1174,1,0)),VLOOKUP(A47,'liste reference'!$A$6:$B$1174,2,0)))))</f>
        <v/>
      </c>
      <c r="M47" s="460"/>
      <c r="N47" s="460"/>
      <c r="O47" s="460"/>
      <c r="P47" s="461" t="s">
        <v>3442</v>
      </c>
      <c r="Q47" s="461" t="str">
        <f aca="false">IF(OR($A47="NEWCOD",$A47="!!!!!!"),IF(X47="","NoCod",X47),IF($A47="","",IF(ISERROR(VLOOKUP($A47,'liste reference'!$A$6:$H$1174,8,FALSE())),IF(ISERROR(VLOOKUP($A47,'liste reference'!$B$6:$H$1174,7,FALSE())),"",VLOOKUP($A47,'liste reference'!$B$6:$H$1174,7,FALSE())),VLOOKUP($A47,'liste reference'!$A$6:$H$1174,8,FALSE()))))</f>
        <v/>
      </c>
      <c r="R47" s="448" t="str">
        <f aca="false">IF(ISTEXT(H47),"",(B47*$B$7/100)+(C47*$C$7/100))</f>
        <v/>
      </c>
      <c r="S47" s="255" t="str">
        <f aca="false">IF(OR(ISTEXT(H47),R47=0),"",IF(R47&lt;0.1,1,IF(R47&lt;1,2,IF(R47&lt;10,3,IF(R47&lt;50,4,IF(R47&gt;=50,5,""))))))</f>
        <v/>
      </c>
      <c r="T47" s="255" t="n">
        <f aca="false">IF(ISERROR(S47*J47),0,S47*J47)</f>
        <v>0</v>
      </c>
      <c r="U47" s="255" t="n">
        <f aca="false">IF(ISERROR(S47*J47*K47),0,S47*J47*K47)</f>
        <v>0</v>
      </c>
      <c r="V47" s="462" t="n">
        <f aca="false">IF(ISERROR(S47*K47),0,S47*K47)</f>
        <v>0</v>
      </c>
      <c r="W47" s="463"/>
      <c r="X47" s="464"/>
      <c r="Y47" s="255" t="str">
        <f aca="false">IF(AND(ISNUMBER(F47),OR(A47="",A47="!!!!!!")),"!!!!!!",IF(A47="new.cod","NEWCOD",IF(AND((Z47=""),ISTEXT(A47),A47&lt;&gt;"!!!!!!"),A47,IF(Z47="","",INDEX('liste reference'!$A$6:$A$1174,Z47)))))</f>
        <v/>
      </c>
      <c r="Z47" s="255" t="str">
        <f aca="false">IF(ISERROR(MATCH(A47,'liste reference'!$A$6:$A$1174,0)),IF(ISERROR(MATCH(A47,'liste reference'!$B$6:$B$1174,0)),"",(MATCH(A47,'liste reference'!$B$6:$B$1174,0))),(MATCH(A47,'liste reference'!$A$6:$A$1174,0)))</f>
        <v/>
      </c>
    </row>
    <row r="48" customFormat="false" ht="12.75" hidden="false" customHeight="false" outlineLevel="0" collapsed="false">
      <c r="A48" s="451"/>
      <c r="B48" s="452"/>
      <c r="C48" s="453"/>
      <c r="D48" s="454" t="str">
        <f aca="false">IF(ISERROR(VLOOKUP($A48,'liste reference'!$A$6:$B$1174,2,0)),IF(ISERROR(VLOOKUP($A48,'liste reference'!$B$6:$B$1174,1,0)),"",VLOOKUP($A48,'liste reference'!$B$6:$B$1174,1,0)),VLOOKUP($A48,'liste reference'!$A$6:$B$1174,2,0))</f>
        <v/>
      </c>
      <c r="E48" s="455" t="n">
        <f aca="false">IF(D48="",,VLOOKUP(D48,D$22:D47,1,0))</f>
        <v>0</v>
      </c>
      <c r="F48" s="456" t="str">
        <f aca="false">IF(AND(OR(A48="",A48="!!!!!!"),B48="",C48=""),"",IF(OR(AND(B48="",C48=""),ISERROR(C48+B48)),"!!!",($B48*$B$7+$C48*$C$7)/100))</f>
        <v/>
      </c>
      <c r="G48" s="457" t="str">
        <f aca="false">IF(A48="","",IF(ISERROR(VLOOKUP($A48,'liste reference'!$A$6:$Q$1174,9,0)),IF(ISERROR(VLOOKUP($A48,'liste reference'!$B$6:$Q$1174,8,0)),"    -",VLOOKUP($A48,'liste reference'!$B$6:$Q$1174,8,0)),VLOOKUP($A48,'liste reference'!$A$6:$Q$1174,9,0)))</f>
        <v/>
      </c>
      <c r="H48" s="458" t="str">
        <f aca="false">IF(A48="","x",IF(ISERROR(VLOOKUP($A48,'liste reference'!$A$6:$Q$1174,10,0)),IF(ISERROR(VLOOKUP($A48,'liste reference'!$B$6:$Q$1174,9,0)),"x",VLOOKUP($A48,'liste reference'!$B$6:$Q$1174,9,0)),VLOOKUP($A48,'liste reference'!$A$6:$Q$1174,10,0)))</f>
        <v>x</v>
      </c>
      <c r="I48" s="255" t="str">
        <f aca="false">IF(A48="","",1)</f>
        <v/>
      </c>
      <c r="J48" s="459" t="str">
        <f aca="false">IF(ISNUMBER($H48),IF(ISERROR(VLOOKUP($A48,'liste reference'!$A$6:$Q$1174,6,0)),IF(ISERROR(VLOOKUP($A48,'liste reference'!$B$6:$Q$1174,5,0)),"nu",VLOOKUP($A48,'liste reference'!$B$6:$Q$1174,5,0)),VLOOKUP($A48,'liste reference'!$A$6:$Q$1174,6,0)),"nu")</f>
        <v>nu</v>
      </c>
      <c r="K48" s="459" t="str">
        <f aca="false">IF(ISNUMBER($H48),IF(ISERROR(VLOOKUP($A48,'liste reference'!$A$6:$Q$1174,7,0)),IF(ISERROR(VLOOKUP($A48,'liste reference'!$B$6:$Q$1174,6,0)),"nu",VLOOKUP($A48,'liste reference'!$B$6:$Q$1174,6,0)),VLOOKUP($A48,'liste reference'!$A$6:$Q$1174,7,0)),"nu")</f>
        <v>nu</v>
      </c>
      <c r="L48" s="445" t="str">
        <f aca="false">IF(A48="NEWCOD",IF(W48="","Renseigner le champ 'Nouveau taxon'",$W48),IF(ISTEXT($E48),"Taxon déjà saisi !",IF(OR(A48="",A48="!!!!!!"),"",IF(ISERROR(VLOOKUP($A48,'liste reference'!$A$6:$B$1174,2,0)),IF(ISERROR(VLOOKUP($A48,'liste reference'!$B$6:$B$1174,1,0)),"non répertorié ou synonyme. Vérifiez !",VLOOKUP($A48,'liste reference'!$B$6:$B$1174,1,0)),VLOOKUP(A48,'liste reference'!$A$6:$B$1174,2,0)))))</f>
        <v/>
      </c>
      <c r="M48" s="460"/>
      <c r="N48" s="460"/>
      <c r="O48" s="460"/>
      <c r="P48" s="461" t="s">
        <v>3442</v>
      </c>
      <c r="Q48" s="461" t="str">
        <f aca="false">IF(OR($A48="NEWCOD",$A48="!!!!!!"),IF(X48="","NoCod",X48),IF($A48="","",IF(ISERROR(VLOOKUP($A48,'liste reference'!$A$6:$H$1174,8,FALSE())),IF(ISERROR(VLOOKUP($A48,'liste reference'!$B$6:$H$1174,7,FALSE())),"",VLOOKUP($A48,'liste reference'!$B$6:$H$1174,7,FALSE())),VLOOKUP($A48,'liste reference'!$A$6:$H$1174,8,FALSE()))))</f>
        <v/>
      </c>
      <c r="R48" s="448" t="str">
        <f aca="false">IF(ISTEXT(H48),"",(B48*$B$7/100)+(C48*$C$7/100))</f>
        <v/>
      </c>
      <c r="S48" s="255" t="str">
        <f aca="false">IF(OR(ISTEXT(H48),R48=0),"",IF(R48&lt;0.1,1,IF(R48&lt;1,2,IF(R48&lt;10,3,IF(R48&lt;50,4,IF(R48&gt;=50,5,""))))))</f>
        <v/>
      </c>
      <c r="T48" s="255" t="n">
        <f aca="false">IF(ISERROR(S48*J48),0,S48*J48)</f>
        <v>0</v>
      </c>
      <c r="U48" s="255" t="n">
        <f aca="false">IF(ISERROR(S48*J48*K48),0,S48*J48*K48)</f>
        <v>0</v>
      </c>
      <c r="V48" s="462" t="n">
        <f aca="false">IF(ISERROR(S48*K48),0,S48*K48)</f>
        <v>0</v>
      </c>
      <c r="W48" s="463"/>
      <c r="X48" s="464"/>
      <c r="Y48" s="255" t="str">
        <f aca="false">IF(AND(ISNUMBER(F48),OR(A48="",A48="!!!!!!")),"!!!!!!",IF(A48="new.cod","NEWCOD",IF(AND((Z48=""),ISTEXT(A48),A48&lt;&gt;"!!!!!!"),A48,IF(Z48="","",INDEX('liste reference'!$A$6:$A$1174,Z48)))))</f>
        <v/>
      </c>
      <c r="Z48" s="255" t="str">
        <f aca="false">IF(ISERROR(MATCH(A48,'liste reference'!$A$6:$A$1174,0)),IF(ISERROR(MATCH(A48,'liste reference'!$B$6:$B$1174,0)),"",(MATCH(A48,'liste reference'!$B$6:$B$1174,0))),(MATCH(A48,'liste reference'!$A$6:$A$1174,0)))</f>
        <v/>
      </c>
    </row>
    <row r="49" customFormat="false" ht="12.75" hidden="false" customHeight="false" outlineLevel="0" collapsed="false">
      <c r="A49" s="451"/>
      <c r="B49" s="452"/>
      <c r="C49" s="453"/>
      <c r="D49" s="454" t="str">
        <f aca="false">IF(ISERROR(VLOOKUP($A49,'liste reference'!$A$6:$B$1174,2,0)),IF(ISERROR(VLOOKUP($A49,'liste reference'!$B$6:$B$1174,1,0)),"",VLOOKUP($A49,'liste reference'!$B$6:$B$1174,1,0)),VLOOKUP($A49,'liste reference'!$A$6:$B$1174,2,0))</f>
        <v/>
      </c>
      <c r="E49" s="455" t="n">
        <f aca="false">IF(D49="",,VLOOKUP(D49,D$22:D48,1,0))</f>
        <v>0</v>
      </c>
      <c r="F49" s="456" t="str">
        <f aca="false">IF(AND(OR(A49="",A49="!!!!!!"),B49="",C49=""),"",IF(OR(AND(B49="",C49=""),ISERROR(C49+B49)),"!!!",($B49*$B$7+$C49*$C$7)/100))</f>
        <v/>
      </c>
      <c r="G49" s="457" t="str">
        <f aca="false">IF(A49="","",IF(ISERROR(VLOOKUP($A49,'liste reference'!$A$6:$Q$1174,9,0)),IF(ISERROR(VLOOKUP($A49,'liste reference'!$B$6:$Q$1174,8,0)),"    -",VLOOKUP($A49,'liste reference'!$B$6:$Q$1174,8,0)),VLOOKUP($A49,'liste reference'!$A$6:$Q$1174,9,0)))</f>
        <v/>
      </c>
      <c r="H49" s="458" t="str">
        <f aca="false">IF(A49="","x",IF(ISERROR(VLOOKUP($A49,'liste reference'!$A$6:$Q$1174,10,0)),IF(ISERROR(VLOOKUP($A49,'liste reference'!$B$6:$Q$1174,9,0)),"x",VLOOKUP($A49,'liste reference'!$B$6:$Q$1174,9,0)),VLOOKUP($A49,'liste reference'!$A$6:$Q$1174,10,0)))</f>
        <v>x</v>
      </c>
      <c r="I49" s="255" t="str">
        <f aca="false">IF(A49="","",1)</f>
        <v/>
      </c>
      <c r="J49" s="459" t="str">
        <f aca="false">IF(ISNUMBER($H49),IF(ISERROR(VLOOKUP($A49,'liste reference'!$A$6:$Q$1174,6,0)),IF(ISERROR(VLOOKUP($A49,'liste reference'!$B$6:$Q$1174,5,0)),"nu",VLOOKUP($A49,'liste reference'!$B$6:$Q$1174,5,0)),VLOOKUP($A49,'liste reference'!$A$6:$Q$1174,6,0)),"nu")</f>
        <v>nu</v>
      </c>
      <c r="K49" s="459" t="str">
        <f aca="false">IF(ISNUMBER($H49),IF(ISERROR(VLOOKUP($A49,'liste reference'!$A$6:$Q$1174,7,0)),IF(ISERROR(VLOOKUP($A49,'liste reference'!$B$6:$Q$1174,6,0)),"nu",VLOOKUP($A49,'liste reference'!$B$6:$Q$1174,6,0)),VLOOKUP($A49,'liste reference'!$A$6:$Q$1174,7,0)),"nu")</f>
        <v>nu</v>
      </c>
      <c r="L49" s="445" t="str">
        <f aca="false">IF(A49="NEWCOD",IF(W49="","Renseigner le champ 'Nouveau taxon'",$W49),IF(ISTEXT($E49),"Taxon déjà saisi !",IF(OR(A49="",A49="!!!!!!"),"",IF(ISERROR(VLOOKUP($A49,'liste reference'!$A$6:$B$1174,2,0)),IF(ISERROR(VLOOKUP($A49,'liste reference'!$B$6:$B$1174,1,0)),"non répertorié ou synonyme. Vérifiez !",VLOOKUP($A49,'liste reference'!$B$6:$B$1174,1,0)),VLOOKUP(A49,'liste reference'!$A$6:$B$1174,2,0)))))</f>
        <v/>
      </c>
      <c r="M49" s="460"/>
      <c r="N49" s="460"/>
      <c r="O49" s="460"/>
      <c r="P49" s="461" t="s">
        <v>3442</v>
      </c>
      <c r="Q49" s="461" t="str">
        <f aca="false">IF(OR($A49="NEWCOD",$A49="!!!!!!"),IF(X49="","NoCod",X49),IF($A49="","",IF(ISERROR(VLOOKUP($A49,'liste reference'!$A$6:$H$1174,8,FALSE())),IF(ISERROR(VLOOKUP($A49,'liste reference'!$B$6:$H$1174,7,FALSE())),"",VLOOKUP($A49,'liste reference'!$B$6:$H$1174,7,FALSE())),VLOOKUP($A49,'liste reference'!$A$6:$H$1174,8,FALSE()))))</f>
        <v/>
      </c>
      <c r="R49" s="448" t="str">
        <f aca="false">IF(ISTEXT(H49),"",(B49*$B$7/100)+(C49*$C$7/100))</f>
        <v/>
      </c>
      <c r="S49" s="255" t="str">
        <f aca="false">IF(OR(ISTEXT(H49),R49=0),"",IF(R49&lt;0.1,1,IF(R49&lt;1,2,IF(R49&lt;10,3,IF(R49&lt;50,4,IF(R49&gt;=50,5,""))))))</f>
        <v/>
      </c>
      <c r="T49" s="255" t="n">
        <f aca="false">IF(ISERROR(S49*J49),0,S49*J49)</f>
        <v>0</v>
      </c>
      <c r="U49" s="255" t="n">
        <f aca="false">IF(ISERROR(S49*J49*K49),0,S49*J49*K49)</f>
        <v>0</v>
      </c>
      <c r="V49" s="462" t="n">
        <f aca="false">IF(ISERROR(S49*K49),0,S49*K49)</f>
        <v>0</v>
      </c>
      <c r="W49" s="463"/>
      <c r="X49" s="464"/>
      <c r="Y49" s="255" t="str">
        <f aca="false">IF(AND(ISNUMBER(F49),OR(A49="",A49="!!!!!!")),"!!!!!!",IF(A49="new.cod","NEWCOD",IF(AND((Z49=""),ISTEXT(A49),A49&lt;&gt;"!!!!!!"),A49,IF(Z49="","",INDEX('liste reference'!$A$6:$A$1174,Z49)))))</f>
        <v/>
      </c>
      <c r="Z49" s="255" t="str">
        <f aca="false">IF(ISERROR(MATCH(A49,'liste reference'!$A$6:$A$1174,0)),IF(ISERROR(MATCH(A49,'liste reference'!$B$6:$B$1174,0)),"",(MATCH(A49,'liste reference'!$B$6:$B$1174,0))),(MATCH(A49,'liste reference'!$A$6:$A$1174,0)))</f>
        <v/>
      </c>
    </row>
    <row r="50" customFormat="false" ht="12.75" hidden="false" customHeight="false" outlineLevel="0" collapsed="false">
      <c r="A50" s="451"/>
      <c r="B50" s="452"/>
      <c r="C50" s="453"/>
      <c r="D50" s="454" t="str">
        <f aca="false">IF(ISERROR(VLOOKUP($A50,'liste reference'!$A$6:$B$1174,2,0)),IF(ISERROR(VLOOKUP($A50,'liste reference'!$B$6:$B$1174,1,0)),"",VLOOKUP($A50,'liste reference'!$B$6:$B$1174,1,0)),VLOOKUP($A50,'liste reference'!$A$6:$B$1174,2,0))</f>
        <v/>
      </c>
      <c r="E50" s="455" t="n">
        <f aca="false">IF(D50="",,VLOOKUP(D50,D$22:D49,1,0))</f>
        <v>0</v>
      </c>
      <c r="F50" s="456" t="str">
        <f aca="false">IF(AND(OR(A50="",A50="!!!!!!"),B50="",C50=""),"",IF(OR(AND(B50="",C50=""),ISERROR(C50+B50)),"!!!",($B50*$B$7+$C50*$C$7)/100))</f>
        <v/>
      </c>
      <c r="G50" s="457" t="str">
        <f aca="false">IF(A50="","",IF(ISERROR(VLOOKUP($A50,'liste reference'!$A$6:$Q$1174,9,0)),IF(ISERROR(VLOOKUP($A50,'liste reference'!$B$6:$Q$1174,8,0)),"    -",VLOOKUP($A50,'liste reference'!$B$6:$Q$1174,8,0)),VLOOKUP($A50,'liste reference'!$A$6:$Q$1174,9,0)))</f>
        <v/>
      </c>
      <c r="H50" s="458" t="str">
        <f aca="false">IF(A50="","x",IF(ISERROR(VLOOKUP($A50,'liste reference'!$A$6:$Q$1174,10,0)),IF(ISERROR(VLOOKUP($A50,'liste reference'!$B$6:$Q$1174,9,0)),"x",VLOOKUP($A50,'liste reference'!$B$6:$Q$1174,9,0)),VLOOKUP($A50,'liste reference'!$A$6:$Q$1174,10,0)))</f>
        <v>x</v>
      </c>
      <c r="I50" s="255" t="str">
        <f aca="false">IF(A50="","",1)</f>
        <v/>
      </c>
      <c r="J50" s="459" t="str">
        <f aca="false">IF(ISNUMBER($H50),IF(ISERROR(VLOOKUP($A50,'liste reference'!$A$6:$Q$1174,6,0)),IF(ISERROR(VLOOKUP($A50,'liste reference'!$B$6:$Q$1174,5,0)),"nu",VLOOKUP($A50,'liste reference'!$B$6:$Q$1174,5,0)),VLOOKUP($A50,'liste reference'!$A$6:$Q$1174,6,0)),"nu")</f>
        <v>nu</v>
      </c>
      <c r="K50" s="459" t="str">
        <f aca="false">IF(ISNUMBER($H50),IF(ISERROR(VLOOKUP($A50,'liste reference'!$A$6:$Q$1174,7,0)),IF(ISERROR(VLOOKUP($A50,'liste reference'!$B$6:$Q$1174,6,0)),"nu",VLOOKUP($A50,'liste reference'!$B$6:$Q$1174,6,0)),VLOOKUP($A50,'liste reference'!$A$6:$Q$1174,7,0)),"nu")</f>
        <v>nu</v>
      </c>
      <c r="L50" s="445" t="str">
        <f aca="false">IF(A50="NEWCOD",IF(W50="","Renseigner le champ 'Nouveau taxon'",$W50),IF(ISTEXT($E50),"Taxon déjà saisi !",IF(OR(A50="",A50="!!!!!!"),"",IF(ISERROR(VLOOKUP($A50,'liste reference'!$A$6:$B$1174,2,0)),IF(ISERROR(VLOOKUP($A50,'liste reference'!$B$6:$B$1174,1,0)),"non répertorié ou synonyme. Vérifiez !",VLOOKUP($A50,'liste reference'!$B$6:$B$1174,1,0)),VLOOKUP(A50,'liste reference'!$A$6:$B$1174,2,0)))))</f>
        <v/>
      </c>
      <c r="M50" s="460"/>
      <c r="N50" s="460"/>
      <c r="O50" s="460"/>
      <c r="P50" s="461" t="s">
        <v>3442</v>
      </c>
      <c r="Q50" s="461" t="str">
        <f aca="false">IF(OR($A50="NEWCOD",$A50="!!!!!!"),IF(X50="","NoCod",X50),IF($A50="","",IF(ISERROR(VLOOKUP($A50,'liste reference'!$A$6:$H$1174,8,FALSE())),IF(ISERROR(VLOOKUP($A50,'liste reference'!$B$6:$H$1174,7,FALSE())),"",VLOOKUP($A50,'liste reference'!$B$6:$H$1174,7,FALSE())),VLOOKUP($A50,'liste reference'!$A$6:$H$1174,8,FALSE()))))</f>
        <v/>
      </c>
      <c r="R50" s="448" t="str">
        <f aca="false">IF(ISTEXT(H50),"",(B50*$B$7/100)+(C50*$C$7/100))</f>
        <v/>
      </c>
      <c r="S50" s="255" t="str">
        <f aca="false">IF(OR(ISTEXT(H50),R50=0),"",IF(R50&lt;0.1,1,IF(R50&lt;1,2,IF(R50&lt;10,3,IF(R50&lt;50,4,IF(R50&gt;=50,5,""))))))</f>
        <v/>
      </c>
      <c r="T50" s="255" t="n">
        <f aca="false">IF(ISERROR(S50*J50),0,S50*J50)</f>
        <v>0</v>
      </c>
      <c r="U50" s="255" t="n">
        <f aca="false">IF(ISERROR(S50*J50*K50),0,S50*J50*K50)</f>
        <v>0</v>
      </c>
      <c r="V50" s="462" t="n">
        <f aca="false">IF(ISERROR(S50*K50),0,S50*K50)</f>
        <v>0</v>
      </c>
      <c r="W50" s="463"/>
      <c r="X50" s="464"/>
      <c r="Y50" s="255" t="str">
        <f aca="false">IF(AND(ISNUMBER(F50),OR(A50="",A50="!!!!!!")),"!!!!!!",IF(A50="new.cod","NEWCOD",IF(AND((Z50=""),ISTEXT(A50),A50&lt;&gt;"!!!!!!"),A50,IF(Z50="","",INDEX('liste reference'!$A$6:$A$1174,Z50)))))</f>
        <v/>
      </c>
      <c r="Z50" s="255" t="str">
        <f aca="false">IF(ISERROR(MATCH(A50,'liste reference'!$A$6:$A$1174,0)),IF(ISERROR(MATCH(A50,'liste reference'!$B$6:$B$1174,0)),"",(MATCH(A50,'liste reference'!$B$6:$B$1174,0))),(MATCH(A50,'liste reference'!$A$6:$A$1174,0)))</f>
        <v/>
      </c>
    </row>
    <row r="51" customFormat="false" ht="12.75" hidden="false" customHeight="false" outlineLevel="0" collapsed="false">
      <c r="A51" s="451"/>
      <c r="B51" s="452"/>
      <c r="C51" s="453"/>
      <c r="D51" s="454" t="str">
        <f aca="false">IF(ISERROR(VLOOKUP($A51,'liste reference'!$A$6:$B$1174,2,0)),IF(ISERROR(VLOOKUP($A51,'liste reference'!$B$6:$B$1174,1,0)),"",VLOOKUP($A51,'liste reference'!$B$6:$B$1174,1,0)),VLOOKUP($A51,'liste reference'!$A$6:$B$1174,2,0))</f>
        <v/>
      </c>
      <c r="E51" s="455" t="n">
        <f aca="false">IF(D51="",,VLOOKUP(D51,D$22:D50,1,0))</f>
        <v>0</v>
      </c>
      <c r="F51" s="456" t="str">
        <f aca="false">IF(AND(OR(A51="",A51="!!!!!!"),B51="",C51=""),"",IF(OR(AND(B51="",C51=""),ISERROR(C51+B51)),"!!!",($B51*$B$7+$C51*$C$7)/100))</f>
        <v/>
      </c>
      <c r="G51" s="457" t="str">
        <f aca="false">IF(A51="","",IF(ISERROR(VLOOKUP($A51,'liste reference'!$A$6:$Q$1174,9,0)),IF(ISERROR(VLOOKUP($A51,'liste reference'!$B$6:$Q$1174,8,0)),"    -",VLOOKUP($A51,'liste reference'!$B$6:$Q$1174,8,0)),VLOOKUP($A51,'liste reference'!$A$6:$Q$1174,9,0)))</f>
        <v/>
      </c>
      <c r="H51" s="458" t="str">
        <f aca="false">IF(A51="","x",IF(ISERROR(VLOOKUP($A51,'liste reference'!$A$6:$Q$1174,10,0)),IF(ISERROR(VLOOKUP($A51,'liste reference'!$B$6:$Q$1174,9,0)),"x",VLOOKUP($A51,'liste reference'!$B$6:$Q$1174,9,0)),VLOOKUP($A51,'liste reference'!$A$6:$Q$1174,10,0)))</f>
        <v>x</v>
      </c>
      <c r="I51" s="255" t="str">
        <f aca="false">IF(A51="","",1)</f>
        <v/>
      </c>
      <c r="J51" s="459" t="str">
        <f aca="false">IF(ISNUMBER($H51),IF(ISERROR(VLOOKUP($A51,'liste reference'!$A$6:$Q$1174,6,0)),IF(ISERROR(VLOOKUP($A51,'liste reference'!$B$6:$Q$1174,5,0)),"nu",VLOOKUP($A51,'liste reference'!$B$6:$Q$1174,5,0)),VLOOKUP($A51,'liste reference'!$A$6:$Q$1174,6,0)),"nu")</f>
        <v>nu</v>
      </c>
      <c r="K51" s="459" t="str">
        <f aca="false">IF(ISNUMBER($H51),IF(ISERROR(VLOOKUP($A51,'liste reference'!$A$6:$Q$1174,7,0)),IF(ISERROR(VLOOKUP($A51,'liste reference'!$B$6:$Q$1174,6,0)),"nu",VLOOKUP($A51,'liste reference'!$B$6:$Q$1174,6,0)),VLOOKUP($A51,'liste reference'!$A$6:$Q$1174,7,0)),"nu")</f>
        <v>nu</v>
      </c>
      <c r="L51" s="445" t="str">
        <f aca="false">IF(A51="NEWCOD",IF(W51="","Renseigner le champ 'Nouveau taxon'",$W51),IF(ISTEXT($E51),"Taxon déjà saisi !",IF(OR(A51="",A51="!!!!!!"),"",IF(ISERROR(VLOOKUP($A51,'liste reference'!$A$6:$B$1174,2,0)),IF(ISERROR(VLOOKUP($A51,'liste reference'!$B$6:$B$1174,1,0)),"non répertorié ou synonyme. Vérifiez !",VLOOKUP($A51,'liste reference'!$B$6:$B$1174,1,0)),VLOOKUP(A51,'liste reference'!$A$6:$B$1174,2,0)))))</f>
        <v/>
      </c>
      <c r="M51" s="460"/>
      <c r="N51" s="460"/>
      <c r="O51" s="460"/>
      <c r="P51" s="461" t="s">
        <v>3442</v>
      </c>
      <c r="Q51" s="461" t="str">
        <f aca="false">IF(OR($A51="NEWCOD",$A51="!!!!!!"),IF(X51="","NoCod",X51),IF($A51="","",IF(ISERROR(VLOOKUP($A51,'liste reference'!$A$6:$H$1174,8,FALSE())),IF(ISERROR(VLOOKUP($A51,'liste reference'!$B$6:$H$1174,7,FALSE())),"",VLOOKUP($A51,'liste reference'!$B$6:$H$1174,7,FALSE())),VLOOKUP($A51,'liste reference'!$A$6:$H$1174,8,FALSE()))))</f>
        <v/>
      </c>
      <c r="R51" s="448" t="str">
        <f aca="false">IF(ISTEXT(H51),"",(B51*$B$7/100)+(C51*$C$7/100))</f>
        <v/>
      </c>
      <c r="S51" s="255" t="str">
        <f aca="false">IF(OR(ISTEXT(H51),R51=0),"",IF(R51&lt;0.1,1,IF(R51&lt;1,2,IF(R51&lt;10,3,IF(R51&lt;50,4,IF(R51&gt;=50,5,""))))))</f>
        <v/>
      </c>
      <c r="T51" s="255" t="n">
        <f aca="false">IF(ISERROR(S51*J51),0,S51*J51)</f>
        <v>0</v>
      </c>
      <c r="U51" s="255" t="n">
        <f aca="false">IF(ISERROR(S51*J51*K51),0,S51*J51*K51)</f>
        <v>0</v>
      </c>
      <c r="V51" s="462" t="n">
        <f aca="false">IF(ISERROR(S51*K51),0,S51*K51)</f>
        <v>0</v>
      </c>
      <c r="W51" s="463"/>
      <c r="X51" s="464"/>
      <c r="Y51" s="255" t="str">
        <f aca="false">IF(AND(ISNUMBER(F51),OR(A51="",A51="!!!!!!")),"!!!!!!",IF(A51="new.cod","NEWCOD",IF(AND((Z51=""),ISTEXT(A51),A51&lt;&gt;"!!!!!!"),A51,IF(Z51="","",INDEX('liste reference'!$A$6:$A$1174,Z51)))))</f>
        <v/>
      </c>
      <c r="Z51" s="255" t="str">
        <f aca="false">IF(ISERROR(MATCH(A51,'liste reference'!$A$6:$A$1174,0)),IF(ISERROR(MATCH(A51,'liste reference'!$B$6:$B$1174,0)),"",(MATCH(A51,'liste reference'!$B$6:$B$1174,0))),(MATCH(A51,'liste reference'!$A$6:$A$1174,0)))</f>
        <v/>
      </c>
    </row>
    <row r="52" customFormat="false" ht="12.75" hidden="false" customHeight="false" outlineLevel="0" collapsed="false">
      <c r="A52" s="451"/>
      <c r="B52" s="452"/>
      <c r="C52" s="453"/>
      <c r="D52" s="454" t="str">
        <f aca="false">IF(ISERROR(VLOOKUP($A52,'liste reference'!$A$6:$B$1174,2,0)),IF(ISERROR(VLOOKUP($A52,'liste reference'!$B$6:$B$1174,1,0)),"",VLOOKUP($A52,'liste reference'!$B$6:$B$1174,1,0)),VLOOKUP($A52,'liste reference'!$A$6:$B$1174,2,0))</f>
        <v/>
      </c>
      <c r="E52" s="455" t="n">
        <f aca="false">IF(D52="",,VLOOKUP(D52,D$22:D51,1,0))</f>
        <v>0</v>
      </c>
      <c r="F52" s="456" t="str">
        <f aca="false">IF(AND(OR(A52="",A52="!!!!!!"),B52="",C52=""),"",IF(OR(AND(B52="",C52=""),ISERROR(C52+B52)),"!!!",($B52*$B$7+$C52*$C$7)/100))</f>
        <v/>
      </c>
      <c r="G52" s="457" t="str">
        <f aca="false">IF(A52="","",IF(ISERROR(VLOOKUP($A52,'liste reference'!$A$6:$Q$1174,9,0)),IF(ISERROR(VLOOKUP($A52,'liste reference'!$B$6:$Q$1174,8,0)),"    -",VLOOKUP($A52,'liste reference'!$B$6:$Q$1174,8,0)),VLOOKUP($A52,'liste reference'!$A$6:$Q$1174,9,0)))</f>
        <v/>
      </c>
      <c r="H52" s="458" t="str">
        <f aca="false">IF(A52="","x",IF(ISERROR(VLOOKUP($A52,'liste reference'!$A$6:$Q$1174,10,0)),IF(ISERROR(VLOOKUP($A52,'liste reference'!$B$6:$Q$1174,9,0)),"x",VLOOKUP($A52,'liste reference'!$B$6:$Q$1174,9,0)),VLOOKUP($A52,'liste reference'!$A$6:$Q$1174,10,0)))</f>
        <v>x</v>
      </c>
      <c r="I52" s="255" t="str">
        <f aca="false">IF(A52="","",1)</f>
        <v/>
      </c>
      <c r="J52" s="459" t="str">
        <f aca="false">IF(ISNUMBER($H52),IF(ISERROR(VLOOKUP($A52,'liste reference'!$A$6:$Q$1174,6,0)),IF(ISERROR(VLOOKUP($A52,'liste reference'!$B$6:$Q$1174,5,0)),"nu",VLOOKUP($A52,'liste reference'!$B$6:$Q$1174,5,0)),VLOOKUP($A52,'liste reference'!$A$6:$Q$1174,6,0)),"nu")</f>
        <v>nu</v>
      </c>
      <c r="K52" s="459" t="str">
        <f aca="false">IF(ISNUMBER($H52),IF(ISERROR(VLOOKUP($A52,'liste reference'!$A$6:$Q$1174,7,0)),IF(ISERROR(VLOOKUP($A52,'liste reference'!$B$6:$Q$1174,6,0)),"nu",VLOOKUP($A52,'liste reference'!$B$6:$Q$1174,6,0)),VLOOKUP($A52,'liste reference'!$A$6:$Q$1174,7,0)),"nu")</f>
        <v>nu</v>
      </c>
      <c r="L52" s="445" t="str">
        <f aca="false">IF(A52="NEWCOD",IF(W52="","Renseigner le champ 'Nouveau taxon'",$W52),IF(ISTEXT($E52),"Taxon déjà saisi !",IF(OR(A52="",A52="!!!!!!"),"",IF(ISERROR(VLOOKUP($A52,'liste reference'!$A$6:$B$1174,2,0)),IF(ISERROR(VLOOKUP($A52,'liste reference'!$B$6:$B$1174,1,0)),"non répertorié ou synonyme. Vérifiez !",VLOOKUP($A52,'liste reference'!$B$6:$B$1174,1,0)),VLOOKUP(A52,'liste reference'!$A$6:$B$1174,2,0)))))</f>
        <v/>
      </c>
      <c r="M52" s="460"/>
      <c r="N52" s="460"/>
      <c r="O52" s="460"/>
      <c r="P52" s="461" t="s">
        <v>3442</v>
      </c>
      <c r="Q52" s="461" t="str">
        <f aca="false">IF(OR($A52="NEWCOD",$A52="!!!!!!"),IF(X52="","NoCod",X52),IF($A52="","",IF(ISERROR(VLOOKUP($A52,'liste reference'!$A$6:$H$1174,8,FALSE())),IF(ISERROR(VLOOKUP($A52,'liste reference'!$B$6:$H$1174,7,FALSE())),"",VLOOKUP($A52,'liste reference'!$B$6:$H$1174,7,FALSE())),VLOOKUP($A52,'liste reference'!$A$6:$H$1174,8,FALSE()))))</f>
        <v/>
      </c>
      <c r="R52" s="448" t="str">
        <f aca="false">IF(ISTEXT(H52),"",(B52*$B$7/100)+(C52*$C$7/100))</f>
        <v/>
      </c>
      <c r="S52" s="255" t="str">
        <f aca="false">IF(OR(ISTEXT(H52),R52=0),"",IF(R52&lt;0.1,1,IF(R52&lt;1,2,IF(R52&lt;10,3,IF(R52&lt;50,4,IF(R52&gt;=50,5,""))))))</f>
        <v/>
      </c>
      <c r="T52" s="255" t="n">
        <f aca="false">IF(ISERROR(S52*J52),0,S52*J52)</f>
        <v>0</v>
      </c>
      <c r="U52" s="255" t="n">
        <f aca="false">IF(ISERROR(S52*J52*K52),0,S52*J52*K52)</f>
        <v>0</v>
      </c>
      <c r="V52" s="462" t="n">
        <f aca="false">IF(ISERROR(S52*K52),0,S52*K52)</f>
        <v>0</v>
      </c>
      <c r="W52" s="463"/>
      <c r="X52" s="464"/>
      <c r="Y52" s="255" t="str">
        <f aca="false">IF(AND(ISNUMBER(F52),OR(A52="",A52="!!!!!!")),"!!!!!!",IF(A52="new.cod","NEWCOD",IF(AND((Z52=""),ISTEXT(A52),A52&lt;&gt;"!!!!!!"),A52,IF(Z52="","",INDEX('liste reference'!$A$6:$A$1174,Z52)))))</f>
        <v/>
      </c>
      <c r="Z52" s="255" t="str">
        <f aca="false">IF(ISERROR(MATCH(A52,'liste reference'!$A$6:$A$1174,0)),IF(ISERROR(MATCH(A52,'liste reference'!$B$6:$B$1174,0)),"",(MATCH(A52,'liste reference'!$B$6:$B$1174,0))),(MATCH(A52,'liste reference'!$A$6:$A$1174,0)))</f>
        <v/>
      </c>
    </row>
    <row r="53" customFormat="false" ht="12.75" hidden="false" customHeight="false" outlineLevel="0" collapsed="false">
      <c r="A53" s="451"/>
      <c r="B53" s="452"/>
      <c r="C53" s="453"/>
      <c r="D53" s="454" t="str">
        <f aca="false">IF(ISERROR(VLOOKUP($A53,'liste reference'!$A$6:$B$1174,2,0)),IF(ISERROR(VLOOKUP($A53,'liste reference'!$B$6:$B$1174,1,0)),"",VLOOKUP($A53,'liste reference'!$B$6:$B$1174,1,0)),VLOOKUP($A53,'liste reference'!$A$6:$B$1174,2,0))</f>
        <v/>
      </c>
      <c r="E53" s="455" t="n">
        <f aca="false">IF(D53="",,VLOOKUP(D53,D$22:D52,1,0))</f>
        <v>0</v>
      </c>
      <c r="F53" s="456" t="str">
        <f aca="false">IF(AND(OR(A53="",A53="!!!!!!"),B53="",C53=""),"",IF(OR(AND(B53="",C53=""),ISERROR(C53+B53)),"!!!",($B53*$B$7+$C53*$C$7)/100))</f>
        <v/>
      </c>
      <c r="G53" s="457" t="str">
        <f aca="false">IF(A53="","",IF(ISERROR(VLOOKUP($A53,'liste reference'!$A$6:$Q$1174,9,0)),IF(ISERROR(VLOOKUP($A53,'liste reference'!$B$6:$Q$1174,8,0)),"    -",VLOOKUP($A53,'liste reference'!$B$6:$Q$1174,8,0)),VLOOKUP($A53,'liste reference'!$A$6:$Q$1174,9,0)))</f>
        <v/>
      </c>
      <c r="H53" s="458" t="str">
        <f aca="false">IF(A53="","x",IF(ISERROR(VLOOKUP($A53,'liste reference'!$A$6:$Q$1174,10,0)),IF(ISERROR(VLOOKUP($A53,'liste reference'!$B$6:$Q$1174,9,0)),"x",VLOOKUP($A53,'liste reference'!$B$6:$Q$1174,9,0)),VLOOKUP($A53,'liste reference'!$A$6:$Q$1174,10,0)))</f>
        <v>x</v>
      </c>
      <c r="I53" s="255" t="str">
        <f aca="false">IF(A53="","",1)</f>
        <v/>
      </c>
      <c r="J53" s="459" t="str">
        <f aca="false">IF(ISNUMBER($H53),IF(ISERROR(VLOOKUP($A53,'liste reference'!$A$6:$Q$1174,6,0)),IF(ISERROR(VLOOKUP($A53,'liste reference'!$B$6:$Q$1174,5,0)),"nu",VLOOKUP($A53,'liste reference'!$B$6:$Q$1174,5,0)),VLOOKUP($A53,'liste reference'!$A$6:$Q$1174,6,0)),"nu")</f>
        <v>nu</v>
      </c>
      <c r="K53" s="459" t="str">
        <f aca="false">IF(ISNUMBER($H53),IF(ISERROR(VLOOKUP($A53,'liste reference'!$A$6:$Q$1174,7,0)),IF(ISERROR(VLOOKUP($A53,'liste reference'!$B$6:$Q$1174,6,0)),"nu",VLOOKUP($A53,'liste reference'!$B$6:$Q$1174,6,0)),VLOOKUP($A53,'liste reference'!$A$6:$Q$1174,7,0)),"nu")</f>
        <v>nu</v>
      </c>
      <c r="L53" s="445" t="str">
        <f aca="false">IF(A53="NEWCOD",IF(W53="","Renseigner le champ 'Nouveau taxon'",$W53),IF(ISTEXT($E53),"Taxon déjà saisi !",IF(OR(A53="",A53="!!!!!!"),"",IF(ISERROR(VLOOKUP($A53,'liste reference'!$A$6:$B$1174,2,0)),IF(ISERROR(VLOOKUP($A53,'liste reference'!$B$6:$B$1174,1,0)),"non répertorié ou synonyme. Vérifiez !",VLOOKUP($A53,'liste reference'!$B$6:$B$1174,1,0)),VLOOKUP(A53,'liste reference'!$A$6:$B$1174,2,0)))))</f>
        <v/>
      </c>
      <c r="M53" s="460"/>
      <c r="N53" s="460"/>
      <c r="O53" s="460"/>
      <c r="P53" s="461" t="s">
        <v>3442</v>
      </c>
      <c r="Q53" s="461" t="str">
        <f aca="false">IF(OR($A53="NEWCOD",$A53="!!!!!!"),IF(X53="","NoCod",X53),IF($A53="","",IF(ISERROR(VLOOKUP($A53,'liste reference'!$A$6:$H$1174,8,FALSE())),IF(ISERROR(VLOOKUP($A53,'liste reference'!$B$6:$H$1174,7,FALSE())),"",VLOOKUP($A53,'liste reference'!$B$6:$H$1174,7,FALSE())),VLOOKUP($A53,'liste reference'!$A$6:$H$1174,8,FALSE()))))</f>
        <v/>
      </c>
      <c r="R53" s="448" t="str">
        <f aca="false">IF(ISTEXT(H53),"",(B53*$B$7/100)+(C53*$C$7/100))</f>
        <v/>
      </c>
      <c r="S53" s="255" t="str">
        <f aca="false">IF(OR(ISTEXT(H53),R53=0),"",IF(R53&lt;0.1,1,IF(R53&lt;1,2,IF(R53&lt;10,3,IF(R53&lt;50,4,IF(R53&gt;=50,5,""))))))</f>
        <v/>
      </c>
      <c r="T53" s="255" t="n">
        <f aca="false">IF(ISERROR(S53*J53),0,S53*J53)</f>
        <v>0</v>
      </c>
      <c r="U53" s="255" t="n">
        <f aca="false">IF(ISERROR(S53*J53*K53),0,S53*J53*K53)</f>
        <v>0</v>
      </c>
      <c r="V53" s="462" t="n">
        <f aca="false">IF(ISERROR(S53*K53),0,S53*K53)</f>
        <v>0</v>
      </c>
      <c r="W53" s="463"/>
      <c r="X53" s="464"/>
      <c r="Y53" s="255" t="str">
        <f aca="false">IF(AND(ISNUMBER(F53),OR(A53="",A53="!!!!!!")),"!!!!!!",IF(A53="new.cod","NEWCOD",IF(AND((Z53=""),ISTEXT(A53),A53&lt;&gt;"!!!!!!"),A53,IF(Z53="","",INDEX('liste reference'!$A$6:$A$1174,Z53)))))</f>
        <v/>
      </c>
      <c r="Z53" s="255" t="str">
        <f aca="false">IF(ISERROR(MATCH(A53,'liste reference'!$A$6:$A$1174,0)),IF(ISERROR(MATCH(A53,'liste reference'!$B$6:$B$1174,0)),"",(MATCH(A53,'liste reference'!$B$6:$B$1174,0))),(MATCH(A53,'liste reference'!$A$6:$A$1174,0)))</f>
        <v/>
      </c>
    </row>
    <row r="54" customFormat="false" ht="12.75" hidden="false" customHeight="false" outlineLevel="0" collapsed="false">
      <c r="A54" s="451"/>
      <c r="B54" s="452"/>
      <c r="C54" s="453"/>
      <c r="D54" s="454" t="str">
        <f aca="false">IF(ISERROR(VLOOKUP($A54,'liste reference'!$A$6:$B$1174,2,0)),IF(ISERROR(VLOOKUP($A54,'liste reference'!$B$6:$B$1174,1,0)),"",VLOOKUP($A54,'liste reference'!$B$6:$B$1174,1,0)),VLOOKUP($A54,'liste reference'!$A$6:$B$1174,2,0))</f>
        <v/>
      </c>
      <c r="E54" s="455" t="n">
        <f aca="false">IF(D54="",,VLOOKUP(D54,D$22:D53,1,0))</f>
        <v>0</v>
      </c>
      <c r="F54" s="456" t="str">
        <f aca="false">IF(AND(OR(A54="",A54="!!!!!!"),B54="",C54=""),"",IF(OR(AND(B54="",C54=""),ISERROR(C54+B54)),"!!!",($B54*$B$7+$C54*$C$7)/100))</f>
        <v/>
      </c>
      <c r="G54" s="457" t="str">
        <f aca="false">IF(A54="","",IF(ISERROR(VLOOKUP($A54,'liste reference'!$A$6:$Q$1174,9,0)),IF(ISERROR(VLOOKUP($A54,'liste reference'!$B$6:$Q$1174,8,0)),"    -",VLOOKUP($A54,'liste reference'!$B$6:$Q$1174,8,0)),VLOOKUP($A54,'liste reference'!$A$6:$Q$1174,9,0)))</f>
        <v/>
      </c>
      <c r="H54" s="458" t="str">
        <f aca="false">IF(A54="","x",IF(ISERROR(VLOOKUP($A54,'liste reference'!$A$6:$Q$1174,10,0)),IF(ISERROR(VLOOKUP($A54,'liste reference'!$B$6:$Q$1174,9,0)),"x",VLOOKUP($A54,'liste reference'!$B$6:$Q$1174,9,0)),VLOOKUP($A54,'liste reference'!$A$6:$Q$1174,10,0)))</f>
        <v>x</v>
      </c>
      <c r="I54" s="255" t="str">
        <f aca="false">IF(A54="","",1)</f>
        <v/>
      </c>
      <c r="J54" s="459" t="str">
        <f aca="false">IF(ISNUMBER($H54),IF(ISERROR(VLOOKUP($A54,'liste reference'!$A$6:$Q$1174,6,0)),IF(ISERROR(VLOOKUP($A54,'liste reference'!$B$6:$Q$1174,5,0)),"nu",VLOOKUP($A54,'liste reference'!$B$6:$Q$1174,5,0)),VLOOKUP($A54,'liste reference'!$A$6:$Q$1174,6,0)),"nu")</f>
        <v>nu</v>
      </c>
      <c r="K54" s="459" t="str">
        <f aca="false">IF(ISNUMBER($H54),IF(ISERROR(VLOOKUP($A54,'liste reference'!$A$6:$Q$1174,7,0)),IF(ISERROR(VLOOKUP($A54,'liste reference'!$B$6:$Q$1174,6,0)),"nu",VLOOKUP($A54,'liste reference'!$B$6:$Q$1174,6,0)),VLOOKUP($A54,'liste reference'!$A$6:$Q$1174,7,0)),"nu")</f>
        <v>nu</v>
      </c>
      <c r="L54" s="445" t="str">
        <f aca="false">IF(A54="NEWCOD",IF(W54="","Renseigner le champ 'Nouveau taxon'",$W54),IF(ISTEXT($E54),"Taxon déjà saisi !",IF(OR(A54="",A54="!!!!!!"),"",IF(ISERROR(VLOOKUP($A54,'liste reference'!$A$6:$B$1174,2,0)),IF(ISERROR(VLOOKUP($A54,'liste reference'!$B$6:$B$1174,1,0)),"non répertorié ou synonyme. Vérifiez !",VLOOKUP($A54,'liste reference'!$B$6:$B$1174,1,0)),VLOOKUP(A54,'liste reference'!$A$6:$B$1174,2,0)))))</f>
        <v/>
      </c>
      <c r="M54" s="460"/>
      <c r="N54" s="460"/>
      <c r="O54" s="460"/>
      <c r="P54" s="461" t="s">
        <v>3442</v>
      </c>
      <c r="Q54" s="461" t="str">
        <f aca="false">IF(OR($A54="NEWCOD",$A54="!!!!!!"),IF(X54="","NoCod",X54),IF($A54="","",IF(ISERROR(VLOOKUP($A54,'liste reference'!$A$6:$H$1174,8,FALSE())),IF(ISERROR(VLOOKUP($A54,'liste reference'!$B$6:$H$1174,7,FALSE())),"",VLOOKUP($A54,'liste reference'!$B$6:$H$1174,7,FALSE())),VLOOKUP($A54,'liste reference'!$A$6:$H$1174,8,FALSE()))))</f>
        <v/>
      </c>
      <c r="R54" s="448" t="str">
        <f aca="false">IF(ISTEXT(H54),"",(B54*$B$7/100)+(C54*$C$7/100))</f>
        <v/>
      </c>
      <c r="S54" s="255" t="str">
        <f aca="false">IF(OR(ISTEXT(H54),R54=0),"",IF(R54&lt;0.1,1,IF(R54&lt;1,2,IF(R54&lt;10,3,IF(R54&lt;50,4,IF(R54&gt;=50,5,""))))))</f>
        <v/>
      </c>
      <c r="T54" s="255" t="n">
        <f aca="false">IF(ISERROR(S54*J54),0,S54*J54)</f>
        <v>0</v>
      </c>
      <c r="U54" s="255" t="n">
        <f aca="false">IF(ISERROR(S54*J54*K54),0,S54*J54*K54)</f>
        <v>0</v>
      </c>
      <c r="V54" s="462" t="n">
        <f aca="false">IF(ISERROR(S54*K54),0,S54*K54)</f>
        <v>0</v>
      </c>
      <c r="W54" s="463"/>
      <c r="X54" s="464"/>
      <c r="Y54" s="255" t="str">
        <f aca="false">IF(AND(ISNUMBER(F54),OR(A54="",A54="!!!!!!")),"!!!!!!",IF(A54="new.cod","NEWCOD",IF(AND((Z54=""),ISTEXT(A54),A54&lt;&gt;"!!!!!!"),A54,IF(Z54="","",INDEX('liste reference'!$A$6:$A$1174,Z54)))))</f>
        <v/>
      </c>
      <c r="Z54" s="255" t="str">
        <f aca="false">IF(ISERROR(MATCH(A54,'liste reference'!$A$6:$A$1174,0)),IF(ISERROR(MATCH(A54,'liste reference'!$B$6:$B$1174,0)),"",(MATCH(A54,'liste reference'!$B$6:$B$1174,0))),(MATCH(A54,'liste reference'!$A$6:$A$1174,0)))</f>
        <v/>
      </c>
    </row>
    <row r="55" customFormat="false" ht="12.75" hidden="false" customHeight="false" outlineLevel="0" collapsed="false">
      <c r="A55" s="451"/>
      <c r="B55" s="452"/>
      <c r="C55" s="453"/>
      <c r="D55" s="454" t="str">
        <f aca="false">IF(ISERROR(VLOOKUP($A55,'liste reference'!$A$6:$B$1174,2,0)),IF(ISERROR(VLOOKUP($A55,'liste reference'!$B$6:$B$1174,1,0)),"",VLOOKUP($A55,'liste reference'!$B$6:$B$1174,1,0)),VLOOKUP($A55,'liste reference'!$A$6:$B$1174,2,0))</f>
        <v/>
      </c>
      <c r="E55" s="455" t="n">
        <f aca="false">IF(D55="",,VLOOKUP(D55,D$22:D54,1,0))</f>
        <v>0</v>
      </c>
      <c r="F55" s="456" t="str">
        <f aca="false">IF(AND(OR(A55="",A55="!!!!!!"),B55="",C55=""),"",IF(OR(AND(B55="",C55=""),ISERROR(C55+B55)),"!!!",($B55*$B$7+$C55*$C$7)/100))</f>
        <v/>
      </c>
      <c r="G55" s="457" t="str">
        <f aca="false">IF(A55="","",IF(ISERROR(VLOOKUP($A55,'liste reference'!$A$6:$Q$1174,9,0)),IF(ISERROR(VLOOKUP($A55,'liste reference'!$B$6:$Q$1174,8,0)),"    -",VLOOKUP($A55,'liste reference'!$B$6:$Q$1174,8,0)),VLOOKUP($A55,'liste reference'!$A$6:$Q$1174,9,0)))</f>
        <v/>
      </c>
      <c r="H55" s="458" t="str">
        <f aca="false">IF(A55="","x",IF(ISERROR(VLOOKUP($A55,'liste reference'!$A$6:$Q$1174,10,0)),IF(ISERROR(VLOOKUP($A55,'liste reference'!$B$6:$Q$1174,9,0)),"x",VLOOKUP($A55,'liste reference'!$B$6:$Q$1174,9,0)),VLOOKUP($A55,'liste reference'!$A$6:$Q$1174,10,0)))</f>
        <v>x</v>
      </c>
      <c r="I55" s="255" t="str">
        <f aca="false">IF(A55="","",1)</f>
        <v/>
      </c>
      <c r="J55" s="459" t="str">
        <f aca="false">IF(ISNUMBER($H55),IF(ISERROR(VLOOKUP($A55,'liste reference'!$A$6:$Q$1174,6,0)),IF(ISERROR(VLOOKUP($A55,'liste reference'!$B$6:$Q$1174,5,0)),"nu",VLOOKUP($A55,'liste reference'!$B$6:$Q$1174,5,0)),VLOOKUP($A55,'liste reference'!$A$6:$Q$1174,6,0)),"nu")</f>
        <v>nu</v>
      </c>
      <c r="K55" s="459" t="str">
        <f aca="false">IF(ISNUMBER($H55),IF(ISERROR(VLOOKUP($A55,'liste reference'!$A$6:$Q$1174,7,0)),IF(ISERROR(VLOOKUP($A55,'liste reference'!$B$6:$Q$1174,6,0)),"nu",VLOOKUP($A55,'liste reference'!$B$6:$Q$1174,6,0)),VLOOKUP($A55,'liste reference'!$A$6:$Q$1174,7,0)),"nu")</f>
        <v>nu</v>
      </c>
      <c r="L55" s="445" t="str">
        <f aca="false">IF(A55="NEWCOD",IF(W55="","Renseigner le champ 'Nouveau taxon'",$W55),IF(ISTEXT($E55),"Taxon déjà saisi !",IF(OR(A55="",A55="!!!!!!"),"",IF(ISERROR(VLOOKUP($A55,'liste reference'!$A$6:$B$1174,2,0)),IF(ISERROR(VLOOKUP($A55,'liste reference'!$B$6:$B$1174,1,0)),"non répertorié ou synonyme. Vérifiez !",VLOOKUP($A55,'liste reference'!$B$6:$B$1174,1,0)),VLOOKUP(A55,'liste reference'!$A$6:$B$1174,2,0)))))</f>
        <v/>
      </c>
      <c r="M55" s="465"/>
      <c r="N55" s="465"/>
      <c r="O55" s="465"/>
      <c r="P55" s="461" t="s">
        <v>3442</v>
      </c>
      <c r="Q55" s="461" t="str">
        <f aca="false">IF(OR($A55="NEWCOD",$A55="!!!!!!"),IF(X55="","NoCod",X55),IF($A55="","",IF(ISERROR(VLOOKUP($A55,'liste reference'!$A$6:$H$1174,8,FALSE())),IF(ISERROR(VLOOKUP($A55,'liste reference'!$B$6:$H$1174,7,FALSE())),"",VLOOKUP($A55,'liste reference'!$B$6:$H$1174,7,FALSE())),VLOOKUP($A55,'liste reference'!$A$6:$H$1174,8,FALSE()))))</f>
        <v/>
      </c>
      <c r="R55" s="448" t="str">
        <f aca="false">IF(ISTEXT(H55),"",(B55*$B$7/100)+(C55*$C$7/100))</f>
        <v/>
      </c>
      <c r="S55" s="255" t="str">
        <f aca="false">IF(OR(ISTEXT(H55),R55=0),"",IF(R55&lt;0.1,1,IF(R55&lt;1,2,IF(R55&lt;10,3,IF(R55&lt;50,4,IF(R55&gt;=50,5,""))))))</f>
        <v/>
      </c>
      <c r="T55" s="255" t="n">
        <f aca="false">IF(ISERROR(S55*J55),0,S55*J55)</f>
        <v>0</v>
      </c>
      <c r="U55" s="255" t="n">
        <f aca="false">IF(ISERROR(S55*J55*K55),0,S55*J55*K55)</f>
        <v>0</v>
      </c>
      <c r="V55" s="462" t="n">
        <f aca="false">IF(ISERROR(S55*K55),0,S55*K55)</f>
        <v>0</v>
      </c>
      <c r="W55" s="463"/>
      <c r="X55" s="464"/>
      <c r="Y55" s="255" t="str">
        <f aca="false">IF(AND(ISNUMBER(F55),OR(A55="",A55="!!!!!!")),"!!!!!!",IF(A55="new.cod","NEWCOD",IF(AND((Z55=""),ISTEXT(A55),A55&lt;&gt;"!!!!!!"),A55,IF(Z55="","",INDEX('liste reference'!$A$6:$A$1174,Z55)))))</f>
        <v/>
      </c>
      <c r="Z55" s="255" t="str">
        <f aca="false">IF(ISERROR(MATCH(A55,'liste reference'!$A$6:$A$1174,0)),IF(ISERROR(MATCH(A55,'liste reference'!$B$6:$B$1174,0)),"",(MATCH(A55,'liste reference'!$B$6:$B$1174,0))),(MATCH(A55,'liste reference'!$A$6:$A$1174,0)))</f>
        <v/>
      </c>
    </row>
    <row r="56" customFormat="false" ht="12.75" hidden="false" customHeight="false" outlineLevel="0" collapsed="false">
      <c r="A56" s="451"/>
      <c r="B56" s="452"/>
      <c r="C56" s="453"/>
      <c r="D56" s="454" t="str">
        <f aca="false">IF(ISERROR(VLOOKUP($A56,'liste reference'!$A$6:$B$1174,2,0)),IF(ISERROR(VLOOKUP($A56,'liste reference'!$B$6:$B$1174,1,0)),"",VLOOKUP($A56,'liste reference'!$B$6:$B$1174,1,0)),VLOOKUP($A56,'liste reference'!$A$6:$B$1174,2,0))</f>
        <v/>
      </c>
      <c r="E56" s="455" t="n">
        <f aca="false">IF(D56="",,VLOOKUP(D56,D$22:D55,1,0))</f>
        <v>0</v>
      </c>
      <c r="F56" s="456" t="str">
        <f aca="false">IF(AND(OR(A56="",A56="!!!!!!"),B56="",C56=""),"",IF(OR(AND(B56="",C56=""),ISERROR(C56+B56)),"!!!",($B56*$B$7+$C56*$C$7)/100))</f>
        <v/>
      </c>
      <c r="G56" s="457" t="str">
        <f aca="false">IF(A56="","",IF(ISERROR(VLOOKUP($A56,'liste reference'!$A$6:$Q$1174,9,0)),IF(ISERROR(VLOOKUP($A56,'liste reference'!$B$6:$Q$1174,8,0)),"    -",VLOOKUP($A56,'liste reference'!$B$6:$Q$1174,8,0)),VLOOKUP($A56,'liste reference'!$A$6:$Q$1174,9,0)))</f>
        <v/>
      </c>
      <c r="H56" s="458" t="str">
        <f aca="false">IF(A56="","x",IF(ISERROR(VLOOKUP($A56,'liste reference'!$A$6:$Q$1174,10,0)),IF(ISERROR(VLOOKUP($A56,'liste reference'!$B$6:$Q$1174,9,0)),"x",VLOOKUP($A56,'liste reference'!$B$6:$Q$1174,9,0)),VLOOKUP($A56,'liste reference'!$A$6:$Q$1174,10,0)))</f>
        <v>x</v>
      </c>
      <c r="I56" s="255" t="str">
        <f aca="false">IF(A56="","",1)</f>
        <v/>
      </c>
      <c r="J56" s="459" t="str">
        <f aca="false">IF(ISNUMBER($H56),IF(ISERROR(VLOOKUP($A56,'liste reference'!$A$6:$Q$1174,6,0)),IF(ISERROR(VLOOKUP($A56,'liste reference'!$B$6:$Q$1174,5,0)),"nu",VLOOKUP($A56,'liste reference'!$B$6:$Q$1174,5,0)),VLOOKUP($A56,'liste reference'!$A$6:$Q$1174,6,0)),"nu")</f>
        <v>nu</v>
      </c>
      <c r="K56" s="459" t="str">
        <f aca="false">IF(ISNUMBER($H56),IF(ISERROR(VLOOKUP($A56,'liste reference'!$A$6:$Q$1174,7,0)),IF(ISERROR(VLOOKUP($A56,'liste reference'!$B$6:$Q$1174,6,0)),"nu",VLOOKUP($A56,'liste reference'!$B$6:$Q$1174,6,0)),VLOOKUP($A56,'liste reference'!$A$6:$Q$1174,7,0)),"nu")</f>
        <v>nu</v>
      </c>
      <c r="L56" s="445" t="str">
        <f aca="false">IF(A56="NEWCOD",IF(W56="","Renseigner le champ 'Nouveau taxon'",$W56),IF(ISTEXT($E56),"Taxon déjà saisi !",IF(OR(A56="",A56="!!!!!!"),"",IF(ISERROR(VLOOKUP($A56,'liste reference'!$A$6:$B$1174,2,0)),IF(ISERROR(VLOOKUP($A56,'liste reference'!$B$6:$B$1174,1,0)),"non répertorié ou synonyme. Vérifiez !",VLOOKUP($A56,'liste reference'!$B$6:$B$1174,1,0)),VLOOKUP(A56,'liste reference'!$A$6:$B$1174,2,0)))))</f>
        <v/>
      </c>
      <c r="M56" s="465"/>
      <c r="N56" s="465"/>
      <c r="O56" s="465"/>
      <c r="P56" s="461" t="s">
        <v>3442</v>
      </c>
      <c r="Q56" s="461" t="str">
        <f aca="false">IF(OR($A56="NEWCOD",$A56="!!!!!!"),IF(X56="","NoCod",X56),IF($A56="","",IF(ISERROR(VLOOKUP($A56,'liste reference'!$A$6:$H$1174,8,FALSE())),IF(ISERROR(VLOOKUP($A56,'liste reference'!$B$6:$H$1174,7,FALSE())),"",VLOOKUP($A56,'liste reference'!$B$6:$H$1174,7,FALSE())),VLOOKUP($A56,'liste reference'!$A$6:$H$1174,8,FALSE()))))</f>
        <v/>
      </c>
      <c r="R56" s="448" t="str">
        <f aca="false">IF(ISTEXT(H56),"",(B56*$B$7/100)+(C56*$C$7/100))</f>
        <v/>
      </c>
      <c r="S56" s="255" t="str">
        <f aca="false">IF(OR(ISTEXT(H56),R56=0),"",IF(R56&lt;0.1,1,IF(R56&lt;1,2,IF(R56&lt;10,3,IF(R56&lt;50,4,IF(R56&gt;=50,5,""))))))</f>
        <v/>
      </c>
      <c r="T56" s="255" t="n">
        <f aca="false">IF(ISERROR(S56*J56),0,S56*J56)</f>
        <v>0</v>
      </c>
      <c r="U56" s="255" t="n">
        <f aca="false">IF(ISERROR(S56*J56*K56),0,S56*J56*K56)</f>
        <v>0</v>
      </c>
      <c r="V56" s="462" t="n">
        <f aca="false">IF(ISERROR(S56*K56),0,S56*K56)</f>
        <v>0</v>
      </c>
      <c r="W56" s="463"/>
      <c r="X56" s="464"/>
      <c r="Y56" s="255" t="str">
        <f aca="false">IF(AND(ISNUMBER(F56),OR(A56="",A56="!!!!!!")),"!!!!!!",IF(A56="new.cod","NEWCOD",IF(AND((Z56=""),ISTEXT(A56),A56&lt;&gt;"!!!!!!"),A56,IF(Z56="","",INDEX('liste reference'!$A$6:$A$1174,Z56)))))</f>
        <v/>
      </c>
      <c r="Z56" s="255" t="str">
        <f aca="false">IF(ISERROR(MATCH(A56,'liste reference'!$A$6:$A$1174,0)),IF(ISERROR(MATCH(A56,'liste reference'!$B$6:$B$1174,0)),"",(MATCH(A56,'liste reference'!$B$6:$B$1174,0))),(MATCH(A56,'liste reference'!$A$6:$A$1174,0)))</f>
        <v/>
      </c>
    </row>
    <row r="57" customFormat="false" ht="12.75" hidden="false" customHeight="false" outlineLevel="0" collapsed="false">
      <c r="A57" s="451"/>
      <c r="B57" s="452"/>
      <c r="C57" s="453"/>
      <c r="D57" s="454" t="str">
        <f aca="false">IF(ISERROR(VLOOKUP($A57,'liste reference'!$A$6:$B$1174,2,0)),IF(ISERROR(VLOOKUP($A57,'liste reference'!$B$6:$B$1174,1,0)),"",VLOOKUP($A57,'liste reference'!$B$6:$B$1174,1,0)),VLOOKUP($A57,'liste reference'!$A$6:$B$1174,2,0))</f>
        <v/>
      </c>
      <c r="E57" s="455" t="n">
        <f aca="false">IF(D57="",,VLOOKUP(D57,D$22:D56,1,0))</f>
        <v>0</v>
      </c>
      <c r="F57" s="456" t="str">
        <f aca="false">IF(AND(OR(A57="",A57="!!!!!!"),B57="",C57=""),"",IF(OR(AND(B57="",C57=""),ISERROR(C57+B57)),"!!!",($B57*$B$7+$C57*$C$7)/100))</f>
        <v/>
      </c>
      <c r="G57" s="457" t="str">
        <f aca="false">IF(A57="","",IF(ISERROR(VLOOKUP($A57,'liste reference'!$A$6:$Q$1174,9,0)),IF(ISERROR(VLOOKUP($A57,'liste reference'!$B$6:$Q$1174,8,0)),"    -",VLOOKUP($A57,'liste reference'!$B$6:$Q$1174,8,0)),VLOOKUP($A57,'liste reference'!$A$6:$Q$1174,9,0)))</f>
        <v/>
      </c>
      <c r="H57" s="458" t="str">
        <f aca="false">IF(A57="","x",IF(ISERROR(VLOOKUP($A57,'liste reference'!$A$6:$Q$1174,10,0)),IF(ISERROR(VLOOKUP($A57,'liste reference'!$B$6:$Q$1174,9,0)),"x",VLOOKUP($A57,'liste reference'!$B$6:$Q$1174,9,0)),VLOOKUP($A57,'liste reference'!$A$6:$Q$1174,10,0)))</f>
        <v>x</v>
      </c>
      <c r="I57" s="255" t="str">
        <f aca="false">IF(A57="","",1)</f>
        <v/>
      </c>
      <c r="J57" s="459" t="str">
        <f aca="false">IF(ISNUMBER($H57),IF(ISERROR(VLOOKUP($A57,'liste reference'!$A$6:$Q$1174,6,0)),IF(ISERROR(VLOOKUP($A57,'liste reference'!$B$6:$Q$1174,5,0)),"nu",VLOOKUP($A57,'liste reference'!$B$6:$Q$1174,5,0)),VLOOKUP($A57,'liste reference'!$A$6:$Q$1174,6,0)),"nu")</f>
        <v>nu</v>
      </c>
      <c r="K57" s="459" t="str">
        <f aca="false">IF(ISNUMBER($H57),IF(ISERROR(VLOOKUP($A57,'liste reference'!$A$6:$Q$1174,7,0)),IF(ISERROR(VLOOKUP($A57,'liste reference'!$B$6:$Q$1174,6,0)),"nu",VLOOKUP($A57,'liste reference'!$B$6:$Q$1174,6,0)),VLOOKUP($A57,'liste reference'!$A$6:$Q$1174,7,0)),"nu")</f>
        <v>nu</v>
      </c>
      <c r="L57" s="445" t="str">
        <f aca="false">IF(A57="NEWCOD",IF(W57="","Renseigner le champ 'Nouveau taxon'",$W57),IF(ISTEXT($E57),"Taxon déjà saisi !",IF(OR(A57="",A57="!!!!!!"),"",IF(ISERROR(VLOOKUP($A57,'liste reference'!$A$6:$B$1174,2,0)),IF(ISERROR(VLOOKUP($A57,'liste reference'!$B$6:$B$1174,1,0)),"non répertorié ou synonyme. Vérifiez !",VLOOKUP($A57,'liste reference'!$B$6:$B$1174,1,0)),VLOOKUP(A57,'liste reference'!$A$6:$B$1174,2,0)))))</f>
        <v/>
      </c>
      <c r="M57" s="460"/>
      <c r="N57" s="460"/>
      <c r="O57" s="460"/>
      <c r="P57" s="461" t="s">
        <v>3442</v>
      </c>
      <c r="Q57" s="461" t="str">
        <f aca="false">IF(OR($A57="NEWCOD",$A57="!!!!!!"),IF(X57="","NoCod",X57),IF($A57="","",IF(ISERROR(VLOOKUP($A57,'liste reference'!$A$6:$H$1174,8,FALSE())),IF(ISERROR(VLOOKUP($A57,'liste reference'!$B$6:$H$1174,7,FALSE())),"",VLOOKUP($A57,'liste reference'!$B$6:$H$1174,7,FALSE())),VLOOKUP($A57,'liste reference'!$A$6:$H$1174,8,FALSE()))))</f>
        <v/>
      </c>
      <c r="R57" s="448" t="str">
        <f aca="false">IF(ISTEXT(H57),"",(B57*$B$7/100)+(C57*$C$7/100))</f>
        <v/>
      </c>
      <c r="S57" s="255" t="str">
        <f aca="false">IF(OR(ISTEXT(H57),R57=0),"",IF(R57&lt;0.1,1,IF(R57&lt;1,2,IF(R57&lt;10,3,IF(R57&lt;50,4,IF(R57&gt;=50,5,""))))))</f>
        <v/>
      </c>
      <c r="T57" s="255" t="n">
        <f aca="false">IF(ISERROR(S57*J57),0,S57*J57)</f>
        <v>0</v>
      </c>
      <c r="U57" s="255" t="n">
        <f aca="false">IF(ISERROR(S57*J57*K57),0,S57*J57*K57)</f>
        <v>0</v>
      </c>
      <c r="V57" s="462" t="n">
        <f aca="false">IF(ISERROR(S57*K57),0,S57*K57)</f>
        <v>0</v>
      </c>
      <c r="W57" s="463"/>
      <c r="X57" s="464"/>
      <c r="Y57" s="255" t="str">
        <f aca="false">IF(AND(ISNUMBER(F57),OR(A57="",A57="!!!!!!")),"!!!!!!",IF(A57="new.cod","NEWCOD",IF(AND((Z57=""),ISTEXT(A57),A57&lt;&gt;"!!!!!!"),A57,IF(Z57="","",INDEX('liste reference'!$A$6:$A$1174,Z57)))))</f>
        <v/>
      </c>
      <c r="Z57" s="255" t="str">
        <f aca="false">IF(ISERROR(MATCH(A57,'liste reference'!$A$6:$A$1174,0)),IF(ISERROR(MATCH(A57,'liste reference'!$B$6:$B$1174,0)),"",(MATCH(A57,'liste reference'!$B$6:$B$1174,0))),(MATCH(A57,'liste reference'!$A$6:$A$1174,0)))</f>
        <v/>
      </c>
    </row>
    <row r="58" customFormat="false" ht="12.75" hidden="false" customHeight="false" outlineLevel="0" collapsed="false">
      <c r="A58" s="451"/>
      <c r="B58" s="452"/>
      <c r="C58" s="453"/>
      <c r="D58" s="454" t="str">
        <f aca="false">IF(ISERROR(VLOOKUP($A58,'liste reference'!$A$6:$B$1174,2,0)),IF(ISERROR(VLOOKUP($A58,'liste reference'!$B$6:$B$1174,1,0)),"",VLOOKUP($A58,'liste reference'!$B$6:$B$1174,1,0)),VLOOKUP($A58,'liste reference'!$A$6:$B$1174,2,0))</f>
        <v/>
      </c>
      <c r="E58" s="455" t="n">
        <f aca="false">IF(D58="",,VLOOKUP(D58,D$22:D57,1,0))</f>
        <v>0</v>
      </c>
      <c r="F58" s="456" t="str">
        <f aca="false">IF(AND(OR(A58="",A58="!!!!!!"),B58="",C58=""),"",IF(OR(AND(B58="",C58=""),ISERROR(C58+B58)),"!!!",($B58*$B$7+$C58*$C$7)/100))</f>
        <v/>
      </c>
      <c r="G58" s="457" t="str">
        <f aca="false">IF(A58="","",IF(ISERROR(VLOOKUP($A58,'liste reference'!$A$6:$Q$1174,9,0)),IF(ISERROR(VLOOKUP($A58,'liste reference'!$B$6:$Q$1174,8,0)),"    -",VLOOKUP($A58,'liste reference'!$B$6:$Q$1174,8,0)),VLOOKUP($A58,'liste reference'!$A$6:$Q$1174,9,0)))</f>
        <v/>
      </c>
      <c r="H58" s="458" t="str">
        <f aca="false">IF(A58="","x",IF(ISERROR(VLOOKUP($A58,'liste reference'!$A$6:$Q$1174,10,0)),IF(ISERROR(VLOOKUP($A58,'liste reference'!$B$6:$Q$1174,9,0)),"x",VLOOKUP($A58,'liste reference'!$B$6:$Q$1174,9,0)),VLOOKUP($A58,'liste reference'!$A$6:$Q$1174,10,0)))</f>
        <v>x</v>
      </c>
      <c r="I58" s="255" t="str">
        <f aca="false">IF(A58="","",1)</f>
        <v/>
      </c>
      <c r="J58" s="459" t="str">
        <f aca="false">IF(ISNUMBER($H58),IF(ISERROR(VLOOKUP($A58,'liste reference'!$A$6:$Q$1174,6,0)),IF(ISERROR(VLOOKUP($A58,'liste reference'!$B$6:$Q$1174,5,0)),"nu",VLOOKUP($A58,'liste reference'!$B$6:$Q$1174,5,0)),VLOOKUP($A58,'liste reference'!$A$6:$Q$1174,6,0)),"nu")</f>
        <v>nu</v>
      </c>
      <c r="K58" s="459" t="str">
        <f aca="false">IF(ISNUMBER($H58),IF(ISERROR(VLOOKUP($A58,'liste reference'!$A$6:$Q$1174,7,0)),IF(ISERROR(VLOOKUP($A58,'liste reference'!$B$6:$Q$1174,6,0)),"nu",VLOOKUP($A58,'liste reference'!$B$6:$Q$1174,6,0)),VLOOKUP($A58,'liste reference'!$A$6:$Q$1174,7,0)),"nu")</f>
        <v>nu</v>
      </c>
      <c r="L58" s="445" t="str">
        <f aca="false">IF(A58="NEWCOD",IF(W58="","Renseigner le champ 'Nouveau taxon'",$W58),IF(ISTEXT($E58),"Taxon déjà saisi !",IF(OR(A58="",A58="!!!!!!"),"",IF(ISERROR(VLOOKUP($A58,'liste reference'!$A$6:$B$1174,2,0)),IF(ISERROR(VLOOKUP($A58,'liste reference'!$B$6:$B$1174,1,0)),"non répertorié ou synonyme. Vérifiez !",VLOOKUP($A58,'liste reference'!$B$6:$B$1174,1,0)),VLOOKUP(A58,'liste reference'!$A$6:$B$1174,2,0)))))</f>
        <v/>
      </c>
      <c r="M58" s="460"/>
      <c r="N58" s="460"/>
      <c r="O58" s="460"/>
      <c r="P58" s="461" t="s">
        <v>3442</v>
      </c>
      <c r="Q58" s="461" t="str">
        <f aca="false">IF(OR($A58="NEWCOD",$A58="!!!!!!"),IF(X58="","NoCod",X58),IF($A58="","",IF(ISERROR(VLOOKUP($A58,'liste reference'!$A$6:$H$1174,8,FALSE())),IF(ISERROR(VLOOKUP($A58,'liste reference'!$B$6:$H$1174,7,FALSE())),"",VLOOKUP($A58,'liste reference'!$B$6:$H$1174,7,FALSE())),VLOOKUP($A58,'liste reference'!$A$6:$H$1174,8,FALSE()))))</f>
        <v/>
      </c>
      <c r="R58" s="448" t="str">
        <f aca="false">IF(ISTEXT(H58),"",(B58*$B$7/100)+(C58*$C$7/100))</f>
        <v/>
      </c>
      <c r="S58" s="255" t="str">
        <f aca="false">IF(OR(ISTEXT(H58),R58=0),"",IF(R58&lt;0.1,1,IF(R58&lt;1,2,IF(R58&lt;10,3,IF(R58&lt;50,4,IF(R58&gt;=50,5,""))))))</f>
        <v/>
      </c>
      <c r="T58" s="255" t="n">
        <f aca="false">IF(ISERROR(S58*J58),0,S58*J58)</f>
        <v>0</v>
      </c>
      <c r="U58" s="255" t="n">
        <f aca="false">IF(ISERROR(S58*J58*K58),0,S58*J58*K58)</f>
        <v>0</v>
      </c>
      <c r="V58" s="462" t="n">
        <f aca="false">IF(ISERROR(S58*K58),0,S58*K58)</f>
        <v>0</v>
      </c>
      <c r="W58" s="463"/>
      <c r="X58" s="464"/>
      <c r="Y58" s="255" t="str">
        <f aca="false">IF(AND(ISNUMBER(F58),OR(A58="",A58="!!!!!!")),"!!!!!!",IF(A58="new.cod","NEWCOD",IF(AND((Z58=""),ISTEXT(A58),A58&lt;&gt;"!!!!!!"),A58,IF(Z58="","",INDEX('liste reference'!$A$6:$A$1174,Z58)))))</f>
        <v/>
      </c>
      <c r="Z58" s="255" t="str">
        <f aca="false">IF(ISERROR(MATCH(A58,'liste reference'!$A$6:$A$1174,0)),IF(ISERROR(MATCH(A58,'liste reference'!$B$6:$B$1174,0)),"",(MATCH(A58,'liste reference'!$B$6:$B$1174,0))),(MATCH(A58,'liste reference'!$A$6:$A$1174,0)))</f>
        <v/>
      </c>
    </row>
    <row r="59" customFormat="false" ht="12.75" hidden="false" customHeight="false" outlineLevel="0" collapsed="false">
      <c r="A59" s="451"/>
      <c r="B59" s="452"/>
      <c r="C59" s="453"/>
      <c r="D59" s="454" t="str">
        <f aca="false">IF(ISERROR(VLOOKUP($A59,'liste reference'!$A$6:$B$1174,2,0)),IF(ISERROR(VLOOKUP($A59,'liste reference'!$B$6:$B$1174,1,0)),"",VLOOKUP($A59,'liste reference'!$B$6:$B$1174,1,0)),VLOOKUP($A59,'liste reference'!$A$6:$B$1174,2,0))</f>
        <v/>
      </c>
      <c r="E59" s="455" t="n">
        <f aca="false">IF(D59="",,VLOOKUP(D59,D$22:D58,1,0))</f>
        <v>0</v>
      </c>
      <c r="F59" s="456" t="str">
        <f aca="false">IF(AND(OR(A59="",A59="!!!!!!"),B59="",C59=""),"",IF(OR(AND(B59="",C59=""),ISERROR(C59+B59)),"!!!",($B59*$B$7+$C59*$C$7)/100))</f>
        <v/>
      </c>
      <c r="G59" s="457" t="str">
        <f aca="false">IF(A59="","",IF(ISERROR(VLOOKUP($A59,'liste reference'!$A$6:$Q$1174,9,0)),IF(ISERROR(VLOOKUP($A59,'liste reference'!$B$6:$Q$1174,8,0)),"    -",VLOOKUP($A59,'liste reference'!$B$6:$Q$1174,8,0)),VLOOKUP($A59,'liste reference'!$A$6:$Q$1174,9,0)))</f>
        <v/>
      </c>
      <c r="H59" s="458" t="str">
        <f aca="false">IF(A59="","x",IF(ISERROR(VLOOKUP($A59,'liste reference'!$A$6:$Q$1174,10,0)),IF(ISERROR(VLOOKUP($A59,'liste reference'!$B$6:$Q$1174,9,0)),"x",VLOOKUP($A59,'liste reference'!$B$6:$Q$1174,9,0)),VLOOKUP($A59,'liste reference'!$A$6:$Q$1174,10,0)))</f>
        <v>x</v>
      </c>
      <c r="I59" s="255" t="str">
        <f aca="false">IF(A59="","",1)</f>
        <v/>
      </c>
      <c r="J59" s="459" t="str">
        <f aca="false">IF(ISNUMBER($H59),IF(ISERROR(VLOOKUP($A59,'liste reference'!$A$6:$Q$1174,6,0)),IF(ISERROR(VLOOKUP($A59,'liste reference'!$B$6:$Q$1174,5,0)),"nu",VLOOKUP($A59,'liste reference'!$B$6:$Q$1174,5,0)),VLOOKUP($A59,'liste reference'!$A$6:$Q$1174,6,0)),"nu")</f>
        <v>nu</v>
      </c>
      <c r="K59" s="459" t="str">
        <f aca="false">IF(ISNUMBER($H59),IF(ISERROR(VLOOKUP($A59,'liste reference'!$A$6:$Q$1174,7,0)),IF(ISERROR(VLOOKUP($A59,'liste reference'!$B$6:$Q$1174,6,0)),"nu",VLOOKUP($A59,'liste reference'!$B$6:$Q$1174,6,0)),VLOOKUP($A59,'liste reference'!$A$6:$Q$1174,7,0)),"nu")</f>
        <v>nu</v>
      </c>
      <c r="L59" s="445" t="str">
        <f aca="false">IF(A59="NEWCOD",IF(W59="","Renseigner le champ 'Nouveau taxon'",$W59),IF(ISTEXT($E59),"Taxon déjà saisi !",IF(OR(A59="",A59="!!!!!!"),"",IF(ISERROR(VLOOKUP($A59,'liste reference'!$A$6:$B$1174,2,0)),IF(ISERROR(VLOOKUP($A59,'liste reference'!$B$6:$B$1174,1,0)),"non répertorié ou synonyme. Vérifiez !",VLOOKUP($A59,'liste reference'!$B$6:$B$1174,1,0)),VLOOKUP(A59,'liste reference'!$A$6:$B$1174,2,0)))))</f>
        <v/>
      </c>
      <c r="M59" s="460"/>
      <c r="N59" s="460"/>
      <c r="O59" s="460"/>
      <c r="P59" s="461" t="s">
        <v>3442</v>
      </c>
      <c r="Q59" s="461" t="str">
        <f aca="false">IF(OR($A59="NEWCOD",$A59="!!!!!!"),IF(X59="","NoCod",X59),IF($A59="","",IF(ISERROR(VLOOKUP($A59,'liste reference'!$A$6:$H$1174,8,FALSE())),IF(ISERROR(VLOOKUP($A59,'liste reference'!$B$6:$H$1174,7,FALSE())),"",VLOOKUP($A59,'liste reference'!$B$6:$H$1174,7,FALSE())),VLOOKUP($A59,'liste reference'!$A$6:$H$1174,8,FALSE()))))</f>
        <v/>
      </c>
      <c r="R59" s="448" t="str">
        <f aca="false">IF(ISTEXT(H59),"",(B59*$B$7/100)+(C59*$C$7/100))</f>
        <v/>
      </c>
      <c r="S59" s="255" t="str">
        <f aca="false">IF(OR(ISTEXT(H59),R59=0),"",IF(R59&lt;0.1,1,IF(R59&lt;1,2,IF(R59&lt;10,3,IF(R59&lt;50,4,IF(R59&gt;=50,5,""))))))</f>
        <v/>
      </c>
      <c r="T59" s="255" t="n">
        <f aca="false">IF(ISERROR(S59*J59),0,S59*J59)</f>
        <v>0</v>
      </c>
      <c r="U59" s="255" t="n">
        <f aca="false">IF(ISERROR(S59*J59*K59),0,S59*J59*K59)</f>
        <v>0</v>
      </c>
      <c r="V59" s="462" t="n">
        <f aca="false">IF(ISERROR(S59*K59),0,S59*K59)</f>
        <v>0</v>
      </c>
      <c r="W59" s="463"/>
      <c r="X59" s="464"/>
      <c r="Y59" s="255" t="str">
        <f aca="false">IF(AND(ISNUMBER(F59),OR(A59="",A59="!!!!!!")),"!!!!!!",IF(A59="new.cod","NEWCOD",IF(AND((Z59=""),ISTEXT(A59),A59&lt;&gt;"!!!!!!"),A59,IF(Z59="","",INDEX('liste reference'!$A$6:$A$1174,Z59)))))</f>
        <v/>
      </c>
      <c r="Z59" s="255" t="str">
        <f aca="false">IF(ISERROR(MATCH(A59,'liste reference'!$A$6:$A$1174,0)),IF(ISERROR(MATCH(A59,'liste reference'!$B$6:$B$1174,0)),"",(MATCH(A59,'liste reference'!$B$6:$B$1174,0))),(MATCH(A59,'liste reference'!$A$6:$A$1174,0)))</f>
        <v/>
      </c>
    </row>
    <row r="60" customFormat="false" ht="12.75" hidden="false" customHeight="false" outlineLevel="0" collapsed="false">
      <c r="A60" s="451"/>
      <c r="B60" s="452"/>
      <c r="C60" s="453"/>
      <c r="D60" s="454" t="str">
        <f aca="false">IF(ISERROR(VLOOKUP($A60,'liste reference'!$A$6:$B$1174,2,0)),IF(ISERROR(VLOOKUP($A60,'liste reference'!$B$6:$B$1174,1,0)),"",VLOOKUP($A60,'liste reference'!$B$6:$B$1174,1,0)),VLOOKUP($A60,'liste reference'!$A$6:$B$1174,2,0))</f>
        <v/>
      </c>
      <c r="E60" s="455" t="n">
        <f aca="false">IF(D60="",,VLOOKUP(D60,D$22:D59,1,0))</f>
        <v>0</v>
      </c>
      <c r="F60" s="456" t="str">
        <f aca="false">IF(AND(OR(A60="",A60="!!!!!!"),B60="",C60=""),"",IF(OR(AND(B60="",C60=""),ISERROR(C60+B60)),"!!!",($B60*$B$7+$C60*$C$7)/100))</f>
        <v/>
      </c>
      <c r="G60" s="457" t="str">
        <f aca="false">IF(A60="","",IF(ISERROR(VLOOKUP($A60,'liste reference'!$A$6:$Q$1174,9,0)),IF(ISERROR(VLOOKUP($A60,'liste reference'!$B$6:$Q$1174,8,0)),"    -",VLOOKUP($A60,'liste reference'!$B$6:$Q$1174,8,0)),VLOOKUP($A60,'liste reference'!$A$6:$Q$1174,9,0)))</f>
        <v/>
      </c>
      <c r="H60" s="458" t="str">
        <f aca="false">IF(A60="","x",IF(ISERROR(VLOOKUP($A60,'liste reference'!$A$6:$Q$1174,10,0)),IF(ISERROR(VLOOKUP($A60,'liste reference'!$B$6:$Q$1174,9,0)),"x",VLOOKUP($A60,'liste reference'!$B$6:$Q$1174,9,0)),VLOOKUP($A60,'liste reference'!$A$6:$Q$1174,10,0)))</f>
        <v>x</v>
      </c>
      <c r="I60" s="255" t="str">
        <f aca="false">IF(A60="","",1)</f>
        <v/>
      </c>
      <c r="J60" s="459" t="str">
        <f aca="false">IF(ISNUMBER($H60),IF(ISERROR(VLOOKUP($A60,'liste reference'!$A$6:$Q$1174,6,0)),IF(ISERROR(VLOOKUP($A60,'liste reference'!$B$6:$Q$1174,5,0)),"nu",VLOOKUP($A60,'liste reference'!$B$6:$Q$1174,5,0)),VLOOKUP($A60,'liste reference'!$A$6:$Q$1174,6,0)),"nu")</f>
        <v>nu</v>
      </c>
      <c r="K60" s="459" t="str">
        <f aca="false">IF(ISNUMBER($H60),IF(ISERROR(VLOOKUP($A60,'liste reference'!$A$6:$Q$1174,7,0)),IF(ISERROR(VLOOKUP($A60,'liste reference'!$B$6:$Q$1174,6,0)),"nu",VLOOKUP($A60,'liste reference'!$B$6:$Q$1174,6,0)),VLOOKUP($A60,'liste reference'!$A$6:$Q$1174,7,0)),"nu")</f>
        <v>nu</v>
      </c>
      <c r="L60" s="445" t="str">
        <f aca="false">IF(A60="NEWCOD",IF(W60="","Renseigner le champ 'Nouveau taxon'",$W60),IF(ISTEXT($E60),"Taxon déjà saisi !",IF(OR(A60="",A60="!!!!!!"),"",IF(ISERROR(VLOOKUP($A60,'liste reference'!$A$6:$B$1174,2,0)),IF(ISERROR(VLOOKUP($A60,'liste reference'!$B$6:$B$1174,1,0)),"non répertorié ou synonyme. Vérifiez !",VLOOKUP($A60,'liste reference'!$B$6:$B$1174,1,0)),VLOOKUP(A60,'liste reference'!$A$6:$B$1174,2,0)))))</f>
        <v/>
      </c>
      <c r="M60" s="460"/>
      <c r="N60" s="460"/>
      <c r="O60" s="460"/>
      <c r="P60" s="461" t="s">
        <v>3442</v>
      </c>
      <c r="Q60" s="461" t="str">
        <f aca="false">IF(OR($A60="NEWCOD",$A60="!!!!!!"),IF(X60="","NoCod",X60),IF($A60="","",IF(ISERROR(VLOOKUP($A60,'liste reference'!$A$6:$H$1174,8,FALSE())),IF(ISERROR(VLOOKUP($A60,'liste reference'!$B$6:$H$1174,7,FALSE())),"",VLOOKUP($A60,'liste reference'!$B$6:$H$1174,7,FALSE())),VLOOKUP($A60,'liste reference'!$A$6:$H$1174,8,FALSE()))))</f>
        <v/>
      </c>
      <c r="R60" s="448" t="str">
        <f aca="false">IF(ISTEXT(H60),"",(B60*$B$7/100)+(C60*$C$7/100))</f>
        <v/>
      </c>
      <c r="S60" s="255" t="str">
        <f aca="false">IF(OR(ISTEXT(H60),R60=0),"",IF(R60&lt;0.1,1,IF(R60&lt;1,2,IF(R60&lt;10,3,IF(R60&lt;50,4,IF(R60&gt;=50,5,""))))))</f>
        <v/>
      </c>
      <c r="T60" s="255" t="n">
        <f aca="false">IF(ISERROR(S60*J60),0,S60*J60)</f>
        <v>0</v>
      </c>
      <c r="U60" s="255" t="n">
        <f aca="false">IF(ISERROR(S60*J60*K60),0,S60*J60*K60)</f>
        <v>0</v>
      </c>
      <c r="V60" s="462" t="n">
        <f aca="false">IF(ISERROR(S60*K60),0,S60*K60)</f>
        <v>0</v>
      </c>
      <c r="W60" s="463"/>
      <c r="X60" s="464"/>
      <c r="Y60" s="255" t="str">
        <f aca="false">IF(AND(ISNUMBER(F60),OR(A60="",A60="!!!!!!")),"!!!!!!",IF(A60="new.cod","NEWCOD",IF(AND((Z60=""),ISTEXT(A60),A60&lt;&gt;"!!!!!!"),A60,IF(Z60="","",INDEX('liste reference'!$A$6:$A$1174,Z60)))))</f>
        <v/>
      </c>
      <c r="Z60" s="255" t="str">
        <f aca="false">IF(ISERROR(MATCH(A60,'liste reference'!$A$6:$A$1174,0)),IF(ISERROR(MATCH(A60,'liste reference'!$B$6:$B$1174,0)),"",(MATCH(A60,'liste reference'!$B$6:$B$1174,0))),(MATCH(A60,'liste reference'!$A$6:$A$1174,0)))</f>
        <v/>
      </c>
    </row>
    <row r="61" customFormat="false" ht="12.75" hidden="false" customHeight="false" outlineLevel="0" collapsed="false">
      <c r="A61" s="451"/>
      <c r="B61" s="452"/>
      <c r="C61" s="453"/>
      <c r="D61" s="454" t="str">
        <f aca="false">IF(ISERROR(VLOOKUP($A61,'liste reference'!$A$6:$B$1174,2,0)),IF(ISERROR(VLOOKUP($A61,'liste reference'!$B$6:$B$1174,1,0)),"",VLOOKUP($A61,'liste reference'!$B$6:$B$1174,1,0)),VLOOKUP($A61,'liste reference'!$A$6:$B$1174,2,0))</f>
        <v/>
      </c>
      <c r="E61" s="455" t="n">
        <f aca="false">IF(D61="",,VLOOKUP(D61,D$22:D60,1,0))</f>
        <v>0</v>
      </c>
      <c r="F61" s="456" t="str">
        <f aca="false">IF(AND(OR(A61="",A61="!!!!!!"),B61="",C61=""),"",IF(OR(AND(B61="",C61=""),ISERROR(C61+B61)),"!!!",($B61*$B$7+$C61*$C$7)/100))</f>
        <v/>
      </c>
      <c r="G61" s="457" t="str">
        <f aca="false">IF(A61="","",IF(ISERROR(VLOOKUP($A61,'liste reference'!$A$6:$Q$1174,9,0)),IF(ISERROR(VLOOKUP($A61,'liste reference'!$B$6:$Q$1174,8,0)),"    -",VLOOKUP($A61,'liste reference'!$B$6:$Q$1174,8,0)),VLOOKUP($A61,'liste reference'!$A$6:$Q$1174,9,0)))</f>
        <v/>
      </c>
      <c r="H61" s="458" t="str">
        <f aca="false">IF(A61="","x",IF(ISERROR(VLOOKUP($A61,'liste reference'!$A$6:$Q$1174,10,0)),IF(ISERROR(VLOOKUP($A61,'liste reference'!$B$6:$Q$1174,9,0)),"x",VLOOKUP($A61,'liste reference'!$B$6:$Q$1174,9,0)),VLOOKUP($A61,'liste reference'!$A$6:$Q$1174,10,0)))</f>
        <v>x</v>
      </c>
      <c r="I61" s="255" t="str">
        <f aca="false">IF(A61="","",1)</f>
        <v/>
      </c>
      <c r="J61" s="459" t="str">
        <f aca="false">IF(ISNUMBER($H61),IF(ISERROR(VLOOKUP($A61,'liste reference'!$A$6:$Q$1174,6,0)),IF(ISERROR(VLOOKUP($A61,'liste reference'!$B$6:$Q$1174,5,0)),"nu",VLOOKUP($A61,'liste reference'!$B$6:$Q$1174,5,0)),VLOOKUP($A61,'liste reference'!$A$6:$Q$1174,6,0)),"nu")</f>
        <v>nu</v>
      </c>
      <c r="K61" s="459" t="str">
        <f aca="false">IF(ISNUMBER($H61),IF(ISERROR(VLOOKUP($A61,'liste reference'!$A$6:$Q$1174,7,0)),IF(ISERROR(VLOOKUP($A61,'liste reference'!$B$6:$Q$1174,6,0)),"nu",VLOOKUP($A61,'liste reference'!$B$6:$Q$1174,6,0)),VLOOKUP($A61,'liste reference'!$A$6:$Q$1174,7,0)),"nu")</f>
        <v>nu</v>
      </c>
      <c r="L61" s="445" t="str">
        <f aca="false">IF(A61="NEWCOD",IF(W61="","Renseigner le champ 'Nouveau taxon'",$W61),IF(ISTEXT($E61),"Taxon déjà saisi !",IF(OR(A61="",A61="!!!!!!"),"",IF(ISERROR(VLOOKUP($A61,'liste reference'!$A$6:$B$1174,2,0)),IF(ISERROR(VLOOKUP($A61,'liste reference'!$B$6:$B$1174,1,0)),"non répertorié ou synonyme. Vérifiez !",VLOOKUP($A61,'liste reference'!$B$6:$B$1174,1,0)),VLOOKUP(A61,'liste reference'!$A$6:$B$1174,2,0)))))</f>
        <v/>
      </c>
      <c r="M61" s="460"/>
      <c r="N61" s="460"/>
      <c r="O61" s="460"/>
      <c r="P61" s="461" t="s">
        <v>3442</v>
      </c>
      <c r="Q61" s="461" t="str">
        <f aca="false">IF(OR($A61="NEWCOD",$A61="!!!!!!"),IF(X61="","NoCod",X61),IF($A61="","",IF(ISERROR(VLOOKUP($A61,'liste reference'!$A$6:$H$1174,8,FALSE())),IF(ISERROR(VLOOKUP($A61,'liste reference'!$B$6:$H$1174,7,FALSE())),"",VLOOKUP($A61,'liste reference'!$B$6:$H$1174,7,FALSE())),VLOOKUP($A61,'liste reference'!$A$6:$H$1174,8,FALSE()))))</f>
        <v/>
      </c>
      <c r="R61" s="448" t="str">
        <f aca="false">IF(ISTEXT(H61),"",(B61*$B$7/100)+(C61*$C$7/100))</f>
        <v/>
      </c>
      <c r="S61" s="255" t="str">
        <f aca="false">IF(OR(ISTEXT(H61),R61=0),"",IF(R61&lt;0.1,1,IF(R61&lt;1,2,IF(R61&lt;10,3,IF(R61&lt;50,4,IF(R61&gt;=50,5,""))))))</f>
        <v/>
      </c>
      <c r="T61" s="255" t="n">
        <f aca="false">IF(ISERROR(S61*J61),0,S61*J61)</f>
        <v>0</v>
      </c>
      <c r="U61" s="255" t="n">
        <f aca="false">IF(ISERROR(S61*J61*K61),0,S61*J61*K61)</f>
        <v>0</v>
      </c>
      <c r="V61" s="462" t="n">
        <f aca="false">IF(ISERROR(S61*K61),0,S61*K61)</f>
        <v>0</v>
      </c>
      <c r="W61" s="463"/>
      <c r="X61" s="464"/>
      <c r="Y61" s="255" t="str">
        <f aca="false">IF(AND(ISNUMBER(F61),OR(A61="",A61="!!!!!!")),"!!!!!!",IF(A61="new.cod","NEWCOD",IF(AND((Z61=""),ISTEXT(A61),A61&lt;&gt;"!!!!!!"),A61,IF(Z61="","",INDEX('liste reference'!$A$6:$A$1174,Z61)))))</f>
        <v/>
      </c>
      <c r="Z61" s="255" t="str">
        <f aca="false">IF(ISERROR(MATCH(A61,'liste reference'!$A$6:$A$1174,0)),IF(ISERROR(MATCH(A61,'liste reference'!$B$6:$B$1174,0)),"",(MATCH(A61,'liste reference'!$B$6:$B$1174,0))),(MATCH(A61,'liste reference'!$A$6:$A$1174,0)))</f>
        <v/>
      </c>
    </row>
    <row r="62" customFormat="false" ht="12.75" hidden="true" customHeight="false" outlineLevel="0" collapsed="false">
      <c r="A62" s="451"/>
      <c r="B62" s="452"/>
      <c r="C62" s="453"/>
      <c r="D62" s="454" t="str">
        <f aca="false">IF(ISERROR(VLOOKUP($A62,'liste reference'!$A$6:$B$1174,2,0)),IF(ISERROR(VLOOKUP($A62,'liste reference'!$B$6:$B$1174,1,0)),"",VLOOKUP($A62,'liste reference'!$B$6:$B$1174,1,0)),VLOOKUP($A62,'liste reference'!$A$6:$B$1174,2,0))</f>
        <v/>
      </c>
      <c r="E62" s="455" t="n">
        <f aca="false">IF(D62="",,VLOOKUP(D62,D$22:D61,1,0))</f>
        <v>0</v>
      </c>
      <c r="F62" s="456" t="str">
        <f aca="false">IF(AND(OR(A62="",A62="!!!!!!"),B62="",C62=""),"",IF(OR(AND(B62="",C62=""),ISERROR(C62+B62)),"!!!",($B62*$B$7+$C62*$C$7)/100))</f>
        <v/>
      </c>
      <c r="G62" s="457" t="str">
        <f aca="false">IF(A62="","",IF(ISERROR(VLOOKUP($A62,'liste reference'!$A$6:$Q$1174,9,0)),IF(ISERROR(VLOOKUP($A62,'liste reference'!$B$6:$Q$1174,8,0)),"    -",VLOOKUP($A62,'liste reference'!$B$6:$Q$1174,8,0)),VLOOKUP($A62,'liste reference'!$A$6:$Q$1174,9,0)))</f>
        <v/>
      </c>
      <c r="H62" s="458" t="str">
        <f aca="false">IF(A62="","x",IF(ISERROR(VLOOKUP($A62,'liste reference'!$A$6:$Q$1174,10,0)),IF(ISERROR(VLOOKUP($A62,'liste reference'!$B$6:$Q$1174,9,0)),"x",VLOOKUP($A62,'liste reference'!$B$6:$Q$1174,9,0)),VLOOKUP($A62,'liste reference'!$A$6:$Q$1174,10,0)))</f>
        <v>x</v>
      </c>
      <c r="I62" s="255" t="str">
        <f aca="false">IF(A62="","",1)</f>
        <v/>
      </c>
      <c r="J62" s="459" t="str">
        <f aca="false">IF(ISNUMBER($H62),IF(ISERROR(VLOOKUP($A62,'liste reference'!$A$6:$Q$1174,6,0)),IF(ISERROR(VLOOKUP($A62,'liste reference'!$B$6:$Q$1174,5,0)),"nu",VLOOKUP($A62,'liste reference'!$B$6:$Q$1174,5,0)),VLOOKUP($A62,'liste reference'!$A$6:$Q$1174,6,0)),"nu")</f>
        <v>nu</v>
      </c>
      <c r="K62" s="459" t="str">
        <f aca="false">IF(ISNUMBER($H62),IF(ISERROR(VLOOKUP($A62,'liste reference'!$A$6:$Q$1174,7,0)),IF(ISERROR(VLOOKUP($A62,'liste reference'!$B$6:$Q$1174,6,0)),"nu",VLOOKUP($A62,'liste reference'!$B$6:$Q$1174,6,0)),VLOOKUP($A62,'liste reference'!$A$6:$Q$1174,7,0)),"nu")</f>
        <v>nu</v>
      </c>
      <c r="L62" s="445" t="str">
        <f aca="false">IF(A62="NEWCOD",IF(W62="","Renseigner le champ 'Nouveau taxon'",$W62),IF(ISTEXT($E62),"Taxon déjà saisi !",IF(OR(A62="",A62="!!!!!!"),"",IF(ISERROR(VLOOKUP($A62,'liste reference'!$A$6:$B$1174,2,0)),IF(ISERROR(VLOOKUP($A62,'liste reference'!$B$6:$B$1174,1,0)),"non répertorié ou synonyme. Vérifiez !",VLOOKUP($A62,'liste reference'!$B$6:$B$1174,1,0)),VLOOKUP(A62,'liste reference'!$A$6:$B$1174,2,0)))))</f>
        <v/>
      </c>
      <c r="M62" s="460"/>
      <c r="N62" s="460"/>
      <c r="O62" s="460"/>
      <c r="P62" s="461" t="s">
        <v>3442</v>
      </c>
      <c r="Q62" s="461" t="str">
        <f aca="false">IF(OR($A62="NEWCOD",$A62="!!!!!!"),IF(X62="","NoCod",X62),IF($A62="","",IF(ISERROR(VLOOKUP($A62,'liste reference'!$A$6:$H$1174,8,FALSE())),IF(ISERROR(VLOOKUP($A62,'liste reference'!$B$6:$H$1174,7,FALSE())),"",VLOOKUP($A62,'liste reference'!$B$6:$H$1174,7,FALSE())),VLOOKUP($A62,'liste reference'!$A$6:$H$1174,8,FALSE()))))</f>
        <v/>
      </c>
      <c r="R62" s="448" t="str">
        <f aca="false">IF(ISTEXT(H62),"",(B62*$B$7/100)+(C62*$C$7/100))</f>
        <v/>
      </c>
      <c r="S62" s="255" t="str">
        <f aca="false">IF(OR(ISTEXT(H62),R62=0),"",IF(R62&lt;0.1,1,IF(R62&lt;1,2,IF(R62&lt;10,3,IF(R62&lt;50,4,IF(R62&gt;=50,5,""))))))</f>
        <v/>
      </c>
      <c r="T62" s="255" t="n">
        <f aca="false">IF(ISERROR(S62*J62),0,S62*J62)</f>
        <v>0</v>
      </c>
      <c r="U62" s="255" t="n">
        <f aca="false">IF(ISERROR(S62*J62*K62),0,S62*J62*K62)</f>
        <v>0</v>
      </c>
      <c r="V62" s="462" t="n">
        <f aca="false">IF(ISERROR(S62*K62),0,S62*K62)</f>
        <v>0</v>
      </c>
      <c r="W62" s="463"/>
      <c r="X62" s="464"/>
      <c r="Y62" s="255" t="str">
        <f aca="false">IF(AND(ISNUMBER(F62),OR(A62="",A62="!!!!!!")),"!!!!!!",IF(A62="new.cod","NEWCOD",IF(AND((Z62=""),ISTEXT(A62),A62&lt;&gt;"!!!!!!"),A62,IF(Z62="","",INDEX('liste reference'!$A$6:$A$1174,Z62)))))</f>
        <v/>
      </c>
      <c r="Z62" s="255" t="str">
        <f aca="false">IF(ISERROR(MATCH(A62,'liste reference'!$A$6:$A$1174,0)),IF(ISERROR(MATCH(A62,'liste reference'!$B$6:$B$1174,0)),"",(MATCH(A62,'liste reference'!$B$6:$B$1174,0))),(MATCH(A62,'liste reference'!$A$6:$A$1174,0)))</f>
        <v/>
      </c>
    </row>
    <row r="63" customFormat="false" ht="12.75" hidden="true" customHeight="false" outlineLevel="0" collapsed="false">
      <c r="A63" s="451"/>
      <c r="B63" s="452"/>
      <c r="C63" s="453"/>
      <c r="D63" s="454" t="str">
        <f aca="false">IF(ISERROR(VLOOKUP($A63,'liste reference'!$A$6:$B$1174,2,0)),IF(ISERROR(VLOOKUP($A63,'liste reference'!$B$6:$B$1174,1,0)),"",VLOOKUP($A63,'liste reference'!$B$6:$B$1174,1,0)),VLOOKUP($A63,'liste reference'!$A$6:$B$1174,2,0))</f>
        <v/>
      </c>
      <c r="E63" s="455" t="n">
        <f aca="false">IF(D63="",,VLOOKUP(D63,D$22:D62,1,0))</f>
        <v>0</v>
      </c>
      <c r="F63" s="456" t="str">
        <f aca="false">IF(AND(OR(A63="",A63="!!!!!!"),B63="",C63=""),"",IF(OR(AND(B63="",C63=""),ISERROR(C63+B63)),"!!!",($B63*$B$7+$C63*$C$7)/100))</f>
        <v/>
      </c>
      <c r="G63" s="457" t="str">
        <f aca="false">IF(A63="","",IF(ISERROR(VLOOKUP($A63,'liste reference'!$A$6:$Q$1174,9,0)),IF(ISERROR(VLOOKUP($A63,'liste reference'!$B$6:$Q$1174,8,0)),"    -",VLOOKUP($A63,'liste reference'!$B$6:$Q$1174,8,0)),VLOOKUP($A63,'liste reference'!$A$6:$Q$1174,9,0)))</f>
        <v/>
      </c>
      <c r="H63" s="458" t="str">
        <f aca="false">IF(A63="","x",IF(ISERROR(VLOOKUP($A63,'liste reference'!$A$6:$Q$1174,10,0)),IF(ISERROR(VLOOKUP($A63,'liste reference'!$B$6:$Q$1174,9,0)),"x",VLOOKUP($A63,'liste reference'!$B$6:$Q$1174,9,0)),VLOOKUP($A63,'liste reference'!$A$6:$Q$1174,10,0)))</f>
        <v>x</v>
      </c>
      <c r="I63" s="255" t="str">
        <f aca="false">IF(A63="","",1)</f>
        <v/>
      </c>
      <c r="J63" s="459" t="str">
        <f aca="false">IF(ISNUMBER($H63),IF(ISERROR(VLOOKUP($A63,'liste reference'!$A$6:$Q$1174,6,0)),IF(ISERROR(VLOOKUP($A63,'liste reference'!$B$6:$Q$1174,5,0)),"nu",VLOOKUP($A63,'liste reference'!$B$6:$Q$1174,5,0)),VLOOKUP($A63,'liste reference'!$A$6:$Q$1174,6,0)),"nu")</f>
        <v>nu</v>
      </c>
      <c r="K63" s="459" t="str">
        <f aca="false">IF(ISNUMBER($H63),IF(ISERROR(VLOOKUP($A63,'liste reference'!$A$6:$Q$1174,7,0)),IF(ISERROR(VLOOKUP($A63,'liste reference'!$B$6:$Q$1174,6,0)),"nu",VLOOKUP($A63,'liste reference'!$B$6:$Q$1174,6,0)),VLOOKUP($A63,'liste reference'!$A$6:$Q$1174,7,0)),"nu")</f>
        <v>nu</v>
      </c>
      <c r="L63" s="445" t="str">
        <f aca="false">IF(A63="NEWCOD",IF(W63="","Renseigner le champ 'Nouveau taxon'",$W63),IF(ISTEXT($E63),"Taxon déjà saisi !",IF(OR(A63="",A63="!!!!!!"),"",IF(ISERROR(VLOOKUP($A63,'liste reference'!$A$6:$B$1174,2,0)),IF(ISERROR(VLOOKUP($A63,'liste reference'!$B$6:$B$1174,1,0)),"non répertorié ou synonyme. Vérifiez !",VLOOKUP($A63,'liste reference'!$B$6:$B$1174,1,0)),VLOOKUP(A63,'liste reference'!$A$6:$B$1174,2,0)))))</f>
        <v/>
      </c>
      <c r="M63" s="460"/>
      <c r="N63" s="460"/>
      <c r="O63" s="460"/>
      <c r="P63" s="461" t="s">
        <v>3442</v>
      </c>
      <c r="Q63" s="461" t="str">
        <f aca="false">IF(OR($A63="NEWCOD",$A63="!!!!!!"),IF(X63="","NoCod",X63),IF($A63="","",IF(ISERROR(VLOOKUP($A63,'liste reference'!$A$6:$H$1174,8,FALSE())),IF(ISERROR(VLOOKUP($A63,'liste reference'!$B$6:$H$1174,7,FALSE())),"",VLOOKUP($A63,'liste reference'!$B$6:$H$1174,7,FALSE())),VLOOKUP($A63,'liste reference'!$A$6:$H$1174,8,FALSE()))))</f>
        <v/>
      </c>
      <c r="R63" s="448" t="str">
        <f aca="false">IF(ISTEXT(H63),"",(B63*$B$7/100)+(C63*$C$7/100))</f>
        <v/>
      </c>
      <c r="S63" s="255" t="str">
        <f aca="false">IF(OR(ISTEXT(H63),R63=0),"",IF(R63&lt;0.1,1,IF(R63&lt;1,2,IF(R63&lt;10,3,IF(R63&lt;50,4,IF(R63&gt;=50,5,""))))))</f>
        <v/>
      </c>
      <c r="T63" s="255" t="n">
        <f aca="false">IF(ISERROR(S63*J63),0,S63*J63)</f>
        <v>0</v>
      </c>
      <c r="U63" s="255" t="n">
        <f aca="false">IF(ISERROR(S63*J63*K63),0,S63*J63*K63)</f>
        <v>0</v>
      </c>
      <c r="V63" s="462" t="n">
        <f aca="false">IF(ISERROR(S63*K63),0,S63*K63)</f>
        <v>0</v>
      </c>
      <c r="W63" s="463"/>
      <c r="X63" s="464"/>
      <c r="Y63" s="255" t="str">
        <f aca="false">IF(AND(ISNUMBER(F63),OR(A63="",A63="!!!!!!")),"!!!!!!",IF(A63="new.cod","NEWCOD",IF(AND((Z63=""),ISTEXT(A63),A63&lt;&gt;"!!!!!!"),A63,IF(Z63="","",INDEX('liste reference'!$A$6:$A$1174,Z63)))))</f>
        <v/>
      </c>
      <c r="Z63" s="255" t="str">
        <f aca="false">IF(ISERROR(MATCH(A63,'liste reference'!$A$6:$A$1174,0)),IF(ISERROR(MATCH(A63,'liste reference'!$B$6:$B$1174,0)),"",(MATCH(A63,'liste reference'!$B$6:$B$1174,0))),(MATCH(A63,'liste reference'!$A$6:$A$1174,0)))</f>
        <v/>
      </c>
    </row>
    <row r="64" customFormat="false" ht="12.75" hidden="true" customHeight="false" outlineLevel="0" collapsed="false">
      <c r="A64" s="451"/>
      <c r="B64" s="452"/>
      <c r="C64" s="453"/>
      <c r="D64" s="454" t="str">
        <f aca="false">IF(ISERROR(VLOOKUP($A64,'liste reference'!$A$6:$B$1174,2,0)),IF(ISERROR(VLOOKUP($A64,'liste reference'!$B$6:$B$1174,1,0)),"",VLOOKUP($A64,'liste reference'!$B$6:$B$1174,1,0)),VLOOKUP($A64,'liste reference'!$A$6:$B$1174,2,0))</f>
        <v/>
      </c>
      <c r="E64" s="455" t="n">
        <f aca="false">IF(D64="",,VLOOKUP(D64,D$22:D63,1,0))</f>
        <v>0</v>
      </c>
      <c r="F64" s="456" t="str">
        <f aca="false">IF(AND(OR(A64="",A64="!!!!!!"),B64="",C64=""),"",IF(OR(AND(B64="",C64=""),ISERROR(C64+B64)),"!!!",($B64*$B$7+$C64*$C$7)/100))</f>
        <v/>
      </c>
      <c r="G64" s="457" t="str">
        <f aca="false">IF(A64="","",IF(ISERROR(VLOOKUP($A64,'liste reference'!$A$6:$Q$1174,9,0)),IF(ISERROR(VLOOKUP($A64,'liste reference'!$B$6:$Q$1174,8,0)),"    -",VLOOKUP($A64,'liste reference'!$B$6:$Q$1174,8,0)),VLOOKUP($A64,'liste reference'!$A$6:$Q$1174,9,0)))</f>
        <v/>
      </c>
      <c r="H64" s="458" t="str">
        <f aca="false">IF(A64="","x",IF(ISERROR(VLOOKUP($A64,'liste reference'!$A$6:$Q$1174,10,0)),IF(ISERROR(VLOOKUP($A64,'liste reference'!$B$6:$Q$1174,9,0)),"x",VLOOKUP($A64,'liste reference'!$B$6:$Q$1174,9,0)),VLOOKUP($A64,'liste reference'!$A$6:$Q$1174,10,0)))</f>
        <v>x</v>
      </c>
      <c r="I64" s="255" t="str">
        <f aca="false">IF(A64="","",1)</f>
        <v/>
      </c>
      <c r="J64" s="459" t="str">
        <f aca="false">IF(ISNUMBER($H64),IF(ISERROR(VLOOKUP($A64,'liste reference'!$A$6:$Q$1174,6,0)),IF(ISERROR(VLOOKUP($A64,'liste reference'!$B$6:$Q$1174,5,0)),"nu",VLOOKUP($A64,'liste reference'!$B$6:$Q$1174,5,0)),VLOOKUP($A64,'liste reference'!$A$6:$Q$1174,6,0)),"nu")</f>
        <v>nu</v>
      </c>
      <c r="K64" s="459" t="str">
        <f aca="false">IF(ISNUMBER($H64),IF(ISERROR(VLOOKUP($A64,'liste reference'!$A$6:$Q$1174,7,0)),IF(ISERROR(VLOOKUP($A64,'liste reference'!$B$6:$Q$1174,6,0)),"nu",VLOOKUP($A64,'liste reference'!$B$6:$Q$1174,6,0)),VLOOKUP($A64,'liste reference'!$A$6:$Q$1174,7,0)),"nu")</f>
        <v>nu</v>
      </c>
      <c r="L64" s="445" t="str">
        <f aca="false">IF(A64="NEWCOD",IF(W64="","Renseigner le champ 'Nouveau taxon'",$W64),IF(ISTEXT($E64),"Taxon déjà saisi !",IF(OR(A64="",A64="!!!!!!"),"",IF(ISERROR(VLOOKUP($A64,'liste reference'!$A$6:$B$1174,2,0)),IF(ISERROR(VLOOKUP($A64,'liste reference'!$B$6:$B$1174,1,0)),"non répertorié ou synonyme. Vérifiez !",VLOOKUP($A64,'liste reference'!$B$6:$B$1174,1,0)),VLOOKUP(A64,'liste reference'!$A$6:$B$1174,2,0)))))</f>
        <v/>
      </c>
      <c r="M64" s="460"/>
      <c r="N64" s="460"/>
      <c r="O64" s="460"/>
      <c r="P64" s="461" t="s">
        <v>3442</v>
      </c>
      <c r="Q64" s="461" t="str">
        <f aca="false">IF(OR($A64="NEWCOD",$A64="!!!!!!"),IF(X64="","NoCod",X64),IF($A64="","",IF(ISERROR(VLOOKUP($A64,'liste reference'!$A$6:$H$1174,8,FALSE())),IF(ISERROR(VLOOKUP($A64,'liste reference'!$B$6:$H$1174,7,FALSE())),"",VLOOKUP($A64,'liste reference'!$B$6:$H$1174,7,FALSE())),VLOOKUP($A64,'liste reference'!$A$6:$H$1174,8,FALSE()))))</f>
        <v/>
      </c>
      <c r="R64" s="448" t="str">
        <f aca="false">IF(ISTEXT(H64),"",(B64*$B$7/100)+(C64*$C$7/100))</f>
        <v/>
      </c>
      <c r="S64" s="255" t="str">
        <f aca="false">IF(OR(ISTEXT(H64),R64=0),"",IF(R64&lt;0.1,1,IF(R64&lt;1,2,IF(R64&lt;10,3,IF(R64&lt;50,4,IF(R64&gt;=50,5,""))))))</f>
        <v/>
      </c>
      <c r="T64" s="255" t="n">
        <f aca="false">IF(ISERROR(S64*J64),0,S64*J64)</f>
        <v>0</v>
      </c>
      <c r="U64" s="255" t="n">
        <f aca="false">IF(ISERROR(S64*J64*K64),0,S64*J64*K64)</f>
        <v>0</v>
      </c>
      <c r="V64" s="462" t="n">
        <f aca="false">IF(ISERROR(S64*K64),0,S64*K64)</f>
        <v>0</v>
      </c>
      <c r="W64" s="463"/>
      <c r="X64" s="464"/>
      <c r="Y64" s="255" t="str">
        <f aca="false">IF(AND(ISNUMBER(F64),OR(A64="",A64="!!!!!!")),"!!!!!!",IF(A64="new.cod","NEWCOD",IF(AND((Z64=""),ISTEXT(A64),A64&lt;&gt;"!!!!!!"),A64,IF(Z64="","",INDEX('liste reference'!$A$6:$A$1174,Z64)))))</f>
        <v/>
      </c>
      <c r="Z64" s="255" t="str">
        <f aca="false">IF(ISERROR(MATCH(A64,'liste reference'!$A$6:$A$1174,0)),IF(ISERROR(MATCH(A64,'liste reference'!$B$6:$B$1174,0)),"",(MATCH(A64,'liste reference'!$B$6:$B$1174,0))),(MATCH(A64,'liste reference'!$A$6:$A$1174,0)))</f>
        <v/>
      </c>
    </row>
    <row r="65" customFormat="false" ht="12.75" hidden="true" customHeight="false" outlineLevel="0" collapsed="false">
      <c r="A65" s="451"/>
      <c r="B65" s="452"/>
      <c r="C65" s="453"/>
      <c r="D65" s="454" t="str">
        <f aca="false">IF(ISERROR(VLOOKUP($A65,'liste reference'!$A$6:$B$1174,2,0)),IF(ISERROR(VLOOKUP($A65,'liste reference'!$B$6:$B$1174,1,0)),"",VLOOKUP($A65,'liste reference'!$B$6:$B$1174,1,0)),VLOOKUP($A65,'liste reference'!$A$6:$B$1174,2,0))</f>
        <v/>
      </c>
      <c r="E65" s="455" t="n">
        <f aca="false">IF(D65="",,VLOOKUP(D65,D$22:D64,1,0))</f>
        <v>0</v>
      </c>
      <c r="F65" s="456" t="str">
        <f aca="false">IF(AND(OR(A65="",A65="!!!!!!"),B65="",C65=""),"",IF(OR(AND(B65="",C65=""),ISERROR(C65+B65)),"!!!",($B65*$B$7+$C65*$C$7)/100))</f>
        <v/>
      </c>
      <c r="G65" s="457" t="str">
        <f aca="false">IF(A65="","",IF(ISERROR(VLOOKUP($A65,'liste reference'!$A$6:$Q$1174,9,0)),IF(ISERROR(VLOOKUP($A65,'liste reference'!$B$6:$Q$1174,8,0)),"    -",VLOOKUP($A65,'liste reference'!$B$6:$Q$1174,8,0)),VLOOKUP($A65,'liste reference'!$A$6:$Q$1174,9,0)))</f>
        <v/>
      </c>
      <c r="H65" s="458" t="str">
        <f aca="false">IF(A65="","x",IF(ISERROR(VLOOKUP($A65,'liste reference'!$A$6:$Q$1174,10,0)),IF(ISERROR(VLOOKUP($A65,'liste reference'!$B$6:$Q$1174,9,0)),"x",VLOOKUP($A65,'liste reference'!$B$6:$Q$1174,9,0)),VLOOKUP($A65,'liste reference'!$A$6:$Q$1174,10,0)))</f>
        <v>x</v>
      </c>
      <c r="I65" s="255" t="str">
        <f aca="false">IF(A65="","",1)</f>
        <v/>
      </c>
      <c r="J65" s="459" t="str">
        <f aca="false">IF(ISNUMBER($H65),IF(ISERROR(VLOOKUP($A65,'liste reference'!$A$6:$Q$1174,6,0)),IF(ISERROR(VLOOKUP($A65,'liste reference'!$B$6:$Q$1174,5,0)),"nu",VLOOKUP($A65,'liste reference'!$B$6:$Q$1174,5,0)),VLOOKUP($A65,'liste reference'!$A$6:$Q$1174,6,0)),"nu")</f>
        <v>nu</v>
      </c>
      <c r="K65" s="459" t="str">
        <f aca="false">IF(ISNUMBER($H65),IF(ISERROR(VLOOKUP($A65,'liste reference'!$A$6:$Q$1174,7,0)),IF(ISERROR(VLOOKUP($A65,'liste reference'!$B$6:$Q$1174,6,0)),"nu",VLOOKUP($A65,'liste reference'!$B$6:$Q$1174,6,0)),VLOOKUP($A65,'liste reference'!$A$6:$Q$1174,7,0)),"nu")</f>
        <v>nu</v>
      </c>
      <c r="L65" s="445" t="str">
        <f aca="false">IF(A65="NEWCOD",IF(W65="","Renseigner le champ 'Nouveau taxon'",$W65),IF(ISTEXT($E65),"Taxon déjà saisi !",IF(OR(A65="",A65="!!!!!!"),"",IF(ISERROR(VLOOKUP($A65,'liste reference'!$A$6:$B$1174,2,0)),IF(ISERROR(VLOOKUP($A65,'liste reference'!$B$6:$B$1174,1,0)),"non répertorié ou synonyme. Vérifiez !",VLOOKUP($A65,'liste reference'!$B$6:$B$1174,1,0)),VLOOKUP(A65,'liste reference'!$A$6:$B$1174,2,0)))))</f>
        <v/>
      </c>
      <c r="M65" s="460"/>
      <c r="N65" s="460"/>
      <c r="O65" s="460"/>
      <c r="P65" s="461" t="s">
        <v>3442</v>
      </c>
      <c r="Q65" s="461" t="str">
        <f aca="false">IF(OR($A65="NEWCOD",$A65="!!!!!!"),IF(X65="","NoCod",X65),IF($A65="","",IF(ISERROR(VLOOKUP($A65,'liste reference'!$A$6:$H$1174,8,FALSE())),IF(ISERROR(VLOOKUP($A65,'liste reference'!$B$6:$H$1174,7,FALSE())),"",VLOOKUP($A65,'liste reference'!$B$6:$H$1174,7,FALSE())),VLOOKUP($A65,'liste reference'!$A$6:$H$1174,8,FALSE()))))</f>
        <v/>
      </c>
      <c r="R65" s="448" t="str">
        <f aca="false">IF(ISTEXT(H65),"",(B65*$B$7/100)+(C65*$C$7/100))</f>
        <v/>
      </c>
      <c r="S65" s="255" t="str">
        <f aca="false">IF(OR(ISTEXT(H65),R65=0),"",IF(R65&lt;0.1,1,IF(R65&lt;1,2,IF(R65&lt;10,3,IF(R65&lt;50,4,IF(R65&gt;=50,5,""))))))</f>
        <v/>
      </c>
      <c r="T65" s="255" t="n">
        <f aca="false">IF(ISERROR(S65*J65),0,S65*J65)</f>
        <v>0</v>
      </c>
      <c r="U65" s="255" t="n">
        <f aca="false">IF(ISERROR(S65*J65*K65),0,S65*J65*K65)</f>
        <v>0</v>
      </c>
      <c r="V65" s="462" t="n">
        <f aca="false">IF(ISERROR(S65*K65),0,S65*K65)</f>
        <v>0</v>
      </c>
      <c r="W65" s="463"/>
      <c r="X65" s="464"/>
      <c r="Y65" s="255" t="str">
        <f aca="false">IF(AND(ISNUMBER(F65),OR(A65="",A65="!!!!!!")),"!!!!!!",IF(A65="new.cod","NEWCOD",IF(AND((Z65=""),ISTEXT(A65),A65&lt;&gt;"!!!!!!"),A65,IF(Z65="","",INDEX('liste reference'!$A$6:$A$1174,Z65)))))</f>
        <v/>
      </c>
      <c r="Z65" s="255" t="str">
        <f aca="false">IF(ISERROR(MATCH(A65,'liste reference'!$A$6:$A$1174,0)),IF(ISERROR(MATCH(A65,'liste reference'!$B$6:$B$1174,0)),"",(MATCH(A65,'liste reference'!$B$6:$B$1174,0))),(MATCH(A65,'liste reference'!$A$6:$A$1174,0)))</f>
        <v/>
      </c>
    </row>
    <row r="66" customFormat="false" ht="12.75" hidden="true" customHeight="false" outlineLevel="0" collapsed="false">
      <c r="A66" s="451"/>
      <c r="B66" s="452"/>
      <c r="C66" s="453"/>
      <c r="D66" s="454" t="str">
        <f aca="false">IF(ISERROR(VLOOKUP($A66,'liste reference'!$A$6:$B$1174,2,0)),IF(ISERROR(VLOOKUP($A66,'liste reference'!$B$6:$B$1174,1,0)),"",VLOOKUP($A66,'liste reference'!$B$6:$B$1174,1,0)),VLOOKUP($A66,'liste reference'!$A$6:$B$1174,2,0))</f>
        <v/>
      </c>
      <c r="E66" s="455" t="n">
        <f aca="false">IF(D66="",,VLOOKUP(D66,D$22:D65,1,0))</f>
        <v>0</v>
      </c>
      <c r="F66" s="456" t="str">
        <f aca="false">IF(AND(OR(A66="",A66="!!!!!!"),B66="",C66=""),"",IF(OR(AND(B66="",C66=""),ISERROR(C66+B66)),"!!!",($B66*$B$7+$C66*$C$7)/100))</f>
        <v/>
      </c>
      <c r="G66" s="457" t="str">
        <f aca="false">IF(A66="","",IF(ISERROR(VLOOKUP($A66,'liste reference'!$A$6:$Q$1174,9,0)),IF(ISERROR(VLOOKUP($A66,'liste reference'!$B$6:$Q$1174,8,0)),"    -",VLOOKUP($A66,'liste reference'!$B$6:$Q$1174,8,0)),VLOOKUP($A66,'liste reference'!$A$6:$Q$1174,9,0)))</f>
        <v/>
      </c>
      <c r="H66" s="458" t="str">
        <f aca="false">IF(A66="","x",IF(ISERROR(VLOOKUP($A66,'liste reference'!$A$6:$Q$1174,10,0)),IF(ISERROR(VLOOKUP($A66,'liste reference'!$B$6:$Q$1174,9,0)),"x",VLOOKUP($A66,'liste reference'!$B$6:$Q$1174,9,0)),VLOOKUP($A66,'liste reference'!$A$6:$Q$1174,10,0)))</f>
        <v>x</v>
      </c>
      <c r="I66" s="255" t="str">
        <f aca="false">IF(A66="","",1)</f>
        <v/>
      </c>
      <c r="J66" s="459" t="str">
        <f aca="false">IF(ISNUMBER($H66),IF(ISERROR(VLOOKUP($A66,'liste reference'!$A$6:$Q$1174,6,0)),IF(ISERROR(VLOOKUP($A66,'liste reference'!$B$6:$Q$1174,5,0)),"nu",VLOOKUP($A66,'liste reference'!$B$6:$Q$1174,5,0)),VLOOKUP($A66,'liste reference'!$A$6:$Q$1174,6,0)),"nu")</f>
        <v>nu</v>
      </c>
      <c r="K66" s="459" t="str">
        <f aca="false">IF(ISNUMBER($H66),IF(ISERROR(VLOOKUP($A66,'liste reference'!$A$6:$Q$1174,7,0)),IF(ISERROR(VLOOKUP($A66,'liste reference'!$B$6:$Q$1174,6,0)),"nu",VLOOKUP($A66,'liste reference'!$B$6:$Q$1174,6,0)),VLOOKUP($A66,'liste reference'!$A$6:$Q$1174,7,0)),"nu")</f>
        <v>nu</v>
      </c>
      <c r="L66" s="445" t="str">
        <f aca="false">IF(A66="NEWCOD",IF(W66="","Renseigner le champ 'Nouveau taxon'",$W66),IF(ISTEXT($E66),"Taxon déjà saisi !",IF(OR(A66="",A66="!!!!!!"),"",IF(ISERROR(VLOOKUP($A66,'liste reference'!$A$6:$B$1174,2,0)),IF(ISERROR(VLOOKUP($A66,'liste reference'!$B$6:$B$1174,1,0)),"non répertorié ou synonyme. Vérifiez !",VLOOKUP($A66,'liste reference'!$B$6:$B$1174,1,0)),VLOOKUP(A66,'liste reference'!$A$6:$B$1174,2,0)))))</f>
        <v/>
      </c>
      <c r="M66" s="460"/>
      <c r="N66" s="460"/>
      <c r="O66" s="460"/>
      <c r="P66" s="461" t="s">
        <v>3442</v>
      </c>
      <c r="Q66" s="461" t="str">
        <f aca="false">IF(OR($A66="NEWCOD",$A66="!!!!!!"),IF(X66="","NoCod",X66),IF($A66="","",IF(ISERROR(VLOOKUP($A66,'liste reference'!$A$6:$H$1174,8,FALSE())),IF(ISERROR(VLOOKUP($A66,'liste reference'!$B$6:$H$1174,7,FALSE())),"",VLOOKUP($A66,'liste reference'!$B$6:$H$1174,7,FALSE())),VLOOKUP($A66,'liste reference'!$A$6:$H$1174,8,FALSE()))))</f>
        <v/>
      </c>
      <c r="R66" s="448" t="str">
        <f aca="false">IF(ISTEXT(H66),"",(B66*$B$7/100)+(C66*$C$7/100))</f>
        <v/>
      </c>
      <c r="S66" s="255" t="str">
        <f aca="false">IF(OR(ISTEXT(H66),R66=0),"",IF(R66&lt;0.1,1,IF(R66&lt;1,2,IF(R66&lt;10,3,IF(R66&lt;50,4,IF(R66&gt;=50,5,""))))))</f>
        <v/>
      </c>
      <c r="T66" s="255" t="n">
        <f aca="false">IF(ISERROR(S66*J66),0,S66*J66)</f>
        <v>0</v>
      </c>
      <c r="U66" s="255" t="n">
        <f aca="false">IF(ISERROR(S66*J66*K66),0,S66*J66*K66)</f>
        <v>0</v>
      </c>
      <c r="V66" s="462" t="n">
        <f aca="false">IF(ISERROR(S66*K66),0,S66*K66)</f>
        <v>0</v>
      </c>
      <c r="W66" s="463"/>
      <c r="X66" s="464"/>
      <c r="Y66" s="255" t="str">
        <f aca="false">IF(AND(ISNUMBER(F66),OR(A66="",A66="!!!!!!")),"!!!!!!",IF(A66="new.cod","NEWCOD",IF(AND((Z66=""),ISTEXT(A66),A66&lt;&gt;"!!!!!!"),A66,IF(Z66="","",INDEX('liste reference'!$A$6:$A$1174,Z66)))))</f>
        <v/>
      </c>
      <c r="Z66" s="255" t="str">
        <f aca="false">IF(ISERROR(MATCH(A66,'liste reference'!$A$6:$A$1174,0)),IF(ISERROR(MATCH(A66,'liste reference'!$B$6:$B$1174,0)),"",(MATCH(A66,'liste reference'!$B$6:$B$1174,0))),(MATCH(A66,'liste reference'!$A$6:$A$1174,0)))</f>
        <v/>
      </c>
    </row>
    <row r="67" customFormat="false" ht="12.75" hidden="true" customHeight="false" outlineLevel="0" collapsed="false">
      <c r="A67" s="451"/>
      <c r="B67" s="452"/>
      <c r="C67" s="453"/>
      <c r="D67" s="454" t="str">
        <f aca="false">IF(ISERROR(VLOOKUP($A67,'liste reference'!$A$6:$B$1174,2,0)),IF(ISERROR(VLOOKUP($A67,'liste reference'!$B$6:$B$1174,1,0)),"",VLOOKUP($A67,'liste reference'!$B$6:$B$1174,1,0)),VLOOKUP($A67,'liste reference'!$A$6:$B$1174,2,0))</f>
        <v/>
      </c>
      <c r="E67" s="455" t="n">
        <f aca="false">IF(D67="",,VLOOKUP(D67,D$22:D66,1,0))</f>
        <v>0</v>
      </c>
      <c r="F67" s="456" t="str">
        <f aca="false">IF(AND(OR(A67="",A67="!!!!!!"),B67="",C67=""),"",IF(OR(AND(B67="",C67=""),ISERROR(C67+B67)),"!!!",($B67*$B$7+$C67*$C$7)/100))</f>
        <v/>
      </c>
      <c r="G67" s="457" t="str">
        <f aca="false">IF(A67="","",IF(ISERROR(VLOOKUP($A67,'liste reference'!$A$6:$Q$1174,9,0)),IF(ISERROR(VLOOKUP($A67,'liste reference'!$B$6:$Q$1174,8,0)),"    -",VLOOKUP($A67,'liste reference'!$B$6:$Q$1174,8,0)),VLOOKUP($A67,'liste reference'!$A$6:$Q$1174,9,0)))</f>
        <v/>
      </c>
      <c r="H67" s="458" t="str">
        <f aca="false">IF(A67="","x",IF(ISERROR(VLOOKUP($A67,'liste reference'!$A$6:$Q$1174,10,0)),IF(ISERROR(VLOOKUP($A67,'liste reference'!$B$6:$Q$1174,9,0)),"x",VLOOKUP($A67,'liste reference'!$B$6:$Q$1174,9,0)),VLOOKUP($A67,'liste reference'!$A$6:$Q$1174,10,0)))</f>
        <v>x</v>
      </c>
      <c r="I67" s="255" t="str">
        <f aca="false">IF(A67="","",1)</f>
        <v/>
      </c>
      <c r="J67" s="459" t="str">
        <f aca="false">IF(ISNUMBER($H67),IF(ISERROR(VLOOKUP($A67,'liste reference'!$A$6:$Q$1174,6,0)),IF(ISERROR(VLOOKUP($A67,'liste reference'!$B$6:$Q$1174,5,0)),"nu",VLOOKUP($A67,'liste reference'!$B$6:$Q$1174,5,0)),VLOOKUP($A67,'liste reference'!$A$6:$Q$1174,6,0)),"nu")</f>
        <v>nu</v>
      </c>
      <c r="K67" s="459" t="str">
        <f aca="false">IF(ISNUMBER($H67),IF(ISERROR(VLOOKUP($A67,'liste reference'!$A$6:$Q$1174,7,0)),IF(ISERROR(VLOOKUP($A67,'liste reference'!$B$6:$Q$1174,6,0)),"nu",VLOOKUP($A67,'liste reference'!$B$6:$Q$1174,6,0)),VLOOKUP($A67,'liste reference'!$A$6:$Q$1174,7,0)),"nu")</f>
        <v>nu</v>
      </c>
      <c r="L67" s="445" t="str">
        <f aca="false">IF(A67="NEWCOD",IF(W67="","Renseigner le champ 'Nouveau taxon'",$W67),IF(ISTEXT($E67),"Taxon déjà saisi !",IF(OR(A67="",A67="!!!!!!"),"",IF(ISERROR(VLOOKUP($A67,'liste reference'!$A$6:$B$1174,2,0)),IF(ISERROR(VLOOKUP($A67,'liste reference'!$B$6:$B$1174,1,0)),"non répertorié ou synonyme. Vérifiez !",VLOOKUP($A67,'liste reference'!$B$6:$B$1174,1,0)),VLOOKUP(A67,'liste reference'!$A$6:$B$1174,2,0)))))</f>
        <v/>
      </c>
      <c r="M67" s="460"/>
      <c r="N67" s="460"/>
      <c r="O67" s="460"/>
      <c r="P67" s="461" t="s">
        <v>3442</v>
      </c>
      <c r="Q67" s="461" t="str">
        <f aca="false">IF(OR($A67="NEWCOD",$A67="!!!!!!"),IF(X67="","NoCod",X67),IF($A67="","",IF(ISERROR(VLOOKUP($A67,'liste reference'!$A$6:$H$1174,8,FALSE())),IF(ISERROR(VLOOKUP($A67,'liste reference'!$B$6:$H$1174,7,FALSE())),"",VLOOKUP($A67,'liste reference'!$B$6:$H$1174,7,FALSE())),VLOOKUP($A67,'liste reference'!$A$6:$H$1174,8,FALSE()))))</f>
        <v/>
      </c>
      <c r="R67" s="448" t="str">
        <f aca="false">IF(ISTEXT(H67),"",(B67*$B$7/100)+(C67*$C$7/100))</f>
        <v/>
      </c>
      <c r="S67" s="255" t="str">
        <f aca="false">IF(OR(ISTEXT(H67),R67=0),"",IF(R67&lt;0.1,1,IF(R67&lt;1,2,IF(R67&lt;10,3,IF(R67&lt;50,4,IF(R67&gt;=50,5,""))))))</f>
        <v/>
      </c>
      <c r="T67" s="255" t="n">
        <f aca="false">IF(ISERROR(S67*J67),0,S67*J67)</f>
        <v>0</v>
      </c>
      <c r="U67" s="255" t="n">
        <f aca="false">IF(ISERROR(S67*J67*K67),0,S67*J67*K67)</f>
        <v>0</v>
      </c>
      <c r="V67" s="462" t="n">
        <f aca="false">IF(ISERROR(S67*K67),0,S67*K67)</f>
        <v>0</v>
      </c>
      <c r="W67" s="463"/>
      <c r="X67" s="464"/>
      <c r="Y67" s="255" t="str">
        <f aca="false">IF(AND(ISNUMBER(F67),OR(A67="",A67="!!!!!!")),"!!!!!!",IF(A67="new.cod","NEWCOD",IF(AND((Z67=""),ISTEXT(A67),A67&lt;&gt;"!!!!!!"),A67,IF(Z67="","",INDEX('liste reference'!$A$6:$A$1174,Z67)))))</f>
        <v/>
      </c>
      <c r="Z67" s="255" t="str">
        <f aca="false">IF(ISERROR(MATCH(A67,'liste reference'!$A$6:$A$1174,0)),IF(ISERROR(MATCH(A67,'liste reference'!$B$6:$B$1174,0)),"",(MATCH(A67,'liste reference'!$B$6:$B$1174,0))),(MATCH(A67,'liste reference'!$A$6:$A$1174,0)))</f>
        <v/>
      </c>
    </row>
    <row r="68" customFormat="false" ht="12.75" hidden="true" customHeight="false" outlineLevel="0" collapsed="false">
      <c r="A68" s="451"/>
      <c r="B68" s="452"/>
      <c r="C68" s="453"/>
      <c r="D68" s="454" t="str">
        <f aca="false">IF(ISERROR(VLOOKUP($A68,'liste reference'!$A$6:$B$1174,2,0)),IF(ISERROR(VLOOKUP($A68,'liste reference'!$B$6:$B$1174,1,0)),"",VLOOKUP($A68,'liste reference'!$B$6:$B$1174,1,0)),VLOOKUP($A68,'liste reference'!$A$6:$B$1174,2,0))</f>
        <v/>
      </c>
      <c r="E68" s="455" t="n">
        <f aca="false">IF(D68="",,VLOOKUP(D68,D$22:D67,1,0))</f>
        <v>0</v>
      </c>
      <c r="F68" s="456" t="str">
        <f aca="false">IF(AND(OR(A68="",A68="!!!!!!"),B68="",C68=""),"",IF(OR(AND(B68="",C68=""),ISERROR(C68+B68)),"!!!",($B68*$B$7+$C68*$C$7)/100))</f>
        <v/>
      </c>
      <c r="G68" s="457" t="str">
        <f aca="false">IF(A68="","",IF(ISERROR(VLOOKUP($A68,'liste reference'!$A$6:$Q$1174,9,0)),IF(ISERROR(VLOOKUP($A68,'liste reference'!$B$6:$Q$1174,8,0)),"    -",VLOOKUP($A68,'liste reference'!$B$6:$Q$1174,8,0)),VLOOKUP($A68,'liste reference'!$A$6:$Q$1174,9,0)))</f>
        <v/>
      </c>
      <c r="H68" s="458" t="str">
        <f aca="false">IF(A68="","x",IF(ISERROR(VLOOKUP($A68,'liste reference'!$A$6:$Q$1174,10,0)),IF(ISERROR(VLOOKUP($A68,'liste reference'!$B$6:$Q$1174,9,0)),"x",VLOOKUP($A68,'liste reference'!$B$6:$Q$1174,9,0)),VLOOKUP($A68,'liste reference'!$A$6:$Q$1174,10,0)))</f>
        <v>x</v>
      </c>
      <c r="I68" s="255" t="str">
        <f aca="false">IF(A68="","",1)</f>
        <v/>
      </c>
      <c r="J68" s="459" t="str">
        <f aca="false">IF(ISNUMBER($H68),IF(ISERROR(VLOOKUP($A68,'liste reference'!$A$6:$Q$1174,6,0)),IF(ISERROR(VLOOKUP($A68,'liste reference'!$B$6:$Q$1174,5,0)),"nu",VLOOKUP($A68,'liste reference'!$B$6:$Q$1174,5,0)),VLOOKUP($A68,'liste reference'!$A$6:$Q$1174,6,0)),"nu")</f>
        <v>nu</v>
      </c>
      <c r="K68" s="459" t="str">
        <f aca="false">IF(ISNUMBER($H68),IF(ISERROR(VLOOKUP($A68,'liste reference'!$A$6:$Q$1174,7,0)),IF(ISERROR(VLOOKUP($A68,'liste reference'!$B$6:$Q$1174,6,0)),"nu",VLOOKUP($A68,'liste reference'!$B$6:$Q$1174,6,0)),VLOOKUP($A68,'liste reference'!$A$6:$Q$1174,7,0)),"nu")</f>
        <v>nu</v>
      </c>
      <c r="L68" s="445" t="str">
        <f aca="false">IF(A68="NEWCOD",IF(W68="","Renseigner le champ 'Nouveau taxon'",$W68),IF(ISTEXT($E68),"Taxon déjà saisi !",IF(OR(A68="",A68="!!!!!!"),"",IF(ISERROR(VLOOKUP($A68,'liste reference'!$A$6:$B$1174,2,0)),IF(ISERROR(VLOOKUP($A68,'liste reference'!$B$6:$B$1174,1,0)),"non répertorié ou synonyme. Vérifiez !",VLOOKUP($A68,'liste reference'!$B$6:$B$1174,1,0)),VLOOKUP(A68,'liste reference'!$A$6:$B$1174,2,0)))))</f>
        <v/>
      </c>
      <c r="M68" s="460"/>
      <c r="N68" s="460"/>
      <c r="O68" s="460"/>
      <c r="P68" s="461" t="s">
        <v>3442</v>
      </c>
      <c r="Q68" s="461" t="str">
        <f aca="false">IF(OR($A68="NEWCOD",$A68="!!!!!!"),IF(X68="","NoCod",X68),IF($A68="","",IF(ISERROR(VLOOKUP($A68,'liste reference'!$A$6:$H$1174,8,FALSE())),IF(ISERROR(VLOOKUP($A68,'liste reference'!$B$6:$H$1174,7,FALSE())),"",VLOOKUP($A68,'liste reference'!$B$6:$H$1174,7,FALSE())),VLOOKUP($A68,'liste reference'!$A$6:$H$1174,8,FALSE()))))</f>
        <v/>
      </c>
      <c r="R68" s="448" t="str">
        <f aca="false">IF(ISTEXT(H68),"",(B68*$B$7/100)+(C68*$C$7/100))</f>
        <v/>
      </c>
      <c r="S68" s="255" t="str">
        <f aca="false">IF(OR(ISTEXT(H68),R68=0),"",IF(R68&lt;0.1,1,IF(R68&lt;1,2,IF(R68&lt;10,3,IF(R68&lt;50,4,IF(R68&gt;=50,5,""))))))</f>
        <v/>
      </c>
      <c r="T68" s="255" t="n">
        <f aca="false">IF(ISERROR(S68*J68),0,S68*J68)</f>
        <v>0</v>
      </c>
      <c r="U68" s="255" t="n">
        <f aca="false">IF(ISERROR(S68*J68*K68),0,S68*J68*K68)</f>
        <v>0</v>
      </c>
      <c r="V68" s="462" t="n">
        <f aca="false">IF(ISERROR(S68*K68),0,S68*K68)</f>
        <v>0</v>
      </c>
      <c r="W68" s="463"/>
      <c r="X68" s="464"/>
      <c r="Y68" s="255" t="str">
        <f aca="false">IF(AND(ISNUMBER(F68),OR(A68="",A68="!!!!!!")),"!!!!!!",IF(A68="new.cod","NEWCOD",IF(AND((Z68=""),ISTEXT(A68),A68&lt;&gt;"!!!!!!"),A68,IF(Z68="","",INDEX('liste reference'!$A$6:$A$1174,Z68)))))</f>
        <v/>
      </c>
      <c r="Z68" s="255" t="str">
        <f aca="false">IF(ISERROR(MATCH(A68,'liste reference'!$A$6:$A$1174,0)),IF(ISERROR(MATCH(A68,'liste reference'!$B$6:$B$1174,0)),"",(MATCH(A68,'liste reference'!$B$6:$B$1174,0))),(MATCH(A68,'liste reference'!$A$6:$A$1174,0)))</f>
        <v/>
      </c>
    </row>
    <row r="69" customFormat="false" ht="12.75" hidden="true" customHeight="false" outlineLevel="0" collapsed="false">
      <c r="A69" s="451"/>
      <c r="B69" s="452"/>
      <c r="C69" s="453"/>
      <c r="D69" s="454" t="str">
        <f aca="false">IF(ISERROR(VLOOKUP($A69,'liste reference'!$A$6:$B$1174,2,0)),IF(ISERROR(VLOOKUP($A69,'liste reference'!$B$6:$B$1174,1,0)),"",VLOOKUP($A69,'liste reference'!$B$6:$B$1174,1,0)),VLOOKUP($A69,'liste reference'!$A$6:$B$1174,2,0))</f>
        <v/>
      </c>
      <c r="E69" s="455" t="n">
        <f aca="false">IF(D69="",,VLOOKUP(D69,D$22:D68,1,0))</f>
        <v>0</v>
      </c>
      <c r="F69" s="456" t="str">
        <f aca="false">IF(AND(OR(A69="",A69="!!!!!!"),B69="",C69=""),"",IF(OR(AND(B69="",C69=""),ISERROR(C69+B69)),"!!!",($B69*$B$7+$C69*$C$7)/100))</f>
        <v/>
      </c>
      <c r="G69" s="457" t="str">
        <f aca="false">IF(A69="","",IF(ISERROR(VLOOKUP($A69,'liste reference'!$A$6:$Q$1174,9,0)),IF(ISERROR(VLOOKUP($A69,'liste reference'!$B$6:$Q$1174,8,0)),"    -",VLOOKUP($A69,'liste reference'!$B$6:$Q$1174,8,0)),VLOOKUP($A69,'liste reference'!$A$6:$Q$1174,9,0)))</f>
        <v/>
      </c>
      <c r="H69" s="458" t="str">
        <f aca="false">IF(A69="","x",IF(ISERROR(VLOOKUP($A69,'liste reference'!$A$6:$Q$1174,10,0)),IF(ISERROR(VLOOKUP($A69,'liste reference'!$B$6:$Q$1174,9,0)),"x",VLOOKUP($A69,'liste reference'!$B$6:$Q$1174,9,0)),VLOOKUP($A69,'liste reference'!$A$6:$Q$1174,10,0)))</f>
        <v>x</v>
      </c>
      <c r="I69" s="255" t="str">
        <f aca="false">IF(A69="","",1)</f>
        <v/>
      </c>
      <c r="J69" s="459" t="str">
        <f aca="false">IF(ISNUMBER($H69),IF(ISERROR(VLOOKUP($A69,'liste reference'!$A$6:$Q$1174,6,0)),IF(ISERROR(VLOOKUP($A69,'liste reference'!$B$6:$Q$1174,5,0)),"nu",VLOOKUP($A69,'liste reference'!$B$6:$Q$1174,5,0)),VLOOKUP($A69,'liste reference'!$A$6:$Q$1174,6,0)),"nu")</f>
        <v>nu</v>
      </c>
      <c r="K69" s="459" t="str">
        <f aca="false">IF(ISNUMBER($H69),IF(ISERROR(VLOOKUP($A69,'liste reference'!$A$6:$Q$1174,7,0)),IF(ISERROR(VLOOKUP($A69,'liste reference'!$B$6:$Q$1174,6,0)),"nu",VLOOKUP($A69,'liste reference'!$B$6:$Q$1174,6,0)),VLOOKUP($A69,'liste reference'!$A$6:$Q$1174,7,0)),"nu")</f>
        <v>nu</v>
      </c>
      <c r="L69" s="445" t="str">
        <f aca="false">IF(A69="NEWCOD",IF(W69="","Renseigner le champ 'Nouveau taxon'",$W69),IF(ISTEXT($E69),"Taxon déjà saisi !",IF(OR(A69="",A69="!!!!!!"),"",IF(ISERROR(VLOOKUP($A69,'liste reference'!$A$6:$B$1174,2,0)),IF(ISERROR(VLOOKUP($A69,'liste reference'!$B$6:$B$1174,1,0)),"non répertorié ou synonyme. Vérifiez !",VLOOKUP($A69,'liste reference'!$B$6:$B$1174,1,0)),VLOOKUP(A69,'liste reference'!$A$6:$B$1174,2,0)))))</f>
        <v/>
      </c>
      <c r="M69" s="460"/>
      <c r="N69" s="460"/>
      <c r="O69" s="460"/>
      <c r="P69" s="461" t="s">
        <v>3442</v>
      </c>
      <c r="Q69" s="461" t="str">
        <f aca="false">IF(OR($A69="NEWCOD",$A69="!!!!!!"),IF(X69="","NoCod",X69),IF($A69="","",IF(ISERROR(VLOOKUP($A69,'liste reference'!$A$6:$H$1174,8,FALSE())),IF(ISERROR(VLOOKUP($A69,'liste reference'!$B$6:$H$1174,7,FALSE())),"",VLOOKUP($A69,'liste reference'!$B$6:$H$1174,7,FALSE())),VLOOKUP($A69,'liste reference'!$A$6:$H$1174,8,FALSE()))))</f>
        <v/>
      </c>
      <c r="R69" s="448" t="str">
        <f aca="false">IF(ISTEXT(H69),"",(B69*$B$7/100)+(C69*$C$7/100))</f>
        <v/>
      </c>
      <c r="S69" s="255" t="str">
        <f aca="false">IF(OR(ISTEXT(H69),R69=0),"",IF(R69&lt;0.1,1,IF(R69&lt;1,2,IF(R69&lt;10,3,IF(R69&lt;50,4,IF(R69&gt;=50,5,""))))))</f>
        <v/>
      </c>
      <c r="T69" s="255" t="n">
        <f aca="false">IF(ISERROR(S69*J69),0,S69*J69)</f>
        <v>0</v>
      </c>
      <c r="U69" s="255" t="n">
        <f aca="false">IF(ISERROR(S69*J69*K69),0,S69*J69*K69)</f>
        <v>0</v>
      </c>
      <c r="V69" s="462" t="n">
        <f aca="false">IF(ISERROR(S69*K69),0,S69*K69)</f>
        <v>0</v>
      </c>
      <c r="W69" s="463"/>
      <c r="X69" s="464"/>
      <c r="Y69" s="255" t="str">
        <f aca="false">IF(AND(ISNUMBER(F69),OR(A69="",A69="!!!!!!")),"!!!!!!",IF(A69="new.cod","NEWCOD",IF(AND((Z69=""),ISTEXT(A69),A69&lt;&gt;"!!!!!!"),A69,IF(Z69="","",INDEX('liste reference'!$A$6:$A$1174,Z69)))))</f>
        <v/>
      </c>
      <c r="Z69" s="255" t="str">
        <f aca="false">IF(ISERROR(MATCH(A69,'liste reference'!$A$6:$A$1174,0)),IF(ISERROR(MATCH(A69,'liste reference'!$B$6:$B$1174,0)),"",(MATCH(A69,'liste reference'!$B$6:$B$1174,0))),(MATCH(A69,'liste reference'!$A$6:$A$1174,0)))</f>
        <v/>
      </c>
    </row>
    <row r="70" customFormat="false" ht="12.75" hidden="true" customHeight="false" outlineLevel="0" collapsed="false">
      <c r="A70" s="451"/>
      <c r="B70" s="452"/>
      <c r="C70" s="453"/>
      <c r="D70" s="454" t="str">
        <f aca="false">IF(ISERROR(VLOOKUP($A70,'liste reference'!$A$6:$B$1174,2,0)),IF(ISERROR(VLOOKUP($A70,'liste reference'!$B$6:$B$1174,1,0)),"",VLOOKUP($A70,'liste reference'!$B$6:$B$1174,1,0)),VLOOKUP($A70,'liste reference'!$A$6:$B$1174,2,0))</f>
        <v/>
      </c>
      <c r="E70" s="455" t="n">
        <f aca="false">IF(D70="",,VLOOKUP(D70,D$22:D69,1,0))</f>
        <v>0</v>
      </c>
      <c r="F70" s="456" t="str">
        <f aca="false">IF(AND(OR(A70="",A70="!!!!!!"),B70="",C70=""),"",IF(OR(AND(B70="",C70=""),ISERROR(C70+B70)),"!!!",($B70*$B$7+$C70*$C$7)/100))</f>
        <v/>
      </c>
      <c r="G70" s="457" t="str">
        <f aca="false">IF(A70="","",IF(ISERROR(VLOOKUP($A70,'liste reference'!$A$6:$Q$1174,9,0)),IF(ISERROR(VLOOKUP($A70,'liste reference'!$B$6:$Q$1174,8,0)),"    -",VLOOKUP($A70,'liste reference'!$B$6:$Q$1174,8,0)),VLOOKUP($A70,'liste reference'!$A$6:$Q$1174,9,0)))</f>
        <v/>
      </c>
      <c r="H70" s="458" t="str">
        <f aca="false">IF(A70="","x",IF(ISERROR(VLOOKUP($A70,'liste reference'!$A$6:$Q$1174,10,0)),IF(ISERROR(VLOOKUP($A70,'liste reference'!$B$6:$Q$1174,9,0)),"x",VLOOKUP($A70,'liste reference'!$B$6:$Q$1174,9,0)),VLOOKUP($A70,'liste reference'!$A$6:$Q$1174,10,0)))</f>
        <v>x</v>
      </c>
      <c r="I70" s="255" t="str">
        <f aca="false">IF(A70="","",1)</f>
        <v/>
      </c>
      <c r="J70" s="459" t="str">
        <f aca="false">IF(ISNUMBER($H70),IF(ISERROR(VLOOKUP($A70,'liste reference'!$A$6:$Q$1174,6,0)),IF(ISERROR(VLOOKUP($A70,'liste reference'!$B$6:$Q$1174,5,0)),"nu",VLOOKUP($A70,'liste reference'!$B$6:$Q$1174,5,0)),VLOOKUP($A70,'liste reference'!$A$6:$Q$1174,6,0)),"nu")</f>
        <v>nu</v>
      </c>
      <c r="K70" s="459" t="str">
        <f aca="false">IF(ISNUMBER($H70),IF(ISERROR(VLOOKUP($A70,'liste reference'!$A$6:$Q$1174,7,0)),IF(ISERROR(VLOOKUP($A70,'liste reference'!$B$6:$Q$1174,6,0)),"nu",VLOOKUP($A70,'liste reference'!$B$6:$Q$1174,6,0)),VLOOKUP($A70,'liste reference'!$A$6:$Q$1174,7,0)),"nu")</f>
        <v>nu</v>
      </c>
      <c r="L70" s="445" t="str">
        <f aca="false">IF(A70="NEWCOD",IF(W70="","Renseigner le champ 'Nouveau taxon'",$W70),IF(ISTEXT($E70),"Taxon déjà saisi !",IF(OR(A70="",A70="!!!!!!"),"",IF(ISERROR(VLOOKUP($A70,'liste reference'!$A$6:$B$1174,2,0)),IF(ISERROR(VLOOKUP($A70,'liste reference'!$B$6:$B$1174,1,0)),"non répertorié ou synonyme. Vérifiez !",VLOOKUP($A70,'liste reference'!$B$6:$B$1174,1,0)),VLOOKUP(A70,'liste reference'!$A$6:$B$1174,2,0)))))</f>
        <v/>
      </c>
      <c r="M70" s="460"/>
      <c r="N70" s="460"/>
      <c r="O70" s="460"/>
      <c r="P70" s="461" t="s">
        <v>3442</v>
      </c>
      <c r="Q70" s="461" t="str">
        <f aca="false">IF(OR($A70="NEWCOD",$A70="!!!!!!"),IF(X70="","NoCod",X70),IF($A70="","",IF(ISERROR(VLOOKUP($A70,'liste reference'!$A$6:$H$1174,8,FALSE())),IF(ISERROR(VLOOKUP($A70,'liste reference'!$B$6:$H$1174,7,FALSE())),"",VLOOKUP($A70,'liste reference'!$B$6:$H$1174,7,FALSE())),VLOOKUP($A70,'liste reference'!$A$6:$H$1174,8,FALSE()))))</f>
        <v/>
      </c>
      <c r="R70" s="448" t="str">
        <f aca="false">IF(ISTEXT(H70),"",(B70*$B$7/100)+(C70*$C$7/100))</f>
        <v/>
      </c>
      <c r="S70" s="255" t="str">
        <f aca="false">IF(OR(ISTEXT(H70),R70=0),"",IF(R70&lt;0.1,1,IF(R70&lt;1,2,IF(R70&lt;10,3,IF(R70&lt;50,4,IF(R70&gt;=50,5,""))))))</f>
        <v/>
      </c>
      <c r="T70" s="255" t="n">
        <f aca="false">IF(ISERROR(S70*J70),0,S70*J70)</f>
        <v>0</v>
      </c>
      <c r="U70" s="255" t="n">
        <f aca="false">IF(ISERROR(S70*J70*K70),0,S70*J70*K70)</f>
        <v>0</v>
      </c>
      <c r="V70" s="462" t="n">
        <f aca="false">IF(ISERROR(S70*K70),0,S70*K70)</f>
        <v>0</v>
      </c>
      <c r="W70" s="463"/>
      <c r="X70" s="464"/>
      <c r="Y70" s="255" t="str">
        <f aca="false">IF(AND(ISNUMBER(F70),OR(A70="",A70="!!!!!!")),"!!!!!!",IF(A70="new.cod","NEWCOD",IF(AND((Z70=""),ISTEXT(A70),A70&lt;&gt;"!!!!!!"),A70,IF(Z70="","",INDEX('liste reference'!$A$6:$A$1174,Z70)))))</f>
        <v/>
      </c>
      <c r="Z70" s="255" t="str">
        <f aca="false">IF(ISERROR(MATCH(A70,'liste reference'!$A$6:$A$1174,0)),IF(ISERROR(MATCH(A70,'liste reference'!$B$6:$B$1174,0)),"",(MATCH(A70,'liste reference'!$B$6:$B$1174,0))),(MATCH(A70,'liste reference'!$A$6:$A$1174,0)))</f>
        <v/>
      </c>
    </row>
    <row r="71" customFormat="false" ht="12.75" hidden="true" customHeight="false" outlineLevel="0" collapsed="false">
      <c r="A71" s="451"/>
      <c r="B71" s="452"/>
      <c r="C71" s="453"/>
      <c r="D71" s="454" t="str">
        <f aca="false">IF(ISERROR(VLOOKUP($A71,'liste reference'!$A$6:$B$1174,2,0)),IF(ISERROR(VLOOKUP($A71,'liste reference'!$B$6:$B$1174,1,0)),"",VLOOKUP($A71,'liste reference'!$B$6:$B$1174,1,0)),VLOOKUP($A71,'liste reference'!$A$6:$B$1174,2,0))</f>
        <v/>
      </c>
      <c r="E71" s="455" t="n">
        <f aca="false">IF(D71="",,VLOOKUP(D71,D$22:D70,1,0))</f>
        <v>0</v>
      </c>
      <c r="F71" s="456" t="str">
        <f aca="false">IF(AND(OR(A71="",A71="!!!!!!"),B71="",C71=""),"",IF(OR(AND(B71="",C71=""),ISERROR(C71+B71)),"!!!",($B71*$B$7+$C71*$C$7)/100))</f>
        <v/>
      </c>
      <c r="G71" s="457" t="str">
        <f aca="false">IF(A71="","",IF(ISERROR(VLOOKUP($A71,'liste reference'!$A$6:$Q$1174,9,0)),IF(ISERROR(VLOOKUP($A71,'liste reference'!$B$6:$Q$1174,8,0)),"    -",VLOOKUP($A71,'liste reference'!$B$6:$Q$1174,8,0)),VLOOKUP($A71,'liste reference'!$A$6:$Q$1174,9,0)))</f>
        <v/>
      </c>
      <c r="H71" s="458" t="str">
        <f aca="false">IF(A71="","x",IF(ISERROR(VLOOKUP($A71,'liste reference'!$A$6:$Q$1174,10,0)),IF(ISERROR(VLOOKUP($A71,'liste reference'!$B$6:$Q$1174,9,0)),"x",VLOOKUP($A71,'liste reference'!$B$6:$Q$1174,9,0)),VLOOKUP($A71,'liste reference'!$A$6:$Q$1174,10,0)))</f>
        <v>x</v>
      </c>
      <c r="I71" s="255" t="str">
        <f aca="false">IF(A71="","",1)</f>
        <v/>
      </c>
      <c r="J71" s="459" t="str">
        <f aca="false">IF(ISNUMBER($H71),IF(ISERROR(VLOOKUP($A71,'liste reference'!$A$6:$Q$1174,6,0)),IF(ISERROR(VLOOKUP($A71,'liste reference'!$B$6:$Q$1174,5,0)),"nu",VLOOKUP($A71,'liste reference'!$B$6:$Q$1174,5,0)),VLOOKUP($A71,'liste reference'!$A$6:$Q$1174,6,0)),"nu")</f>
        <v>nu</v>
      </c>
      <c r="K71" s="459" t="str">
        <f aca="false">IF(ISNUMBER($H71),IF(ISERROR(VLOOKUP($A71,'liste reference'!$A$6:$Q$1174,7,0)),IF(ISERROR(VLOOKUP($A71,'liste reference'!$B$6:$Q$1174,6,0)),"nu",VLOOKUP($A71,'liste reference'!$B$6:$Q$1174,6,0)),VLOOKUP($A71,'liste reference'!$A$6:$Q$1174,7,0)),"nu")</f>
        <v>nu</v>
      </c>
      <c r="L71" s="445" t="str">
        <f aca="false">IF(A71="NEWCOD",IF(W71="","Renseigner le champ 'Nouveau taxon'",$W71),IF(ISTEXT($E71),"Taxon déjà saisi !",IF(OR(A71="",A71="!!!!!!"),"",IF(ISERROR(VLOOKUP($A71,'liste reference'!$A$6:$B$1174,2,0)),IF(ISERROR(VLOOKUP($A71,'liste reference'!$B$6:$B$1174,1,0)),"non répertorié ou synonyme. Vérifiez !",VLOOKUP($A71,'liste reference'!$B$6:$B$1174,1,0)),VLOOKUP(A71,'liste reference'!$A$6:$B$1174,2,0)))))</f>
        <v/>
      </c>
      <c r="M71" s="460"/>
      <c r="N71" s="460"/>
      <c r="O71" s="460"/>
      <c r="P71" s="461" t="s">
        <v>3442</v>
      </c>
      <c r="Q71" s="461" t="str">
        <f aca="false">IF(OR($A71="NEWCOD",$A71="!!!!!!"),IF(X71="","NoCod",X71),IF($A71="","",IF(ISERROR(VLOOKUP($A71,'liste reference'!$A$6:$H$1174,8,FALSE())),IF(ISERROR(VLOOKUP($A71,'liste reference'!$B$6:$H$1174,7,FALSE())),"",VLOOKUP($A71,'liste reference'!$B$6:$H$1174,7,FALSE())),VLOOKUP($A71,'liste reference'!$A$6:$H$1174,8,FALSE()))))</f>
        <v/>
      </c>
      <c r="R71" s="448" t="str">
        <f aca="false">IF(ISTEXT(H71),"",(B71*$B$7/100)+(C71*$C$7/100))</f>
        <v/>
      </c>
      <c r="S71" s="255" t="str">
        <f aca="false">IF(OR(ISTEXT(H71),R71=0),"",IF(R71&lt;0.1,1,IF(R71&lt;1,2,IF(R71&lt;10,3,IF(R71&lt;50,4,IF(R71&gt;=50,5,""))))))</f>
        <v/>
      </c>
      <c r="T71" s="255" t="n">
        <f aca="false">IF(ISERROR(S71*J71),0,S71*J71)</f>
        <v>0</v>
      </c>
      <c r="U71" s="255" t="n">
        <f aca="false">IF(ISERROR(S71*J71*K71),0,S71*J71*K71)</f>
        <v>0</v>
      </c>
      <c r="V71" s="462" t="n">
        <f aca="false">IF(ISERROR(S71*K71),0,S71*K71)</f>
        <v>0</v>
      </c>
      <c r="W71" s="463"/>
      <c r="X71" s="464"/>
      <c r="Y71" s="255" t="str">
        <f aca="false">IF(AND(ISNUMBER(F71),OR(A71="",A71="!!!!!!")),"!!!!!!",IF(A71="new.cod","NEWCOD",IF(AND((Z71=""),ISTEXT(A71),A71&lt;&gt;"!!!!!!"),A71,IF(Z71="","",INDEX('liste reference'!$A$6:$A$1174,Z71)))))</f>
        <v/>
      </c>
      <c r="Z71" s="255" t="str">
        <f aca="false">IF(ISERROR(MATCH(A71,'liste reference'!$A$6:$A$1174,0)),IF(ISERROR(MATCH(A71,'liste reference'!$B$6:$B$1174,0)),"",(MATCH(A71,'liste reference'!$B$6:$B$1174,0))),(MATCH(A71,'liste reference'!$A$6:$A$1174,0)))</f>
        <v/>
      </c>
    </row>
    <row r="72" customFormat="false" ht="12.75" hidden="true" customHeight="false" outlineLevel="0" collapsed="false">
      <c r="A72" s="451"/>
      <c r="B72" s="452"/>
      <c r="C72" s="453"/>
      <c r="D72" s="454" t="str">
        <f aca="false">IF(ISERROR(VLOOKUP($A72,'liste reference'!$A$6:$B$1174,2,0)),IF(ISERROR(VLOOKUP($A72,'liste reference'!$B$6:$B$1174,1,0)),"",VLOOKUP($A72,'liste reference'!$B$6:$B$1174,1,0)),VLOOKUP($A72,'liste reference'!$A$6:$B$1174,2,0))</f>
        <v/>
      </c>
      <c r="E72" s="455" t="n">
        <f aca="false">IF(D72="",,VLOOKUP(D72,D$22:D71,1,0))</f>
        <v>0</v>
      </c>
      <c r="F72" s="456" t="str">
        <f aca="false">IF(AND(OR(A72="",A72="!!!!!!"),B72="",C72=""),"",IF(OR(AND(B72="",C72=""),ISERROR(C72+B72)),"!!!",($B72*$B$7+$C72*$C$7)/100))</f>
        <v/>
      </c>
      <c r="G72" s="457" t="str">
        <f aca="false">IF(A72="","",IF(ISERROR(VLOOKUP($A72,'liste reference'!$A$6:$Q$1174,9,0)),IF(ISERROR(VLOOKUP($A72,'liste reference'!$B$6:$Q$1174,8,0)),"    -",VLOOKUP($A72,'liste reference'!$B$6:$Q$1174,8,0)),VLOOKUP($A72,'liste reference'!$A$6:$Q$1174,9,0)))</f>
        <v/>
      </c>
      <c r="H72" s="458" t="str">
        <f aca="false">IF(A72="","x",IF(ISERROR(VLOOKUP($A72,'liste reference'!$A$6:$Q$1174,10,0)),IF(ISERROR(VLOOKUP($A72,'liste reference'!$B$6:$Q$1174,9,0)),"x",VLOOKUP($A72,'liste reference'!$B$6:$Q$1174,9,0)),VLOOKUP($A72,'liste reference'!$A$6:$Q$1174,10,0)))</f>
        <v>x</v>
      </c>
      <c r="I72" s="255" t="str">
        <f aca="false">IF(A72="","",1)</f>
        <v/>
      </c>
      <c r="J72" s="459" t="str">
        <f aca="false">IF(ISNUMBER($H72),IF(ISERROR(VLOOKUP($A72,'liste reference'!$A$6:$Q$1174,6,0)),IF(ISERROR(VLOOKUP($A72,'liste reference'!$B$6:$Q$1174,5,0)),"nu",VLOOKUP($A72,'liste reference'!$B$6:$Q$1174,5,0)),VLOOKUP($A72,'liste reference'!$A$6:$Q$1174,6,0)),"nu")</f>
        <v>nu</v>
      </c>
      <c r="K72" s="459" t="str">
        <f aca="false">IF(ISNUMBER($H72),IF(ISERROR(VLOOKUP($A72,'liste reference'!$A$6:$Q$1174,7,0)),IF(ISERROR(VLOOKUP($A72,'liste reference'!$B$6:$Q$1174,6,0)),"nu",VLOOKUP($A72,'liste reference'!$B$6:$Q$1174,6,0)),VLOOKUP($A72,'liste reference'!$A$6:$Q$1174,7,0)),"nu")</f>
        <v>nu</v>
      </c>
      <c r="L72" s="445" t="str">
        <f aca="false">IF(A72="NEWCOD",IF(W72="","Renseigner le champ 'Nouveau taxon'",$W72),IF(ISTEXT($E72),"Taxon déjà saisi !",IF(OR(A72="",A72="!!!!!!"),"",IF(ISERROR(VLOOKUP($A72,'liste reference'!$A$6:$B$1174,2,0)),IF(ISERROR(VLOOKUP($A72,'liste reference'!$B$6:$B$1174,1,0)),"non répertorié ou synonyme. Vérifiez !",VLOOKUP($A72,'liste reference'!$B$6:$B$1174,1,0)),VLOOKUP(A72,'liste reference'!$A$6:$B$1174,2,0)))))</f>
        <v/>
      </c>
      <c r="M72" s="460"/>
      <c r="N72" s="460"/>
      <c r="O72" s="460"/>
      <c r="P72" s="461" t="s">
        <v>3442</v>
      </c>
      <c r="Q72" s="461" t="str">
        <f aca="false">IF(OR($A72="NEWCOD",$A72="!!!!!!"),IF(X72="","NoCod",X72),IF($A72="","",IF(ISERROR(VLOOKUP($A72,'liste reference'!$A$6:$H$1174,8,FALSE())),IF(ISERROR(VLOOKUP($A72,'liste reference'!$B$6:$H$1174,7,FALSE())),"",VLOOKUP($A72,'liste reference'!$B$6:$H$1174,7,FALSE())),VLOOKUP($A72,'liste reference'!$A$6:$H$1174,8,FALSE()))))</f>
        <v/>
      </c>
      <c r="R72" s="448" t="str">
        <f aca="false">IF(ISTEXT(H72),"",(B72*$B$7/100)+(C72*$C$7/100))</f>
        <v/>
      </c>
      <c r="S72" s="255" t="str">
        <f aca="false">IF(OR(ISTEXT(H72),R72=0),"",IF(R72&lt;0.1,1,IF(R72&lt;1,2,IF(R72&lt;10,3,IF(R72&lt;50,4,IF(R72&gt;=50,5,""))))))</f>
        <v/>
      </c>
      <c r="T72" s="255" t="n">
        <f aca="false">IF(ISERROR(S72*J72),0,S72*J72)</f>
        <v>0</v>
      </c>
      <c r="U72" s="255" t="n">
        <f aca="false">IF(ISERROR(S72*J72*K72),0,S72*J72*K72)</f>
        <v>0</v>
      </c>
      <c r="V72" s="462" t="n">
        <f aca="false">IF(ISERROR(S72*K72),0,S72*K72)</f>
        <v>0</v>
      </c>
      <c r="W72" s="463"/>
      <c r="X72" s="464"/>
      <c r="Y72" s="255" t="str">
        <f aca="false">IF(AND(ISNUMBER(F72),OR(A72="",A72="!!!!!!")),"!!!!!!",IF(A72="new.cod","NEWCOD",IF(AND((Z72=""),ISTEXT(A72),A72&lt;&gt;"!!!!!!"),A72,IF(Z72="","",INDEX('liste reference'!$A$6:$A$1174,Z72)))))</f>
        <v/>
      </c>
      <c r="Z72" s="255" t="str">
        <f aca="false">IF(ISERROR(MATCH(A72,'liste reference'!$A$6:$A$1174,0)),IF(ISERROR(MATCH(A72,'liste reference'!$B$6:$B$1174,0)),"",(MATCH(A72,'liste reference'!$B$6:$B$1174,0))),(MATCH(A72,'liste reference'!$A$6:$A$1174,0)))</f>
        <v/>
      </c>
    </row>
    <row r="73" customFormat="false" ht="12.75" hidden="true" customHeight="false" outlineLevel="0" collapsed="false">
      <c r="A73" s="451"/>
      <c r="B73" s="452"/>
      <c r="C73" s="453"/>
      <c r="D73" s="454" t="str">
        <f aca="false">IF(ISERROR(VLOOKUP($A73,'liste reference'!$A$6:$B$1174,2,0)),IF(ISERROR(VLOOKUP($A73,'liste reference'!$B$6:$B$1174,1,0)),"",VLOOKUP($A73,'liste reference'!$B$6:$B$1174,1,0)),VLOOKUP($A73,'liste reference'!$A$6:$B$1174,2,0))</f>
        <v/>
      </c>
      <c r="E73" s="455" t="n">
        <f aca="false">IF(D73="",,VLOOKUP(D73,D$22:D72,1,0))</f>
        <v>0</v>
      </c>
      <c r="F73" s="456" t="str">
        <f aca="false">IF(AND(OR(A73="",A73="!!!!!!"),B73="",C73=""),"",IF(OR(AND(B73="",C73=""),ISERROR(C73+B73)),"!!!",($B73*$B$7+$C73*$C$7)/100))</f>
        <v/>
      </c>
      <c r="G73" s="457" t="str">
        <f aca="false">IF(A73="","",IF(ISERROR(VLOOKUP($A73,'liste reference'!$A$6:$Q$1174,9,0)),IF(ISERROR(VLOOKUP($A73,'liste reference'!$B$6:$Q$1174,8,0)),"    -",VLOOKUP($A73,'liste reference'!$B$6:$Q$1174,8,0)),VLOOKUP($A73,'liste reference'!$A$6:$Q$1174,9,0)))</f>
        <v/>
      </c>
      <c r="H73" s="458" t="str">
        <f aca="false">IF(A73="","x",IF(ISERROR(VLOOKUP($A73,'liste reference'!$A$6:$Q$1174,10,0)),IF(ISERROR(VLOOKUP($A73,'liste reference'!$B$6:$Q$1174,9,0)),"x",VLOOKUP($A73,'liste reference'!$B$6:$Q$1174,9,0)),VLOOKUP($A73,'liste reference'!$A$6:$Q$1174,10,0)))</f>
        <v>x</v>
      </c>
      <c r="I73" s="255" t="str">
        <f aca="false">IF(A73="","",1)</f>
        <v/>
      </c>
      <c r="J73" s="459" t="str">
        <f aca="false">IF(ISNUMBER($H73),IF(ISERROR(VLOOKUP($A73,'liste reference'!$A$6:$Q$1174,6,0)),IF(ISERROR(VLOOKUP($A73,'liste reference'!$B$6:$Q$1174,5,0)),"nu",VLOOKUP($A73,'liste reference'!$B$6:$Q$1174,5,0)),VLOOKUP($A73,'liste reference'!$A$6:$Q$1174,6,0)),"nu")</f>
        <v>nu</v>
      </c>
      <c r="K73" s="459" t="str">
        <f aca="false">IF(ISNUMBER($H73),IF(ISERROR(VLOOKUP($A73,'liste reference'!$A$6:$Q$1174,7,0)),IF(ISERROR(VLOOKUP($A73,'liste reference'!$B$6:$Q$1174,6,0)),"nu",VLOOKUP($A73,'liste reference'!$B$6:$Q$1174,6,0)),VLOOKUP($A73,'liste reference'!$A$6:$Q$1174,7,0)),"nu")</f>
        <v>nu</v>
      </c>
      <c r="L73" s="445" t="str">
        <f aca="false">IF(A73="NEWCOD",IF(W73="","Renseigner le champ 'Nouveau taxon'",$W73),IF(ISTEXT($E73),"Taxon déjà saisi !",IF(OR(A73="",A73="!!!!!!"),"",IF(ISERROR(VLOOKUP($A73,'liste reference'!$A$6:$B$1174,2,0)),IF(ISERROR(VLOOKUP($A73,'liste reference'!$B$6:$B$1174,1,0)),"non répertorié ou synonyme. Vérifiez !",VLOOKUP($A73,'liste reference'!$B$6:$B$1174,1,0)),VLOOKUP(A73,'liste reference'!$A$6:$B$1174,2,0)))))</f>
        <v/>
      </c>
      <c r="M73" s="460"/>
      <c r="N73" s="460"/>
      <c r="O73" s="460"/>
      <c r="P73" s="461" t="s">
        <v>3442</v>
      </c>
      <c r="Q73" s="461" t="str">
        <f aca="false">IF(OR($A73="NEWCOD",$A73="!!!!!!"),IF(X73="","NoCod",X73),IF($A73="","",IF(ISERROR(VLOOKUP($A73,'liste reference'!$A$6:$H$1174,8,FALSE())),IF(ISERROR(VLOOKUP($A73,'liste reference'!$B$6:$H$1174,7,FALSE())),"",VLOOKUP($A73,'liste reference'!$B$6:$H$1174,7,FALSE())),VLOOKUP($A73,'liste reference'!$A$6:$H$1174,8,FALSE()))))</f>
        <v/>
      </c>
      <c r="R73" s="448" t="str">
        <f aca="false">IF(ISTEXT(H73),"",(B73*$B$7/100)+(C73*$C$7/100))</f>
        <v/>
      </c>
      <c r="S73" s="255" t="str">
        <f aca="false">IF(OR(ISTEXT(H73),R73=0),"",IF(R73&lt;0.1,1,IF(R73&lt;1,2,IF(R73&lt;10,3,IF(R73&lt;50,4,IF(R73&gt;=50,5,""))))))</f>
        <v/>
      </c>
      <c r="T73" s="255" t="n">
        <f aca="false">IF(ISERROR(S73*J73),0,S73*J73)</f>
        <v>0</v>
      </c>
      <c r="U73" s="255" t="n">
        <f aca="false">IF(ISERROR(S73*J73*K73),0,S73*J73*K73)</f>
        <v>0</v>
      </c>
      <c r="V73" s="462" t="n">
        <f aca="false">IF(ISERROR(S73*K73),0,S73*K73)</f>
        <v>0</v>
      </c>
      <c r="W73" s="463"/>
      <c r="X73" s="464"/>
      <c r="Y73" s="255" t="str">
        <f aca="false">IF(AND(ISNUMBER(F73),OR(A73="",A73="!!!!!!")),"!!!!!!",IF(A73="new.cod","NEWCOD",IF(AND((Z73=""),ISTEXT(A73),A73&lt;&gt;"!!!!!!"),A73,IF(Z73="","",INDEX('liste reference'!$A$6:$A$1174,Z73)))))</f>
        <v/>
      </c>
      <c r="Z73" s="255" t="str">
        <f aca="false">IF(ISERROR(MATCH(A73,'liste reference'!$A$6:$A$1174,0)),IF(ISERROR(MATCH(A73,'liste reference'!$B$6:$B$1174,0)),"",(MATCH(A73,'liste reference'!$B$6:$B$1174,0))),(MATCH(A73,'liste reference'!$A$6:$A$1174,0)))</f>
        <v/>
      </c>
    </row>
    <row r="74" customFormat="false" ht="12.75" hidden="true" customHeight="false" outlineLevel="0" collapsed="false">
      <c r="A74" s="451"/>
      <c r="B74" s="452"/>
      <c r="C74" s="453"/>
      <c r="D74" s="454" t="str">
        <f aca="false">IF(ISERROR(VLOOKUP($A74,'liste reference'!$A$6:$B$1174,2,0)),IF(ISERROR(VLOOKUP($A74,'liste reference'!$B$6:$B$1174,1,0)),"",VLOOKUP($A74,'liste reference'!$B$6:$B$1174,1,0)),VLOOKUP($A74,'liste reference'!$A$6:$B$1174,2,0))</f>
        <v/>
      </c>
      <c r="E74" s="455" t="n">
        <f aca="false">IF(D74="",,VLOOKUP(D74,D$22:D73,1,0))</f>
        <v>0</v>
      </c>
      <c r="F74" s="456" t="str">
        <f aca="false">IF(AND(OR(A74="",A74="!!!!!!"),B74="",C74=""),"",IF(OR(AND(B74="",C74=""),ISERROR(C74+B74)),"!!!",($B74*$B$7+$C74*$C$7)/100))</f>
        <v/>
      </c>
      <c r="G74" s="457" t="str">
        <f aca="false">IF(A74="","",IF(ISERROR(VLOOKUP($A74,'liste reference'!$A$6:$Q$1174,9,0)),IF(ISERROR(VLOOKUP($A74,'liste reference'!$B$6:$Q$1174,8,0)),"    -",VLOOKUP($A74,'liste reference'!$B$6:$Q$1174,8,0)),VLOOKUP($A74,'liste reference'!$A$6:$Q$1174,9,0)))</f>
        <v/>
      </c>
      <c r="H74" s="458" t="str">
        <f aca="false">IF(A74="","x",IF(ISERROR(VLOOKUP($A74,'liste reference'!$A$6:$Q$1174,10,0)),IF(ISERROR(VLOOKUP($A74,'liste reference'!$B$6:$Q$1174,9,0)),"x",VLOOKUP($A74,'liste reference'!$B$6:$Q$1174,9,0)),VLOOKUP($A74,'liste reference'!$A$6:$Q$1174,10,0)))</f>
        <v>x</v>
      </c>
      <c r="I74" s="255" t="str">
        <f aca="false">IF(A74="","",1)</f>
        <v/>
      </c>
      <c r="J74" s="459" t="str">
        <f aca="false">IF(ISNUMBER($H74),IF(ISERROR(VLOOKUP($A74,'liste reference'!$A$6:$Q$1174,6,0)),IF(ISERROR(VLOOKUP($A74,'liste reference'!$B$6:$Q$1174,5,0)),"nu",VLOOKUP($A74,'liste reference'!$B$6:$Q$1174,5,0)),VLOOKUP($A74,'liste reference'!$A$6:$Q$1174,6,0)),"nu")</f>
        <v>nu</v>
      </c>
      <c r="K74" s="459" t="str">
        <f aca="false">IF(ISNUMBER($H74),IF(ISERROR(VLOOKUP($A74,'liste reference'!$A$6:$Q$1174,7,0)),IF(ISERROR(VLOOKUP($A74,'liste reference'!$B$6:$Q$1174,6,0)),"nu",VLOOKUP($A74,'liste reference'!$B$6:$Q$1174,6,0)),VLOOKUP($A74,'liste reference'!$A$6:$Q$1174,7,0)),"nu")</f>
        <v>nu</v>
      </c>
      <c r="L74" s="445" t="str">
        <f aca="false">IF(A74="NEWCOD",IF(W74="","Renseigner le champ 'Nouveau taxon'",$W74),IF(ISTEXT($E74),"Taxon déjà saisi !",IF(OR(A74="",A74="!!!!!!"),"",IF(ISERROR(VLOOKUP($A74,'liste reference'!$A$6:$B$1174,2,0)),IF(ISERROR(VLOOKUP($A74,'liste reference'!$B$6:$B$1174,1,0)),"non répertorié ou synonyme. Vérifiez !",VLOOKUP($A74,'liste reference'!$B$6:$B$1174,1,0)),VLOOKUP(A74,'liste reference'!$A$6:$B$1174,2,0)))))</f>
        <v/>
      </c>
      <c r="M74" s="460"/>
      <c r="N74" s="460"/>
      <c r="O74" s="460"/>
      <c r="P74" s="461" t="s">
        <v>3442</v>
      </c>
      <c r="Q74" s="461" t="str">
        <f aca="false">IF(OR($A74="NEWCOD",$A74="!!!!!!"),IF(X74="","NoCod",X74),IF($A74="","",IF(ISERROR(VLOOKUP($A74,'liste reference'!$A$6:$H$1174,8,FALSE())),IF(ISERROR(VLOOKUP($A74,'liste reference'!$B$6:$H$1174,7,FALSE())),"",VLOOKUP($A74,'liste reference'!$B$6:$H$1174,7,FALSE())),VLOOKUP($A74,'liste reference'!$A$6:$H$1174,8,FALSE()))))</f>
        <v/>
      </c>
      <c r="R74" s="448" t="str">
        <f aca="false">IF(ISTEXT(H74),"",(B74*$B$7/100)+(C74*$C$7/100))</f>
        <v/>
      </c>
      <c r="S74" s="255" t="str">
        <f aca="false">IF(OR(ISTEXT(H74),R74=0),"",IF(R74&lt;0.1,1,IF(R74&lt;1,2,IF(R74&lt;10,3,IF(R74&lt;50,4,IF(R74&gt;=50,5,""))))))</f>
        <v/>
      </c>
      <c r="T74" s="255" t="n">
        <f aca="false">IF(ISERROR(S74*J74),0,S74*J74)</f>
        <v>0</v>
      </c>
      <c r="U74" s="255" t="n">
        <f aca="false">IF(ISERROR(S74*J74*K74),0,S74*J74*K74)</f>
        <v>0</v>
      </c>
      <c r="V74" s="462" t="n">
        <f aca="false">IF(ISERROR(S74*K74),0,S74*K74)</f>
        <v>0</v>
      </c>
      <c r="W74" s="463"/>
      <c r="X74" s="464"/>
      <c r="Y74" s="255" t="str">
        <f aca="false">IF(AND(ISNUMBER(F74),OR(A74="",A74="!!!!!!")),"!!!!!!",IF(A74="new.cod","NEWCOD",IF(AND((Z74=""),ISTEXT(A74),A74&lt;&gt;"!!!!!!"),A74,IF(Z74="","",INDEX('liste reference'!$A$6:$A$1174,Z74)))))</f>
        <v/>
      </c>
      <c r="Z74" s="255" t="str">
        <f aca="false">IF(ISERROR(MATCH(A74,'liste reference'!$A$6:$A$1174,0)),IF(ISERROR(MATCH(A74,'liste reference'!$B$6:$B$1174,0)),"",(MATCH(A74,'liste reference'!$B$6:$B$1174,0))),(MATCH(A74,'liste reference'!$A$6:$A$1174,0)))</f>
        <v/>
      </c>
    </row>
    <row r="75" customFormat="false" ht="12.75" hidden="true" customHeight="false" outlineLevel="0" collapsed="false">
      <c r="A75" s="451"/>
      <c r="B75" s="452"/>
      <c r="C75" s="453"/>
      <c r="D75" s="454" t="str">
        <f aca="false">IF(ISERROR(VLOOKUP($A75,'liste reference'!$A$6:$B$1174,2,0)),IF(ISERROR(VLOOKUP($A75,'liste reference'!$B$6:$B$1174,1,0)),"",VLOOKUP($A75,'liste reference'!$B$6:$B$1174,1,0)),VLOOKUP($A75,'liste reference'!$A$6:$B$1174,2,0))</f>
        <v/>
      </c>
      <c r="E75" s="455" t="n">
        <f aca="false">IF(D75="",,VLOOKUP(D75,D$22:D74,1,0))</f>
        <v>0</v>
      </c>
      <c r="F75" s="456" t="str">
        <f aca="false">IF(AND(OR(A75="",A75="!!!!!!"),B75="",C75=""),"",IF(OR(AND(B75="",C75=""),ISERROR(C75+B75)),"!!!",($B75*$B$7+$C75*$C$7)/100))</f>
        <v/>
      </c>
      <c r="G75" s="457" t="str">
        <f aca="false">IF(A75="","",IF(ISERROR(VLOOKUP($A75,'liste reference'!$A$6:$Q$1174,9,0)),IF(ISERROR(VLOOKUP($A75,'liste reference'!$B$6:$Q$1174,8,0)),"    -",VLOOKUP($A75,'liste reference'!$B$6:$Q$1174,8,0)),VLOOKUP($A75,'liste reference'!$A$6:$Q$1174,9,0)))</f>
        <v/>
      </c>
      <c r="H75" s="458" t="str">
        <f aca="false">IF(A75="","x",IF(ISERROR(VLOOKUP($A75,'liste reference'!$A$6:$Q$1174,10,0)),IF(ISERROR(VLOOKUP($A75,'liste reference'!$B$6:$Q$1174,9,0)),"x",VLOOKUP($A75,'liste reference'!$B$6:$Q$1174,9,0)),VLOOKUP($A75,'liste reference'!$A$6:$Q$1174,10,0)))</f>
        <v>x</v>
      </c>
      <c r="I75" s="255" t="str">
        <f aca="false">IF(A75="","",1)</f>
        <v/>
      </c>
      <c r="J75" s="459" t="str">
        <f aca="false">IF(ISNUMBER($H75),IF(ISERROR(VLOOKUP($A75,'liste reference'!$A$6:$Q$1174,6,0)),IF(ISERROR(VLOOKUP($A75,'liste reference'!$B$6:$Q$1174,5,0)),"nu",VLOOKUP($A75,'liste reference'!$B$6:$Q$1174,5,0)),VLOOKUP($A75,'liste reference'!$A$6:$Q$1174,6,0)),"nu")</f>
        <v>nu</v>
      </c>
      <c r="K75" s="459" t="str">
        <f aca="false">IF(ISNUMBER($H75),IF(ISERROR(VLOOKUP($A75,'liste reference'!$A$6:$Q$1174,7,0)),IF(ISERROR(VLOOKUP($A75,'liste reference'!$B$6:$Q$1174,6,0)),"nu",VLOOKUP($A75,'liste reference'!$B$6:$Q$1174,6,0)),VLOOKUP($A75,'liste reference'!$A$6:$Q$1174,7,0)),"nu")</f>
        <v>nu</v>
      </c>
      <c r="L75" s="445" t="str">
        <f aca="false">IF(A75="NEWCOD",IF(W75="","Renseigner le champ 'Nouveau taxon'",$W75),IF(ISTEXT($E75),"Taxon déjà saisi !",IF(OR(A75="",A75="!!!!!!"),"",IF(ISERROR(VLOOKUP($A75,'liste reference'!$A$6:$B$1174,2,0)),IF(ISERROR(VLOOKUP($A75,'liste reference'!$B$6:$B$1174,1,0)),"non répertorié ou synonyme. Vérifiez !",VLOOKUP($A75,'liste reference'!$B$6:$B$1174,1,0)),VLOOKUP(A75,'liste reference'!$A$6:$B$1174,2,0)))))</f>
        <v/>
      </c>
      <c r="M75" s="460"/>
      <c r="N75" s="460"/>
      <c r="O75" s="460"/>
      <c r="P75" s="461" t="s">
        <v>3442</v>
      </c>
      <c r="Q75" s="461" t="str">
        <f aca="false">IF(OR($A75="NEWCOD",$A75="!!!!!!"),IF(X75="","NoCod",X75),IF($A75="","",IF(ISERROR(VLOOKUP($A75,'liste reference'!$A$6:$H$1174,8,FALSE())),IF(ISERROR(VLOOKUP($A75,'liste reference'!$B$6:$H$1174,7,FALSE())),"",VLOOKUP($A75,'liste reference'!$B$6:$H$1174,7,FALSE())),VLOOKUP($A75,'liste reference'!$A$6:$H$1174,8,FALSE()))))</f>
        <v/>
      </c>
      <c r="R75" s="448" t="str">
        <f aca="false">IF(ISTEXT(H75),"",(B75*$B$7/100)+(C75*$C$7/100))</f>
        <v/>
      </c>
      <c r="S75" s="255" t="str">
        <f aca="false">IF(OR(ISTEXT(H75),R75=0),"",IF(R75&lt;0.1,1,IF(R75&lt;1,2,IF(R75&lt;10,3,IF(R75&lt;50,4,IF(R75&gt;=50,5,""))))))</f>
        <v/>
      </c>
      <c r="T75" s="255" t="n">
        <f aca="false">IF(ISERROR(S75*J75),0,S75*J75)</f>
        <v>0</v>
      </c>
      <c r="U75" s="255" t="n">
        <f aca="false">IF(ISERROR(S75*J75*K75),0,S75*J75*K75)</f>
        <v>0</v>
      </c>
      <c r="V75" s="462" t="n">
        <f aca="false">IF(ISERROR(S75*K75),0,S75*K75)</f>
        <v>0</v>
      </c>
      <c r="W75" s="463"/>
      <c r="X75" s="464"/>
      <c r="Y75" s="255" t="str">
        <f aca="false">IF(AND(ISNUMBER(F75),OR(A75="",A75="!!!!!!")),"!!!!!!",IF(A75="new.cod","NEWCOD",IF(AND((Z75=""),ISTEXT(A75),A75&lt;&gt;"!!!!!!"),A75,IF(Z75="","",INDEX('liste reference'!$A$6:$A$1174,Z75)))))</f>
        <v/>
      </c>
      <c r="Z75" s="255" t="str">
        <f aca="false">IF(ISERROR(MATCH(A75,'liste reference'!$A$6:$A$1174,0)),IF(ISERROR(MATCH(A75,'liste reference'!$B$6:$B$1174,0)),"",(MATCH(A75,'liste reference'!$B$6:$B$1174,0))),(MATCH(A75,'liste reference'!$A$6:$A$1174,0)))</f>
        <v/>
      </c>
    </row>
    <row r="76" customFormat="false" ht="12.75" hidden="true" customHeight="false" outlineLevel="0" collapsed="false">
      <c r="A76" s="451"/>
      <c r="B76" s="452"/>
      <c r="C76" s="453"/>
      <c r="D76" s="454" t="str">
        <f aca="false">IF(ISERROR(VLOOKUP($A76,'liste reference'!$A$6:$B$1174,2,0)),IF(ISERROR(VLOOKUP($A76,'liste reference'!$B$6:$B$1174,1,0)),"",VLOOKUP($A76,'liste reference'!$B$6:$B$1174,1,0)),VLOOKUP($A76,'liste reference'!$A$6:$B$1174,2,0))</f>
        <v/>
      </c>
      <c r="E76" s="455" t="n">
        <f aca="false">IF(D76="",,VLOOKUP(D76,D$22:D75,1,0))</f>
        <v>0</v>
      </c>
      <c r="F76" s="456" t="str">
        <f aca="false">IF(AND(OR(A76="",A76="!!!!!!"),B76="",C76=""),"",IF(OR(AND(B76="",C76=""),ISERROR(C76+B76)),"!!!",($B76*$B$7+$C76*$C$7)/100))</f>
        <v/>
      </c>
      <c r="G76" s="457" t="str">
        <f aca="false">IF(A76="","",IF(ISERROR(VLOOKUP($A76,'liste reference'!$A$6:$Q$1174,9,0)),IF(ISERROR(VLOOKUP($A76,'liste reference'!$B$6:$Q$1174,8,0)),"    -",VLOOKUP($A76,'liste reference'!$B$6:$Q$1174,8,0)),VLOOKUP($A76,'liste reference'!$A$6:$Q$1174,9,0)))</f>
        <v/>
      </c>
      <c r="H76" s="458" t="str">
        <f aca="false">IF(A76="","x",IF(ISERROR(VLOOKUP($A76,'liste reference'!$A$6:$Q$1174,10,0)),IF(ISERROR(VLOOKUP($A76,'liste reference'!$B$6:$Q$1174,9,0)),"x",VLOOKUP($A76,'liste reference'!$B$6:$Q$1174,9,0)),VLOOKUP($A76,'liste reference'!$A$6:$Q$1174,10,0)))</f>
        <v>x</v>
      </c>
      <c r="I76" s="255" t="str">
        <f aca="false">IF(A76="","",1)</f>
        <v/>
      </c>
      <c r="J76" s="459" t="str">
        <f aca="false">IF(ISNUMBER($H76),IF(ISERROR(VLOOKUP($A76,'liste reference'!$A$6:$Q$1174,6,0)),IF(ISERROR(VLOOKUP($A76,'liste reference'!$B$6:$Q$1174,5,0)),"nu",VLOOKUP($A76,'liste reference'!$B$6:$Q$1174,5,0)),VLOOKUP($A76,'liste reference'!$A$6:$Q$1174,6,0)),"nu")</f>
        <v>nu</v>
      </c>
      <c r="K76" s="459" t="str">
        <f aca="false">IF(ISNUMBER($H76),IF(ISERROR(VLOOKUP($A76,'liste reference'!$A$6:$Q$1174,7,0)),IF(ISERROR(VLOOKUP($A76,'liste reference'!$B$6:$Q$1174,6,0)),"nu",VLOOKUP($A76,'liste reference'!$B$6:$Q$1174,6,0)),VLOOKUP($A76,'liste reference'!$A$6:$Q$1174,7,0)),"nu")</f>
        <v>nu</v>
      </c>
      <c r="L76" s="445" t="str">
        <f aca="false">IF(A76="NEWCOD",IF(W76="","Renseigner le champ 'Nouveau taxon'",$W76),IF(ISTEXT($E76),"Taxon déjà saisi !",IF(OR(A76="",A76="!!!!!!"),"",IF(ISERROR(VLOOKUP($A76,'liste reference'!$A$6:$B$1174,2,0)),IF(ISERROR(VLOOKUP($A76,'liste reference'!$B$6:$B$1174,1,0)),"non répertorié ou synonyme. Vérifiez !",VLOOKUP($A76,'liste reference'!$B$6:$B$1174,1,0)),VLOOKUP(A76,'liste reference'!$A$6:$B$1174,2,0)))))</f>
        <v/>
      </c>
      <c r="M76" s="460"/>
      <c r="N76" s="460"/>
      <c r="O76" s="460"/>
      <c r="P76" s="461" t="s">
        <v>3442</v>
      </c>
      <c r="Q76" s="461" t="str">
        <f aca="false">IF(OR($A76="NEWCOD",$A76="!!!!!!"),IF(X76="","NoCod",X76),IF($A76="","",IF(ISERROR(VLOOKUP($A76,'liste reference'!$A$6:$H$1174,8,FALSE())),IF(ISERROR(VLOOKUP($A76,'liste reference'!$B$6:$H$1174,7,FALSE())),"",VLOOKUP($A76,'liste reference'!$B$6:$H$1174,7,FALSE())),VLOOKUP($A76,'liste reference'!$A$6:$H$1174,8,FALSE()))))</f>
        <v/>
      </c>
      <c r="R76" s="448" t="str">
        <f aca="false">IF(ISTEXT(H76),"",(B76*$B$7/100)+(C76*$C$7/100))</f>
        <v/>
      </c>
      <c r="S76" s="255" t="str">
        <f aca="false">IF(OR(ISTEXT(H76),R76=0),"",IF(R76&lt;0.1,1,IF(R76&lt;1,2,IF(R76&lt;10,3,IF(R76&lt;50,4,IF(R76&gt;=50,5,""))))))</f>
        <v/>
      </c>
      <c r="T76" s="255" t="n">
        <f aca="false">IF(ISERROR(S76*J76),0,S76*J76)</f>
        <v>0</v>
      </c>
      <c r="U76" s="255" t="n">
        <f aca="false">IF(ISERROR(S76*J76*K76),0,S76*J76*K76)</f>
        <v>0</v>
      </c>
      <c r="V76" s="462" t="n">
        <f aca="false">IF(ISERROR(S76*K76),0,S76*K76)</f>
        <v>0</v>
      </c>
      <c r="W76" s="463"/>
      <c r="X76" s="464"/>
      <c r="Y76" s="255" t="str">
        <f aca="false">IF(AND(ISNUMBER(F76),OR(A76="",A76="!!!!!!")),"!!!!!!",IF(A76="new.cod","NEWCOD",IF(AND((Z76=""),ISTEXT(A76),A76&lt;&gt;"!!!!!!"),A76,IF(Z76="","",INDEX('liste reference'!$A$6:$A$1174,Z76)))))</f>
        <v/>
      </c>
      <c r="Z76" s="255" t="str">
        <f aca="false">IF(ISERROR(MATCH(A76,'liste reference'!$A$6:$A$1174,0)),IF(ISERROR(MATCH(A76,'liste reference'!$B$6:$B$1174,0)),"",(MATCH(A76,'liste reference'!$B$6:$B$1174,0))),(MATCH(A76,'liste reference'!$A$6:$A$1174,0)))</f>
        <v/>
      </c>
    </row>
    <row r="77" customFormat="false" ht="12.75" hidden="true" customHeight="false" outlineLevel="0" collapsed="false">
      <c r="A77" s="451"/>
      <c r="B77" s="452"/>
      <c r="C77" s="453"/>
      <c r="D77" s="454" t="str">
        <f aca="false">IF(ISERROR(VLOOKUP($A77,'liste reference'!$A$6:$B$1174,2,0)),IF(ISERROR(VLOOKUP($A77,'liste reference'!$B$6:$B$1174,1,0)),"",VLOOKUP($A77,'liste reference'!$B$6:$B$1174,1,0)),VLOOKUP($A77,'liste reference'!$A$6:$B$1174,2,0))</f>
        <v/>
      </c>
      <c r="E77" s="455" t="n">
        <f aca="false">IF(D77="",,VLOOKUP(D77,D$22:D76,1,0))</f>
        <v>0</v>
      </c>
      <c r="F77" s="456" t="str">
        <f aca="false">IF(AND(OR(A77="",A77="!!!!!!"),B77="",C77=""),"",IF(OR(AND(B77="",C77=""),ISERROR(C77+B77)),"!!!",($B77*$B$7+$C77*$C$7)/100))</f>
        <v/>
      </c>
      <c r="G77" s="457" t="str">
        <f aca="false">IF(A77="","",IF(ISERROR(VLOOKUP($A77,'liste reference'!$A$6:$Q$1174,9,0)),IF(ISERROR(VLOOKUP($A77,'liste reference'!$B$6:$Q$1174,8,0)),"    -",VLOOKUP($A77,'liste reference'!$B$6:$Q$1174,8,0)),VLOOKUP($A77,'liste reference'!$A$6:$Q$1174,9,0)))</f>
        <v/>
      </c>
      <c r="H77" s="458" t="str">
        <f aca="false">IF(A77="","x",IF(ISERROR(VLOOKUP($A77,'liste reference'!$A$6:$Q$1174,10,0)),IF(ISERROR(VLOOKUP($A77,'liste reference'!$B$6:$Q$1174,9,0)),"x",VLOOKUP($A77,'liste reference'!$B$6:$Q$1174,9,0)),VLOOKUP($A77,'liste reference'!$A$6:$Q$1174,10,0)))</f>
        <v>x</v>
      </c>
      <c r="I77" s="255" t="str">
        <f aca="false">IF(A77="","",1)</f>
        <v/>
      </c>
      <c r="J77" s="459" t="str">
        <f aca="false">IF(ISNUMBER($H77),IF(ISERROR(VLOOKUP($A77,'liste reference'!$A$6:$Q$1174,6,0)),IF(ISERROR(VLOOKUP($A77,'liste reference'!$B$6:$Q$1174,5,0)),"nu",VLOOKUP($A77,'liste reference'!$B$6:$Q$1174,5,0)),VLOOKUP($A77,'liste reference'!$A$6:$Q$1174,6,0)),"nu")</f>
        <v>nu</v>
      </c>
      <c r="K77" s="459" t="str">
        <f aca="false">IF(ISNUMBER($H77),IF(ISERROR(VLOOKUP($A77,'liste reference'!$A$6:$Q$1174,7,0)),IF(ISERROR(VLOOKUP($A77,'liste reference'!$B$6:$Q$1174,6,0)),"nu",VLOOKUP($A77,'liste reference'!$B$6:$Q$1174,6,0)),VLOOKUP($A77,'liste reference'!$A$6:$Q$1174,7,0)),"nu")</f>
        <v>nu</v>
      </c>
      <c r="L77" s="445" t="str">
        <f aca="false">IF(A77="NEWCOD",IF(W77="","Renseigner le champ 'Nouveau taxon'",$W77),IF(ISTEXT($E77),"Taxon déjà saisi !",IF(OR(A77="",A77="!!!!!!"),"",IF(ISERROR(VLOOKUP($A77,'liste reference'!$A$6:$B$1174,2,0)),IF(ISERROR(VLOOKUP($A77,'liste reference'!$B$6:$B$1174,1,0)),"non répertorié ou synonyme. Vérifiez !",VLOOKUP($A77,'liste reference'!$B$6:$B$1174,1,0)),VLOOKUP(A77,'liste reference'!$A$6:$B$1174,2,0)))))</f>
        <v/>
      </c>
      <c r="M77" s="460"/>
      <c r="N77" s="460"/>
      <c r="O77" s="460"/>
      <c r="P77" s="461" t="s">
        <v>3442</v>
      </c>
      <c r="Q77" s="461" t="str">
        <f aca="false">IF(OR($A77="NEWCOD",$A77="!!!!!!"),IF(X77="","NoCod",X77),IF($A77="","",IF(ISERROR(VLOOKUP($A77,'liste reference'!$A$6:$H$1174,8,FALSE())),IF(ISERROR(VLOOKUP($A77,'liste reference'!$B$6:$H$1174,7,FALSE())),"",VLOOKUP($A77,'liste reference'!$B$6:$H$1174,7,FALSE())),VLOOKUP($A77,'liste reference'!$A$6:$H$1174,8,FALSE()))))</f>
        <v/>
      </c>
      <c r="R77" s="448" t="str">
        <f aca="false">IF(ISTEXT(H77),"",(B77*$B$7/100)+(C77*$C$7/100))</f>
        <v/>
      </c>
      <c r="S77" s="255" t="str">
        <f aca="false">IF(OR(ISTEXT(H77),R77=0),"",IF(R77&lt;0.1,1,IF(R77&lt;1,2,IF(R77&lt;10,3,IF(R77&lt;50,4,IF(R77&gt;=50,5,""))))))</f>
        <v/>
      </c>
      <c r="T77" s="255" t="n">
        <f aca="false">IF(ISERROR(S77*J77),0,S77*J77)</f>
        <v>0</v>
      </c>
      <c r="U77" s="255" t="n">
        <f aca="false">IF(ISERROR(S77*J77*K77),0,S77*J77*K77)</f>
        <v>0</v>
      </c>
      <c r="V77" s="462" t="n">
        <f aca="false">IF(ISERROR(S77*K77),0,S77*K77)</f>
        <v>0</v>
      </c>
      <c r="W77" s="463"/>
      <c r="X77" s="464"/>
      <c r="Y77" s="255" t="str">
        <f aca="false">IF(AND(ISNUMBER(F77),OR(A77="",A77="!!!!!!")),"!!!!!!",IF(A77="new.cod","NEWCOD",IF(AND((Z77=""),ISTEXT(A77),A77&lt;&gt;"!!!!!!"),A77,IF(Z77="","",INDEX('liste reference'!$A$6:$A$1174,Z77)))))</f>
        <v/>
      </c>
      <c r="Z77" s="255" t="str">
        <f aca="false">IF(ISERROR(MATCH(A77,'liste reference'!$A$6:$A$1174,0)),IF(ISERROR(MATCH(A77,'liste reference'!$B$6:$B$1174,0)),"",(MATCH(A77,'liste reference'!$B$6:$B$1174,0))),(MATCH(A77,'liste reference'!$A$6:$A$1174,0)))</f>
        <v/>
      </c>
    </row>
    <row r="78" customFormat="false" ht="12.75" hidden="true" customHeight="false" outlineLevel="0" collapsed="false">
      <c r="A78" s="451"/>
      <c r="B78" s="452"/>
      <c r="C78" s="453"/>
      <c r="D78" s="454" t="str">
        <f aca="false">IF(ISERROR(VLOOKUP($A78,'liste reference'!$A$6:$B$1174,2,0)),IF(ISERROR(VLOOKUP($A78,'liste reference'!$B$6:$B$1174,1,0)),"",VLOOKUP($A78,'liste reference'!$B$6:$B$1174,1,0)),VLOOKUP($A78,'liste reference'!$A$6:$B$1174,2,0))</f>
        <v/>
      </c>
      <c r="E78" s="455" t="n">
        <f aca="false">IF(D78="",,VLOOKUP(D78,D$22:D77,1,0))</f>
        <v>0</v>
      </c>
      <c r="F78" s="456" t="str">
        <f aca="false">IF(AND(OR(A78="",A78="!!!!!!"),B78="",C78=""),"",IF(OR(AND(B78="",C78=""),ISERROR(C78+B78)),"!!!",($B78*$B$7+$C78*$C$7)/100))</f>
        <v/>
      </c>
      <c r="G78" s="457" t="str">
        <f aca="false">IF(A78="","",IF(ISERROR(VLOOKUP($A78,'liste reference'!$A$6:$Q$1174,9,0)),IF(ISERROR(VLOOKUP($A78,'liste reference'!$B$6:$Q$1174,8,0)),"    -",VLOOKUP($A78,'liste reference'!$B$6:$Q$1174,8,0)),VLOOKUP($A78,'liste reference'!$A$6:$Q$1174,9,0)))</f>
        <v/>
      </c>
      <c r="H78" s="458" t="str">
        <f aca="false">IF(A78="","x",IF(ISERROR(VLOOKUP($A78,'liste reference'!$A$6:$Q$1174,10,0)),IF(ISERROR(VLOOKUP($A78,'liste reference'!$B$6:$Q$1174,9,0)),"x",VLOOKUP($A78,'liste reference'!$B$6:$Q$1174,9,0)),VLOOKUP($A78,'liste reference'!$A$6:$Q$1174,10,0)))</f>
        <v>x</v>
      </c>
      <c r="I78" s="255" t="str">
        <f aca="false">IF(A78="","",1)</f>
        <v/>
      </c>
      <c r="J78" s="459" t="str">
        <f aca="false">IF(ISNUMBER($H78),IF(ISERROR(VLOOKUP($A78,'liste reference'!$A$6:$Q$1174,6,0)),IF(ISERROR(VLOOKUP($A78,'liste reference'!$B$6:$Q$1174,5,0)),"nu",VLOOKUP($A78,'liste reference'!$B$6:$Q$1174,5,0)),VLOOKUP($A78,'liste reference'!$A$6:$Q$1174,6,0)),"nu")</f>
        <v>nu</v>
      </c>
      <c r="K78" s="459" t="str">
        <f aca="false">IF(ISNUMBER($H78),IF(ISERROR(VLOOKUP($A78,'liste reference'!$A$6:$Q$1174,7,0)),IF(ISERROR(VLOOKUP($A78,'liste reference'!$B$6:$Q$1174,6,0)),"nu",VLOOKUP($A78,'liste reference'!$B$6:$Q$1174,6,0)),VLOOKUP($A78,'liste reference'!$A$6:$Q$1174,7,0)),"nu")</f>
        <v>nu</v>
      </c>
      <c r="L78" s="445" t="str">
        <f aca="false">IF(A78="NEWCOD",IF(W78="","Renseigner le champ 'Nouveau taxon'",$W78),IF(ISTEXT($E78),"Taxon déjà saisi !",IF(OR(A78="",A78="!!!!!!"),"",IF(ISERROR(VLOOKUP($A78,'liste reference'!$A$6:$B$1174,2,0)),IF(ISERROR(VLOOKUP($A78,'liste reference'!$B$6:$B$1174,1,0)),"non répertorié ou synonyme. Vérifiez !",VLOOKUP($A78,'liste reference'!$B$6:$B$1174,1,0)),VLOOKUP(A78,'liste reference'!$A$6:$B$1174,2,0)))))</f>
        <v/>
      </c>
      <c r="M78" s="460"/>
      <c r="N78" s="460"/>
      <c r="O78" s="460"/>
      <c r="P78" s="461" t="s">
        <v>3442</v>
      </c>
      <c r="Q78" s="461" t="str">
        <f aca="false">IF(OR($A78="NEWCOD",$A78="!!!!!!"),IF(X78="","NoCod",X78),IF($A78="","",IF(ISERROR(VLOOKUP($A78,'liste reference'!$A$6:$H$1174,8,FALSE())),IF(ISERROR(VLOOKUP($A78,'liste reference'!$B$6:$H$1174,7,FALSE())),"",VLOOKUP($A78,'liste reference'!$B$6:$H$1174,7,FALSE())),VLOOKUP($A78,'liste reference'!$A$6:$H$1174,8,FALSE()))))</f>
        <v/>
      </c>
      <c r="R78" s="448" t="str">
        <f aca="false">IF(ISTEXT(H78),"",(B78*$B$7/100)+(C78*$C$7/100))</f>
        <v/>
      </c>
      <c r="S78" s="255" t="str">
        <f aca="false">IF(OR(ISTEXT(H78),R78=0),"",IF(R78&lt;0.1,1,IF(R78&lt;1,2,IF(R78&lt;10,3,IF(R78&lt;50,4,IF(R78&gt;=50,5,""))))))</f>
        <v/>
      </c>
      <c r="T78" s="255" t="n">
        <f aca="false">IF(ISERROR(S78*J78),0,S78*J78)</f>
        <v>0</v>
      </c>
      <c r="U78" s="255" t="n">
        <f aca="false">IF(ISERROR(S78*J78*K78),0,S78*J78*K78)</f>
        <v>0</v>
      </c>
      <c r="V78" s="462" t="n">
        <f aca="false">IF(ISERROR(S78*K78),0,S78*K78)</f>
        <v>0</v>
      </c>
      <c r="W78" s="463"/>
      <c r="X78" s="464"/>
      <c r="Y78" s="255" t="str">
        <f aca="false">IF(AND(ISNUMBER(F78),OR(A78="",A78="!!!!!!")),"!!!!!!",IF(A78="new.cod","NEWCOD",IF(AND((Z78=""),ISTEXT(A78),A78&lt;&gt;"!!!!!!"),A78,IF(Z78="","",INDEX('liste reference'!$A$6:$A$1174,Z78)))))</f>
        <v/>
      </c>
      <c r="Z78" s="255" t="str">
        <f aca="false">IF(ISERROR(MATCH(A78,'liste reference'!$A$6:$A$1174,0)),IF(ISERROR(MATCH(A78,'liste reference'!$B$6:$B$1174,0)),"",(MATCH(A78,'liste reference'!$B$6:$B$1174,0))),(MATCH(A78,'liste reference'!$A$6:$A$1174,0)))</f>
        <v/>
      </c>
    </row>
    <row r="79" customFormat="false" ht="12.75" hidden="true" customHeight="false" outlineLevel="0" collapsed="false">
      <c r="A79" s="451"/>
      <c r="B79" s="452"/>
      <c r="C79" s="453"/>
      <c r="D79" s="454" t="str">
        <f aca="false">IF(ISERROR(VLOOKUP($A79,'liste reference'!$A$6:$B$1174,2,0)),IF(ISERROR(VLOOKUP($A79,'liste reference'!$B$6:$B$1174,1,0)),"",VLOOKUP($A79,'liste reference'!$B$6:$B$1174,1,0)),VLOOKUP($A79,'liste reference'!$A$6:$B$1174,2,0))</f>
        <v/>
      </c>
      <c r="E79" s="455" t="n">
        <f aca="false">IF(D79="",,VLOOKUP(D79,D$22:D78,1,0))</f>
        <v>0</v>
      </c>
      <c r="F79" s="456" t="str">
        <f aca="false">IF(AND(OR(A79="",A79="!!!!!!"),B79="",C79=""),"",IF(OR(AND(B79="",C79=""),ISERROR(C79+B79)),"!!!",($B79*$B$7+$C79*$C$7)/100))</f>
        <v/>
      </c>
      <c r="G79" s="457" t="str">
        <f aca="false">IF(A79="","",IF(ISERROR(VLOOKUP($A79,'liste reference'!$A$6:$Q$1174,9,0)),IF(ISERROR(VLOOKUP($A79,'liste reference'!$B$6:$Q$1174,8,0)),"    -",VLOOKUP($A79,'liste reference'!$B$6:$Q$1174,8,0)),VLOOKUP($A79,'liste reference'!$A$6:$Q$1174,9,0)))</f>
        <v/>
      </c>
      <c r="H79" s="458" t="str">
        <f aca="false">IF(A79="","x",IF(ISERROR(VLOOKUP($A79,'liste reference'!$A$6:$Q$1174,10,0)),IF(ISERROR(VLOOKUP($A79,'liste reference'!$B$6:$Q$1174,9,0)),"x",VLOOKUP($A79,'liste reference'!$B$6:$Q$1174,9,0)),VLOOKUP($A79,'liste reference'!$A$6:$Q$1174,10,0)))</f>
        <v>x</v>
      </c>
      <c r="I79" s="255" t="str">
        <f aca="false">IF(A79="","",1)</f>
        <v/>
      </c>
      <c r="J79" s="459" t="str">
        <f aca="false">IF(ISNUMBER($H79),IF(ISERROR(VLOOKUP($A79,'liste reference'!$A$6:$Q$1174,6,0)),IF(ISERROR(VLOOKUP($A79,'liste reference'!$B$6:$Q$1174,5,0)),"nu",VLOOKUP($A79,'liste reference'!$B$6:$Q$1174,5,0)),VLOOKUP($A79,'liste reference'!$A$6:$Q$1174,6,0)),"nu")</f>
        <v>nu</v>
      </c>
      <c r="K79" s="459" t="str">
        <f aca="false">IF(ISNUMBER($H79),IF(ISERROR(VLOOKUP($A79,'liste reference'!$A$6:$Q$1174,7,0)),IF(ISERROR(VLOOKUP($A79,'liste reference'!$B$6:$Q$1174,6,0)),"nu",VLOOKUP($A79,'liste reference'!$B$6:$Q$1174,6,0)),VLOOKUP($A79,'liste reference'!$A$6:$Q$1174,7,0)),"nu")</f>
        <v>nu</v>
      </c>
      <c r="L79" s="445" t="str">
        <f aca="false">IF(A79="NEWCOD",IF(W79="","Renseigner le champ 'Nouveau taxon'",$W79),IF(ISTEXT($E79),"Taxon déjà saisi !",IF(OR(A79="",A79="!!!!!!"),"",IF(ISERROR(VLOOKUP($A79,'liste reference'!$A$6:$B$1174,2,0)),IF(ISERROR(VLOOKUP($A79,'liste reference'!$B$6:$B$1174,1,0)),"non répertorié ou synonyme. Vérifiez !",VLOOKUP($A79,'liste reference'!$B$6:$B$1174,1,0)),VLOOKUP(A79,'liste reference'!$A$6:$B$1174,2,0)))))</f>
        <v/>
      </c>
      <c r="M79" s="460"/>
      <c r="N79" s="460"/>
      <c r="O79" s="460"/>
      <c r="P79" s="461" t="s">
        <v>3442</v>
      </c>
      <c r="Q79" s="461" t="str">
        <f aca="false">IF(OR($A79="NEWCOD",$A79="!!!!!!"),IF(X79="","NoCod",X79),IF($A79="","",IF(ISERROR(VLOOKUP($A79,'liste reference'!$A$6:$H$1174,8,FALSE())),IF(ISERROR(VLOOKUP($A79,'liste reference'!$B$6:$H$1174,7,FALSE())),"",VLOOKUP($A79,'liste reference'!$B$6:$H$1174,7,FALSE())),VLOOKUP($A79,'liste reference'!$A$6:$H$1174,8,FALSE()))))</f>
        <v/>
      </c>
      <c r="R79" s="448" t="str">
        <f aca="false">IF(ISTEXT(H79),"",(B79*$B$7/100)+(C79*$C$7/100))</f>
        <v/>
      </c>
      <c r="S79" s="255" t="str">
        <f aca="false">IF(OR(ISTEXT(H79),R79=0),"",IF(R79&lt;0.1,1,IF(R79&lt;1,2,IF(R79&lt;10,3,IF(R79&lt;50,4,IF(R79&gt;=50,5,""))))))</f>
        <v/>
      </c>
      <c r="T79" s="255" t="n">
        <f aca="false">IF(ISERROR(S79*J79),0,S79*J79)</f>
        <v>0</v>
      </c>
      <c r="U79" s="255" t="n">
        <f aca="false">IF(ISERROR(S79*J79*K79),0,S79*J79*K79)</f>
        <v>0</v>
      </c>
      <c r="V79" s="462" t="n">
        <f aca="false">IF(ISERROR(S79*K79),0,S79*K79)</f>
        <v>0</v>
      </c>
      <c r="W79" s="463"/>
      <c r="X79" s="464"/>
      <c r="Y79" s="255" t="str">
        <f aca="false">IF(AND(ISNUMBER(F79),OR(A79="",A79="!!!!!!")),"!!!!!!",IF(A79="new.cod","NEWCOD",IF(AND((Z79=""),ISTEXT(A79),A79&lt;&gt;"!!!!!!"),A79,IF(Z79="","",INDEX('liste reference'!$A$6:$A$1174,Z79)))))</f>
        <v/>
      </c>
      <c r="Z79" s="255" t="str">
        <f aca="false">IF(ISERROR(MATCH(A79,'liste reference'!$A$6:$A$1174,0)),IF(ISERROR(MATCH(A79,'liste reference'!$B$6:$B$1174,0)),"",(MATCH(A79,'liste reference'!$B$6:$B$1174,0))),(MATCH(A79,'liste reference'!$A$6:$A$1174,0)))</f>
        <v/>
      </c>
    </row>
    <row r="80" customFormat="false" ht="12.75" hidden="true" customHeight="false" outlineLevel="0" collapsed="false">
      <c r="A80" s="451"/>
      <c r="B80" s="452"/>
      <c r="C80" s="453"/>
      <c r="D80" s="454" t="str">
        <f aca="false">IF(ISERROR(VLOOKUP($A80,'liste reference'!$A$6:$B$1174,2,0)),IF(ISERROR(VLOOKUP($A80,'liste reference'!$B$6:$B$1174,1,0)),"",VLOOKUP($A80,'liste reference'!$B$6:$B$1174,1,0)),VLOOKUP($A80,'liste reference'!$A$6:$B$1174,2,0))</f>
        <v/>
      </c>
      <c r="E80" s="455" t="n">
        <f aca="false">IF(D80="",,VLOOKUP(D80,D$22:D79,1,0))</f>
        <v>0</v>
      </c>
      <c r="F80" s="456" t="str">
        <f aca="false">IF(AND(OR(A80="",A80="!!!!!!"),B80="",C80=""),"",IF(OR(AND(B80="",C80=""),ISERROR(C80+B80)),"!!!",($B80*$B$7+$C80*$C$7)/100))</f>
        <v/>
      </c>
      <c r="G80" s="457" t="str">
        <f aca="false">IF(A80="","",IF(ISERROR(VLOOKUP($A80,'liste reference'!$A$6:$Q$1174,9,0)),IF(ISERROR(VLOOKUP($A80,'liste reference'!$B$6:$Q$1174,8,0)),"    -",VLOOKUP($A80,'liste reference'!$B$6:$Q$1174,8,0)),VLOOKUP($A80,'liste reference'!$A$6:$Q$1174,9,0)))</f>
        <v/>
      </c>
      <c r="H80" s="458" t="str">
        <f aca="false">IF(A80="","x",IF(ISERROR(VLOOKUP($A80,'liste reference'!$A$6:$Q$1174,10,0)),IF(ISERROR(VLOOKUP($A80,'liste reference'!$B$6:$Q$1174,9,0)),"x",VLOOKUP($A80,'liste reference'!$B$6:$Q$1174,9,0)),VLOOKUP($A80,'liste reference'!$A$6:$Q$1174,10,0)))</f>
        <v>x</v>
      </c>
      <c r="I80" s="255" t="str">
        <f aca="false">IF(A80="","",1)</f>
        <v/>
      </c>
      <c r="J80" s="459" t="str">
        <f aca="false">IF(ISNUMBER($H80),IF(ISERROR(VLOOKUP($A80,'liste reference'!$A$6:$Q$1174,6,0)),IF(ISERROR(VLOOKUP($A80,'liste reference'!$B$6:$Q$1174,5,0)),"nu",VLOOKUP($A80,'liste reference'!$B$6:$Q$1174,5,0)),VLOOKUP($A80,'liste reference'!$A$6:$Q$1174,6,0)),"nu")</f>
        <v>nu</v>
      </c>
      <c r="K80" s="459" t="str">
        <f aca="false">IF(ISNUMBER($H80),IF(ISERROR(VLOOKUP($A80,'liste reference'!$A$6:$Q$1174,7,0)),IF(ISERROR(VLOOKUP($A80,'liste reference'!$B$6:$Q$1174,6,0)),"nu",VLOOKUP($A80,'liste reference'!$B$6:$Q$1174,6,0)),VLOOKUP($A80,'liste reference'!$A$6:$Q$1174,7,0)),"nu")</f>
        <v>nu</v>
      </c>
      <c r="L80" s="445" t="str">
        <f aca="false">IF(A80="NEWCOD",IF(W80="","Renseigner le champ 'Nouveau taxon'",$W80),IF(ISTEXT($E80),"Taxon déjà saisi !",IF(OR(A80="",A80="!!!!!!"),"",IF(ISERROR(VLOOKUP($A80,'liste reference'!$A$6:$B$1174,2,0)),IF(ISERROR(VLOOKUP($A80,'liste reference'!$B$6:$B$1174,1,0)),"non répertorié ou synonyme. Vérifiez !",VLOOKUP($A80,'liste reference'!$B$6:$B$1174,1,0)),VLOOKUP(A80,'liste reference'!$A$6:$B$1174,2,0)))))</f>
        <v/>
      </c>
      <c r="M80" s="460"/>
      <c r="N80" s="460"/>
      <c r="O80" s="460"/>
      <c r="P80" s="461" t="s">
        <v>3442</v>
      </c>
      <c r="Q80" s="461" t="str">
        <f aca="false">IF(OR($A80="NEWCOD",$A80="!!!!!!"),IF(X80="","NoCod",X80),IF($A80="","",IF(ISERROR(VLOOKUP($A80,'liste reference'!$A$6:$H$1174,8,FALSE())),IF(ISERROR(VLOOKUP($A80,'liste reference'!$B$6:$H$1174,7,FALSE())),"",VLOOKUP($A80,'liste reference'!$B$6:$H$1174,7,FALSE())),VLOOKUP($A80,'liste reference'!$A$6:$H$1174,8,FALSE()))))</f>
        <v/>
      </c>
      <c r="R80" s="448" t="str">
        <f aca="false">IF(ISTEXT(H80),"",(B80*$B$7/100)+(C80*$C$7/100))</f>
        <v/>
      </c>
      <c r="S80" s="255" t="str">
        <f aca="false">IF(OR(ISTEXT(H80),R80=0),"",IF(R80&lt;0.1,1,IF(R80&lt;1,2,IF(R80&lt;10,3,IF(R80&lt;50,4,IF(R80&gt;=50,5,""))))))</f>
        <v/>
      </c>
      <c r="T80" s="255" t="n">
        <f aca="false">IF(ISERROR(S80*J80),0,S80*J80)</f>
        <v>0</v>
      </c>
      <c r="U80" s="255" t="n">
        <f aca="false">IF(ISERROR(S80*J80*K80),0,S80*J80*K80)</f>
        <v>0</v>
      </c>
      <c r="V80" s="462" t="n">
        <f aca="false">IF(ISERROR(S80*K80),0,S80*K80)</f>
        <v>0</v>
      </c>
      <c r="W80" s="463"/>
      <c r="X80" s="464"/>
      <c r="Y80" s="255" t="str">
        <f aca="false">IF(AND(ISNUMBER(F80),OR(A80="",A80="!!!!!!")),"!!!!!!",IF(A80="new.cod","NEWCOD",IF(AND((Z80=""),ISTEXT(A80),A80&lt;&gt;"!!!!!!"),A80,IF(Z80="","",INDEX('liste reference'!$A$6:$A$1174,Z80)))))</f>
        <v/>
      </c>
      <c r="Z80" s="255" t="str">
        <f aca="false">IF(ISERROR(MATCH(A80,'liste reference'!$A$6:$A$1174,0)),IF(ISERROR(MATCH(A80,'liste reference'!$B$6:$B$1174,0)),"",(MATCH(A80,'liste reference'!$B$6:$B$1174,0))),(MATCH(A80,'liste reference'!$A$6:$A$1174,0)))</f>
        <v/>
      </c>
    </row>
    <row r="81" customFormat="false" ht="12.75" hidden="true" customHeight="false" outlineLevel="0" collapsed="false">
      <c r="A81" s="451"/>
      <c r="B81" s="452"/>
      <c r="C81" s="453"/>
      <c r="D81" s="454" t="str">
        <f aca="false">IF(ISERROR(VLOOKUP($A81,'liste reference'!$A$6:$B$1174,2,0)),IF(ISERROR(VLOOKUP($A81,'liste reference'!$B$6:$B$1174,1,0)),"",VLOOKUP($A81,'liste reference'!$B$6:$B$1174,1,0)),VLOOKUP($A81,'liste reference'!$A$6:$B$1174,2,0))</f>
        <v/>
      </c>
      <c r="E81" s="455" t="n">
        <f aca="false">IF(D81="",,VLOOKUP(D81,D$22:D80,1,0))</f>
        <v>0</v>
      </c>
      <c r="F81" s="456" t="str">
        <f aca="false">IF(AND(OR(A81="",A81="!!!!!!"),B81="",C81=""),"",IF(OR(AND(B81="",C81=""),ISERROR(C81+B81)),"!!!",($B81*$B$7+$C81*$C$7)/100))</f>
        <v/>
      </c>
      <c r="G81" s="457" t="str">
        <f aca="false">IF(A81="","",IF(ISERROR(VLOOKUP($A81,'liste reference'!$A$6:$Q$1174,9,0)),IF(ISERROR(VLOOKUP($A81,'liste reference'!$B$6:$Q$1174,8,0)),"    -",VLOOKUP($A81,'liste reference'!$B$6:$Q$1174,8,0)),VLOOKUP($A81,'liste reference'!$A$6:$Q$1174,9,0)))</f>
        <v/>
      </c>
      <c r="H81" s="458" t="str">
        <f aca="false">IF(A81="","x",IF(ISERROR(VLOOKUP($A81,'liste reference'!$A$6:$Q$1174,10,0)),IF(ISERROR(VLOOKUP($A81,'liste reference'!$B$6:$Q$1174,9,0)),"x",VLOOKUP($A81,'liste reference'!$B$6:$Q$1174,9,0)),VLOOKUP($A81,'liste reference'!$A$6:$Q$1174,10,0)))</f>
        <v>x</v>
      </c>
      <c r="I81" s="255" t="str">
        <f aca="false">IF(A81="","",1)</f>
        <v/>
      </c>
      <c r="J81" s="459" t="str">
        <f aca="false">IF(ISNUMBER($H81),IF(ISERROR(VLOOKUP($A81,'liste reference'!$A$6:$Q$1174,6,0)),IF(ISERROR(VLOOKUP($A81,'liste reference'!$B$6:$Q$1174,5,0)),"nu",VLOOKUP($A81,'liste reference'!$B$6:$Q$1174,5,0)),VLOOKUP($A81,'liste reference'!$A$6:$Q$1174,6,0)),"nu")</f>
        <v>nu</v>
      </c>
      <c r="K81" s="459" t="str">
        <f aca="false">IF(ISNUMBER($H81),IF(ISERROR(VLOOKUP($A81,'liste reference'!$A$6:$Q$1174,7,0)),IF(ISERROR(VLOOKUP($A81,'liste reference'!$B$6:$Q$1174,6,0)),"nu",VLOOKUP($A81,'liste reference'!$B$6:$Q$1174,6,0)),VLOOKUP($A81,'liste reference'!$A$6:$Q$1174,7,0)),"nu")</f>
        <v>nu</v>
      </c>
      <c r="L81" s="445" t="str">
        <f aca="false">IF(A81="NEWCOD",IF(W81="","Renseigner le champ 'Nouveau taxon'",$W81),IF(ISTEXT($E81),"Taxon déjà saisi !",IF(OR(A81="",A81="!!!!!!"),"",IF(ISERROR(VLOOKUP($A81,'liste reference'!$A$6:$B$1174,2,0)),IF(ISERROR(VLOOKUP($A81,'liste reference'!$B$6:$B$1174,1,0)),"non répertorié ou synonyme. Vérifiez !",VLOOKUP($A81,'liste reference'!$B$6:$B$1174,1,0)),VLOOKUP(A81,'liste reference'!$A$6:$B$1174,2,0)))))</f>
        <v/>
      </c>
      <c r="M81" s="460"/>
      <c r="N81" s="460"/>
      <c r="O81" s="460"/>
      <c r="P81" s="461" t="s">
        <v>3442</v>
      </c>
      <c r="Q81" s="461" t="str">
        <f aca="false">IF(OR($A81="NEWCOD",$A81="!!!!!!"),IF(X81="","NoCod",X81),IF($A81="","",IF(ISERROR(VLOOKUP($A81,'liste reference'!$A$6:$H$1174,8,FALSE())),IF(ISERROR(VLOOKUP($A81,'liste reference'!$B$6:$H$1174,7,FALSE())),"",VLOOKUP($A81,'liste reference'!$B$6:$H$1174,7,FALSE())),VLOOKUP($A81,'liste reference'!$A$6:$H$1174,8,FALSE()))))</f>
        <v/>
      </c>
      <c r="R81" s="448" t="str">
        <f aca="false">IF(ISTEXT(H81),"",(B81*$B$7/100)+(C81*$C$7/100))</f>
        <v/>
      </c>
      <c r="S81" s="255" t="str">
        <f aca="false">IF(OR(ISTEXT(H81),R81=0),"",IF(R81&lt;0.1,1,IF(R81&lt;1,2,IF(R81&lt;10,3,IF(R81&lt;50,4,IF(R81&gt;=50,5,""))))))</f>
        <v/>
      </c>
      <c r="T81" s="255" t="n">
        <f aca="false">IF(ISERROR(S81*J81),0,S81*J81)</f>
        <v>0</v>
      </c>
      <c r="U81" s="255" t="n">
        <f aca="false">IF(ISERROR(S81*J81*K81),0,S81*J81*K81)</f>
        <v>0</v>
      </c>
      <c r="V81" s="462" t="n">
        <f aca="false">IF(ISERROR(S81*K81),0,S81*K81)</f>
        <v>0</v>
      </c>
      <c r="W81" s="463"/>
      <c r="X81" s="464"/>
      <c r="Y81" s="255" t="str">
        <f aca="false">IF(AND(ISNUMBER(F81),OR(A81="",A81="!!!!!!")),"!!!!!!",IF(A81="new.cod","NEWCOD",IF(AND((Z81=""),ISTEXT(A81),A81&lt;&gt;"!!!!!!"),A81,IF(Z81="","",INDEX('liste reference'!$A$6:$A$1174,Z81)))))</f>
        <v/>
      </c>
      <c r="Z81" s="255" t="str">
        <f aca="false">IF(ISERROR(MATCH(A81,'liste reference'!$A$6:$A$1174,0)),IF(ISERROR(MATCH(A81,'liste reference'!$B$6:$B$1174,0)),"",(MATCH(A81,'liste reference'!$B$6:$B$1174,0))),(MATCH(A81,'liste reference'!$A$6:$A$1174,0)))</f>
        <v/>
      </c>
    </row>
    <row r="82" customFormat="false" ht="12.75" hidden="false" customHeight="false" outlineLevel="0" collapsed="false">
      <c r="A82" s="466"/>
      <c r="B82" s="467"/>
      <c r="C82" s="468"/>
      <c r="D82" s="469" t="str">
        <f aca="false">IF(ISERROR(VLOOKUP($A82,'liste reference'!$A$6:$B$1174,2,0)),IF(ISERROR(VLOOKUP($A82,'liste reference'!$B$6:$B$1174,1,0)),"",VLOOKUP($A82,'liste reference'!$B$6:$B$1174,1,0)),VLOOKUP($A82,'liste reference'!$A$6:$B$1174,2,0))</f>
        <v/>
      </c>
      <c r="E82" s="470" t="n">
        <f aca="false">IF(D82="",,VLOOKUP(D82,D$22:D81,1,0))</f>
        <v>0</v>
      </c>
      <c r="F82" s="471" t="str">
        <f aca="false">IF(AND(OR(A82="",A82="!!!!!!"),B82="",C82=""),"",IF(OR(AND(B82="",C82=""),ISERROR(C82+B82)),"!!!",($B82*$B$7+$C82*$C$7)/100))</f>
        <v/>
      </c>
      <c r="G82" s="472" t="str">
        <f aca="false">IF(A82="","",IF(ISERROR(VLOOKUP($A82,'liste reference'!$A$6:$Q$1174,9,0)),IF(ISERROR(VLOOKUP($A82,'liste reference'!$B$6:$Q$1174,8,0)),"    -",VLOOKUP($A82,'liste reference'!$B$6:$Q$1174,8,0)),VLOOKUP($A82,'liste reference'!$A$6:$Q$1174,9,0)))</f>
        <v/>
      </c>
      <c r="H82" s="473" t="str">
        <f aca="false">IF(A82="","x",IF(ISERROR(VLOOKUP($A82,'liste reference'!$A$6:$Q$1174,10,0)),IF(ISERROR(VLOOKUP($A82,'liste reference'!$B$6:$Q$1174,9,0)),"x",VLOOKUP($A82,'liste reference'!$B$6:$Q$1174,9,0)),VLOOKUP($A82,'liste reference'!$A$6:$Q$1174,10,0)))</f>
        <v>x</v>
      </c>
      <c r="I82" s="255" t="str">
        <f aca="false">IF(A82="","",1)</f>
        <v/>
      </c>
      <c r="J82" s="474" t="str">
        <f aca="false">IF(ISNUMBER($H82),IF(ISERROR(VLOOKUP($A82,'liste reference'!$A$6:$Q$1174,6,0)),IF(ISERROR(VLOOKUP($A82,'liste reference'!$B$6:$Q$1174,5,0)),"nu",VLOOKUP($A82,'liste reference'!$B$6:$Q$1174,5,0)),VLOOKUP($A82,'liste reference'!$A$6:$Q$1174,6,0)),"nu")</f>
        <v>nu</v>
      </c>
      <c r="K82" s="474" t="str">
        <f aca="false">IF(ISNUMBER($H82),IF(ISERROR(VLOOKUP($A82,'liste reference'!$A$6:$Q$1174,7,0)),IF(ISERROR(VLOOKUP($A82,'liste reference'!$B$6:$Q$1174,6,0)),"nu",VLOOKUP($A82,'liste reference'!$B$6:$Q$1174,6,0)),VLOOKUP($A82,'liste reference'!$A$6:$Q$1174,7,0)),"nu")</f>
        <v>nu</v>
      </c>
      <c r="L82" s="475" t="str">
        <f aca="false">IF(A82="NEWCOD",IF(W82="","Renseigner le champ 'Nouveau taxon'",$W82),IF(ISTEXT($E82),"Taxon déjà saisi !",IF(OR(A82="",A82="!!!!!!"),"",IF(ISERROR(VLOOKUP($A82,'liste reference'!$A$6:$B$1174,2,0)),IF(ISERROR(VLOOKUP($A82,'liste reference'!$B$6:$B$1174,1,0)),"non répertorié ou synonyme. Vérifiez !",VLOOKUP($A82,'liste reference'!$B$6:$B$1174,1,0)),VLOOKUP(A82,'liste reference'!$A$6:$B$1174,2,0)))))</f>
        <v/>
      </c>
      <c r="M82" s="476"/>
      <c r="N82" s="476"/>
      <c r="O82" s="476"/>
      <c r="P82" s="477" t="s">
        <v>3442</v>
      </c>
      <c r="Q82" s="477" t="str">
        <f aca="false">IF(OR($A82="NEWCOD",$A82="!!!!!!"),IF(X82="","NoCod",X82),IF($A82="","",IF(ISERROR(VLOOKUP($A82,'liste reference'!$A$6:$H$1174,8,FALSE())),IF(ISERROR(VLOOKUP($A82,'liste reference'!$B$6:$H$1174,7,FALSE())),"",VLOOKUP($A82,'liste reference'!$B$6:$H$1174,7,FALSE())),VLOOKUP($A82,'liste reference'!$A$6:$H$1174,8,FALSE()))))</f>
        <v/>
      </c>
      <c r="R82" s="478" t="str">
        <f aca="false">IF(ISTEXT(H82),"",(B82*$B$7/100)+(C82*$C$7/100))</f>
        <v/>
      </c>
      <c r="S82" s="69" t="str">
        <f aca="false">IF(OR(ISTEXT(H82),R82=0),"",IF(R82&lt;0.1,1,IF(R82&lt;1,2,IF(R82&lt;10,3,IF(R82&lt;50,4,IF(R82&gt;=50,5,""))))))</f>
        <v/>
      </c>
      <c r="T82" s="69" t="n">
        <f aca="false">IF(ISERROR(S82*J82),0,S82*J82)</f>
        <v>0</v>
      </c>
      <c r="U82" s="69" t="n">
        <f aca="false">IF(ISERROR(S82*J82*K82),0,S82*J82*K82)</f>
        <v>0</v>
      </c>
      <c r="V82" s="479" t="n">
        <f aca="false">IF(ISERROR(S82*K82),0,S82*K82)</f>
        <v>0</v>
      </c>
      <c r="W82" s="480"/>
      <c r="X82" s="481"/>
      <c r="Y82" s="255" t="str">
        <f aca="false">IF(AND(ISNUMBER(F82),OR(A82="",A82="!!!!!!")),"!!!!!!",IF(A82="new.cod","NEWCOD",IF(AND((Z82=""),ISTEXT(A82),A82&lt;&gt;"!!!!!!"),A82,IF(Z82="","",INDEX('liste reference'!$A$6:$A$1174,Z82)))))</f>
        <v/>
      </c>
      <c r="Z82" s="255" t="str">
        <f aca="false">IF(ISERROR(MATCH(A82,'liste reference'!$A$6:$A$1174,0)),IF(ISERROR(MATCH(A82,'liste reference'!$B$6:$B$1174,0)),"",(MATCH(A82,'liste reference'!$B$6:$B$1174,0))),(MATCH(A82,'liste reference'!$A$6:$A$1174,0)))</f>
        <v/>
      </c>
    </row>
    <row r="83" customFormat="false" ht="13.8" hidden="true" customHeight="false" outlineLevel="0" collapsed="false">
      <c r="A83" s="482"/>
      <c r="B83" s="391"/>
      <c r="C83" s="391"/>
      <c r="D83" s="391"/>
      <c r="E83" s="391"/>
      <c r="F83" s="391" t="n">
        <f aca="false">SUM(F23:F82)</f>
        <v>3.54596</v>
      </c>
      <c r="G83" s="391"/>
      <c r="H83" s="391"/>
      <c r="I83" s="391"/>
      <c r="J83" s="391"/>
      <c r="K83" s="391"/>
      <c r="L83" s="391"/>
      <c r="M83" s="255"/>
      <c r="N83" s="255"/>
      <c r="O83" s="255"/>
      <c r="P83" s="255"/>
      <c r="Q83" s="255"/>
      <c r="R83" s="255"/>
      <c r="S83" s="255"/>
      <c r="T83" s="255"/>
      <c r="U83" s="255"/>
      <c r="V83" s="255" t="n">
        <f aca="false">SUM(V23:V82)</f>
        <v>15</v>
      </c>
      <c r="W83" s="255"/>
      <c r="X83" s="483"/>
      <c r="Y83" s="483"/>
    </row>
    <row r="84" customFormat="false" ht="12.75" hidden="true" customHeight="false" outlineLevel="0" collapsed="false">
      <c r="A84" s="478" t="str">
        <f aca="false">A3</f>
        <v>Jabron </v>
      </c>
      <c r="B84" s="69" t="str">
        <f aca="false">C3</f>
        <v>Sisteron</v>
      </c>
      <c r="C84" s="484" t="str">
        <f aca="false">A4</f>
        <v>(Date)</v>
      </c>
      <c r="D84" s="485" t="n">
        <f aca="false">IF(OR(ISERROR(SUM($U$23:$U$82)/SUM($V$23:$V$82)),F7&lt;&gt;100),-1,SUM($U$23:$U$82)/SUM($V$23:$V$82))</f>
        <v>11.4</v>
      </c>
      <c r="E84" s="486" t="n">
        <f aca="false">O13</f>
        <v>14</v>
      </c>
      <c r="F84" s="69" t="n">
        <f aca="false">O14</f>
        <v>7</v>
      </c>
      <c r="G84" s="69" t="n">
        <f aca="false">O15</f>
        <v>2</v>
      </c>
      <c r="H84" s="69" t="n">
        <f aca="false">O16</f>
        <v>4</v>
      </c>
      <c r="I84" s="69" t="n">
        <f aca="false">O17</f>
        <v>1</v>
      </c>
      <c r="J84" s="487" t="n">
        <f aca="false">O8</f>
        <v>11</v>
      </c>
      <c r="K84" s="485" t="n">
        <f aca="false">O9</f>
        <v>2.39045721866879</v>
      </c>
      <c r="L84" s="486" t="n">
        <f aca="false">O10</f>
        <v>6</v>
      </c>
      <c r="M84" s="486" t="n">
        <f aca="false">O11</f>
        <v>13</v>
      </c>
      <c r="N84" s="485" t="n">
        <f aca="false">P8</f>
        <v>1.85714285714286</v>
      </c>
      <c r="O84" s="485" t="n">
        <f aca="false">P9</f>
        <v>0.63887656499994</v>
      </c>
      <c r="P84" s="486" t="n">
        <f aca="false">P10</f>
        <v>1</v>
      </c>
      <c r="Q84" s="486" t="n">
        <f aca="false">P11</f>
        <v>3</v>
      </c>
      <c r="R84" s="486" t="n">
        <f aca="false">F21</f>
        <v>3.54596</v>
      </c>
      <c r="S84" s="486" t="n">
        <f aca="false">L11</f>
        <v>0</v>
      </c>
      <c r="T84" s="486" t="n">
        <f aca="false">L12</f>
        <v>9</v>
      </c>
      <c r="U84" s="486" t="n">
        <f aca="false">L13</f>
        <v>1</v>
      </c>
      <c r="V84" s="488" t="n">
        <f aca="false">L15</f>
        <v>1</v>
      </c>
      <c r="W84" s="489" t="n">
        <f aca="false">L15</f>
        <v>1</v>
      </c>
      <c r="Y84" s="490"/>
    </row>
    <row r="85" customFormat="false" ht="21.75" hidden="true" customHeight="true" outlineLevel="0" collapsed="false">
      <c r="F85" s="255" t="n">
        <f aca="false">COUNTIF(F23:F82,"!!!")+COUNTIF(A23:A82,"!!!!!!")</f>
        <v>0</v>
      </c>
      <c r="Q85" s="255"/>
      <c r="R85" s="255"/>
      <c r="S85" s="255"/>
      <c r="T85" s="255"/>
      <c r="U85" s="255"/>
      <c r="V85" s="255"/>
    </row>
    <row r="86" customFormat="false" ht="12.75" hidden="true" customHeight="false" outlineLevel="0" collapsed="false">
      <c r="R86" s="267" t="s">
        <v>3443</v>
      </c>
      <c r="S86" s="255"/>
      <c r="T86" s="255"/>
      <c r="U86" s="255"/>
      <c r="V86" s="255"/>
    </row>
    <row r="87" customFormat="false" ht="12.75" hidden="true" customHeight="false" outlineLevel="0" collapsed="false">
      <c r="R87" s="255" t="s">
        <v>3444</v>
      </c>
      <c r="S87" s="255"/>
      <c r="T87" s="255" t="n">
        <f aca="false">VLOOKUP($T$91,($A$23:$U$82),20,FALSE())</f>
        <v>24</v>
      </c>
      <c r="U87" s="255"/>
      <c r="V87" s="255"/>
    </row>
    <row r="88" customFormat="false" ht="12.75" hidden="true" customHeight="false" outlineLevel="0" collapsed="false">
      <c r="R88" s="255" t="s">
        <v>3445</v>
      </c>
      <c r="S88" s="255"/>
      <c r="T88" s="255" t="n">
        <f aca="false">VLOOKUP($T$91,($A$23:$U$82),21,FALSE())</f>
        <v>48</v>
      </c>
      <c r="U88" s="255"/>
      <c r="V88" s="255" t="n">
        <f aca="false">COUNTIF(V23:V82,T89)</f>
        <v>1</v>
      </c>
    </row>
    <row r="89" customFormat="false" ht="12.75" hidden="true" customHeight="false" outlineLevel="0" collapsed="false">
      <c r="R89" s="255" t="s">
        <v>3446</v>
      </c>
      <c r="S89" s="255"/>
      <c r="T89" s="255" t="n">
        <f aca="false">MAX($V$23:$V$82)</f>
        <v>4</v>
      </c>
      <c r="U89" s="255"/>
    </row>
    <row r="90" customFormat="false" ht="12.75" hidden="true" customHeight="false" outlineLevel="0" collapsed="false">
      <c r="R90" s="255" t="s">
        <v>3447</v>
      </c>
      <c r="S90" s="255" t="s">
        <v>3448</v>
      </c>
      <c r="T90" s="491" t="n">
        <f aca="false">IF(OR(ISERROR(SUM($U$23:$U$82)/SUM($V$23:$V$82)),F7&lt;&gt;100),-1,(SUM($U$23:$U$82)-T88)/(SUM($V$23:$V$82)-T89))</f>
        <v>11.1818181818182</v>
      </c>
      <c r="U90" s="255" t="n">
        <f aca="false">IF(ISERROR(T90),0,1)</f>
        <v>1</v>
      </c>
    </row>
    <row r="91" customFormat="false" ht="12.75" hidden="true" customHeight="false" outlineLevel="0" collapsed="false">
      <c r="R91" s="255" t="s">
        <v>3449</v>
      </c>
      <c r="S91" s="255"/>
      <c r="T91" s="255" t="str">
        <f aca="false">INDEX('liste reference'!$A$6:$A$1174,$U$91)</f>
        <v>CHESPX</v>
      </c>
      <c r="U91" s="255" t="n">
        <f aca="false">IF(ISERROR(MATCH($T$93,'liste reference'!$A$6:$A$1174,0)),MATCH($T$93,'liste reference'!$B$6:$B$1174,0),(MATCH($T$93,'liste reference'!$A$6:$A$1174,0)))</f>
        <v>14</v>
      </c>
    </row>
    <row r="92" customFormat="false" ht="12.75" hidden="true" customHeight="false" outlineLevel="0" collapsed="false">
      <c r="R92" s="255" t="s">
        <v>3450</v>
      </c>
      <c r="S92" s="255"/>
      <c r="T92" s="255" t="n">
        <f aca="false">MATCH(T89,$V$23:$V$82,0)</f>
        <v>1</v>
      </c>
      <c r="U92" s="255"/>
    </row>
    <row r="93" customFormat="false" ht="12.75" hidden="true" customHeight="false" outlineLevel="0" collapsed="false">
      <c r="R93" s="255" t="s">
        <v>3451</v>
      </c>
      <c r="S93" s="255"/>
      <c r="T93" s="255" t="str">
        <f aca="false">INDEX($A$23:$A$82,$T$92)</f>
        <v>CHESPX</v>
      </c>
      <c r="U93" s="255"/>
    </row>
  </sheetData>
  <sheetProtection sheet="true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notBetween" aboveAverage="0" equalAverage="0" bottom="0" percent="0" rank="0" text="" dxfId="18">
      <formula>"(organisme)"</formula>
      <formula>"(organisme)"</formula>
    </cfRule>
  </conditionalFormatting>
  <conditionalFormatting sqref="A3">
    <cfRule type="cellIs" priority="3" operator="notBetween" aboveAverage="0" equalAverage="0" bottom="0" percent="0" rank="0" text="" dxfId="19">
      <formula>"(cours d'eau)"</formula>
      <formula>"(cours d'eau)"</formula>
    </cfRule>
  </conditionalFormatting>
  <conditionalFormatting sqref="A4">
    <cfRule type="cellIs" priority="4" operator="notBetween" aboveAverage="0" equalAverage="0" bottom="0" percent="0" rank="0" text="" dxfId="20">
      <formula>"(Date)"</formula>
      <formula>"(Date)"</formula>
    </cfRule>
  </conditionalFormatting>
  <conditionalFormatting sqref="A23:A82">
    <cfRule type="cellIs" priority="5" operator="equal" aboveAverage="0" equalAverage="0" bottom="0" percent="0" rank="0" text="" dxfId="21">
      <formula>"!!!!!!"</formula>
    </cfRule>
  </conditionalFormatting>
  <conditionalFormatting sqref="B4">
    <cfRule type="cellIs" priority="6" operator="equal" aboveAverage="0" equalAverage="0" bottom="0" percent="0" rank="0" text="" dxfId="22">
      <formula>367</formula>
    </cfRule>
  </conditionalFormatting>
  <conditionalFormatting sqref="B7:C7">
    <cfRule type="expression" priority="7" aboveAverage="0" equalAverage="0" bottom="0" percent="0" rank="0" text="" dxfId="23">
      <formula>$F$7&lt;&gt;100</formula>
    </cfRule>
  </conditionalFormatting>
  <conditionalFormatting sqref="C2">
    <cfRule type="cellIs" priority="8" operator="notBetween" aboveAverage="0" equalAverage="0" bottom="0" percent="0" rank="0" text="" dxfId="24">
      <formula>"(Opérateurs)"</formula>
      <formula>"(Opérateurs)"</formula>
    </cfRule>
  </conditionalFormatting>
  <conditionalFormatting sqref="C3">
    <cfRule type="cellIs" priority="9" operator="notBetween" aboveAverage="0" equalAverage="0" bottom="0" percent="0" rank="0" text="" dxfId="25">
      <formula>"(Nom de la station)"</formula>
      <formula>"(Nom de la station)"</formula>
    </cfRule>
  </conditionalFormatting>
  <conditionalFormatting sqref="F7">
    <cfRule type="cellIs" priority="10" operator="equal" aboveAverage="0" equalAverage="0" bottom="0" percent="0" rank="0" text="" dxfId="26">
      <formula>0</formula>
    </cfRule>
  </conditionalFormatting>
  <conditionalFormatting sqref="F23:F82">
    <cfRule type="cellIs" priority="11" operator="equal" aboveAverage="0" equalAverage="0" bottom="0" percent="0" rank="0" text="" dxfId="27">
      <formula>"!!!"</formula>
    </cfRule>
  </conditionalFormatting>
  <conditionalFormatting sqref="H23:H82">
    <cfRule type="cellIs" priority="12" operator="equal" aboveAverage="0" equalAverage="0" bottom="0" percent="0" rank="0" text="" dxfId="28">
      <formula>"x"</formula>
    </cfRule>
  </conditionalFormatting>
  <conditionalFormatting sqref="J23:K82">
    <cfRule type="cellIs" priority="13" operator="between" aboveAverage="0" equalAverage="0" bottom="0" percent="0" rank="0" text="" dxfId="29">
      <formula>0</formula>
      <formula>20</formula>
    </cfRule>
  </conditionalFormatting>
  <conditionalFormatting sqref="L3">
    <cfRule type="cellIs" priority="14" operator="notBetween" aboveAverage="0" equalAverage="0" bottom="0" percent="0" rank="0" text="" dxfId="30">
      <formula>"(Code station)"</formula>
      <formula>"(Code station)"</formula>
    </cfRule>
  </conditionalFormatting>
  <conditionalFormatting sqref="L23:L82">
    <cfRule type="cellIs" priority="15" operator="equal" aboveAverage="0" equalAverage="0" bottom="0" percent="0" rank="0" text="" dxfId="31">
      <formula>"Taxon déjà saisi !"</formula>
    </cfRule>
  </conditionalFormatting>
  <conditionalFormatting sqref="M27:O82">
    <cfRule type="cellIs" priority="16" operator="equal" aboveAverage="0" equalAverage="0" bottom="0" percent="0" rank="0" text="" dxfId="32">
      <formula>"DEJA SAISI !"</formula>
    </cfRule>
  </conditionalFormatting>
  <conditionalFormatting sqref="N3">
    <cfRule type="cellIs" priority="17" operator="notBetween" aboveAverage="0" equalAverage="0" bottom="0" percent="0" rank="0" text="" dxfId="33">
      <formula>"(Dossier, type réseau)"</formula>
      <formula>"(Dossier, type réseau)"</formula>
    </cfRule>
  </conditionalFormatting>
  <conditionalFormatting sqref="Q23:Q82">
    <cfRule type="expression" priority="18" aboveAverage="0" equalAverage="0" bottom="0" percent="0" rank="0" text="" dxfId="34">
      <formula>$L23="Taxon déjà saisi !"</formula>
    </cfRule>
  </conditionalFormatting>
  <conditionalFormatting sqref="W23:X82">
    <cfRule type="expression" priority="19" aboveAverage="0" equalAverage="0" bottom="0" percent="0" rank="0" text="" dxfId="35">
      <formula>$A23="newcod"</formula>
    </cfRule>
  </conditionalFormatting>
  <dataValidations count="7"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type_courant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periphyton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Cf.</formula1>
      <formula2>0</formula2>
    </dataValidation>
  </dataValidations>
  <printOptions headings="false" gridLines="false" gridLinesSet="true" horizontalCentered="false" verticalCentered="false"/>
  <pageMargins left="0" right="0.157638888888889" top="0.157638888888889" bottom="0.550694444444445" header="0.118055555555556" footer="0.354166666666667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&amp;L&amp;"Sans,Regular"&amp;K000000 - &amp;A / 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45"/>
  <sheetViews>
    <sheetView showFormulas="false" showGridLines="false" showRowColHeaders="fals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3" activeCellId="0" sqref="K13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2.09"/>
    <col collapsed="false" customWidth="true" hidden="false" outlineLevel="0" max="2" min="2" style="1" width="65.05"/>
    <col collapsed="false" customWidth="true" hidden="false" outlineLevel="0" max="3" min="3" style="1" width="7.35"/>
    <col collapsed="false" customWidth="true" hidden="false" outlineLevel="0" max="4" min="4" style="46" width="7.35"/>
    <col collapsed="false" customWidth="false" hidden="false" outlineLevel="0" max="5" min="5" style="1" width="10.46"/>
    <col collapsed="false" customWidth="true" hidden="false" outlineLevel="0" max="6" min="6" style="1" width="15.36"/>
    <col collapsed="false" customWidth="false" hidden="false" outlineLevel="0" max="16384" min="7" style="1" width="10.46"/>
  </cols>
  <sheetData>
    <row r="1" customFormat="false" ht="13.8" hidden="false" customHeight="false" outlineLevel="0" collapsed="false">
      <c r="A1" s="492" t="s">
        <v>3466</v>
      </c>
      <c r="B1" s="493"/>
      <c r="C1" s="493"/>
      <c r="D1" s="493"/>
      <c r="E1" s="494" t="s">
        <v>3467</v>
      </c>
      <c r="F1" s="495" t="s">
        <v>3468</v>
      </c>
      <c r="G1" s="495"/>
      <c r="H1" s="495"/>
      <c r="I1" s="495"/>
      <c r="J1" s="495"/>
      <c r="K1" s="495"/>
      <c r="L1" s="496"/>
    </row>
    <row r="2" customFormat="false" ht="13.8" hidden="false" customHeight="false" outlineLevel="0" collapsed="false">
      <c r="A2" s="497" t="s">
        <v>3469</v>
      </c>
      <c r="B2" s="498"/>
      <c r="C2" s="499"/>
      <c r="D2" s="499"/>
      <c r="E2" s="500"/>
      <c r="F2" s="495" t="s">
        <v>3470</v>
      </c>
      <c r="G2" s="495"/>
      <c r="H2" s="495"/>
      <c r="I2" s="495"/>
      <c r="J2" s="495"/>
      <c r="K2" s="495"/>
      <c r="L2" s="496"/>
    </row>
    <row r="3" customFormat="false" ht="13.8" hidden="false" customHeight="false" outlineLevel="0" collapsed="false">
      <c r="A3" s="497" t="s">
        <v>3471</v>
      </c>
      <c r="B3" s="498"/>
      <c r="C3" s="499"/>
      <c r="D3" s="501" t="s">
        <v>3472</v>
      </c>
    </row>
    <row r="4" customFormat="false" ht="13.8" hidden="false" customHeight="false" outlineLevel="0" collapsed="false">
      <c r="A4" s="502"/>
      <c r="B4" s="503"/>
      <c r="C4" s="504"/>
      <c r="D4" s="504"/>
    </row>
    <row r="5" customFormat="false" ht="12.75" hidden="false" customHeight="false" outlineLevel="0" collapsed="false">
      <c r="A5" s="502"/>
      <c r="B5" s="505"/>
      <c r="C5" s="504"/>
      <c r="D5" s="506"/>
    </row>
    <row r="6" customFormat="false" ht="13.8" hidden="false" customHeight="false" outlineLevel="0" collapsed="false">
      <c r="A6" s="507" t="s">
        <v>15</v>
      </c>
      <c r="B6" s="508" t="s">
        <v>3473</v>
      </c>
      <c r="C6" s="509"/>
      <c r="D6" s="510"/>
    </row>
    <row r="7" customFormat="false" ht="13.8" hidden="false" customHeight="false" outlineLevel="0" collapsed="false">
      <c r="A7" s="511"/>
      <c r="B7" s="512"/>
      <c r="C7" s="509"/>
      <c r="D7" s="510"/>
    </row>
    <row r="8" customFormat="false" ht="13.8" hidden="false" customHeight="false" outlineLevel="0" collapsed="false">
      <c r="A8" s="513"/>
      <c r="B8" s="514"/>
      <c r="C8" s="509"/>
      <c r="D8" s="510"/>
    </row>
    <row r="9" customFormat="false" ht="13.8" hidden="false" customHeight="false" outlineLevel="0" collapsed="false">
      <c r="A9" s="513"/>
      <c r="B9" s="515" t="s">
        <v>3462</v>
      </c>
      <c r="C9" s="509"/>
      <c r="D9" s="510"/>
    </row>
    <row r="10" customFormat="false" ht="13.8" hidden="false" customHeight="false" outlineLevel="0" collapsed="false">
      <c r="A10" s="513"/>
      <c r="B10" s="516" t="s">
        <v>2956</v>
      </c>
      <c r="C10" s="509"/>
      <c r="D10" s="510"/>
    </row>
    <row r="11" customFormat="false" ht="13.8" hidden="false" customHeight="false" outlineLevel="0" collapsed="false">
      <c r="A11" s="513"/>
      <c r="B11" s="516" t="s">
        <v>2313</v>
      </c>
      <c r="C11" s="517"/>
      <c r="D11" s="518"/>
    </row>
    <row r="12" customFormat="false" ht="13.8" hidden="false" customHeight="false" outlineLevel="0" collapsed="false">
      <c r="A12" s="513"/>
      <c r="B12" s="516" t="s">
        <v>2958</v>
      </c>
      <c r="C12" s="517"/>
      <c r="D12" s="518"/>
    </row>
    <row r="13" customFormat="false" ht="13.8" hidden="false" customHeight="false" outlineLevel="0" collapsed="false">
      <c r="A13" s="513"/>
      <c r="B13" s="516" t="s">
        <v>1925</v>
      </c>
      <c r="C13" s="517"/>
      <c r="D13" s="518"/>
    </row>
    <row r="14" customFormat="false" ht="13.8" hidden="false" customHeight="false" outlineLevel="0" collapsed="false">
      <c r="A14" s="513"/>
      <c r="B14" s="516" t="s">
        <v>1929</v>
      </c>
      <c r="C14" s="517"/>
      <c r="D14" s="518"/>
    </row>
    <row r="15" customFormat="false" ht="13.8" hidden="false" customHeight="false" outlineLevel="0" collapsed="false">
      <c r="A15" s="513"/>
      <c r="B15" s="516" t="s">
        <v>2960</v>
      </c>
      <c r="C15" s="517"/>
      <c r="D15" s="518"/>
    </row>
    <row r="16" customFormat="false" ht="13.8" hidden="false" customHeight="false" outlineLevel="0" collapsed="false">
      <c r="A16" s="513"/>
      <c r="B16" s="516" t="s">
        <v>1228</v>
      </c>
      <c r="C16" s="517"/>
      <c r="D16" s="518"/>
    </row>
    <row r="17" customFormat="false" ht="13.8" hidden="false" customHeight="false" outlineLevel="0" collapsed="false">
      <c r="A17" s="513"/>
      <c r="B17" s="516" t="s">
        <v>2315</v>
      </c>
      <c r="C17" s="517"/>
      <c r="D17" s="518"/>
      <c r="F17" s="519" t="s">
        <v>3474</v>
      </c>
      <c r="G17" s="520"/>
      <c r="H17" s="521" t="s">
        <v>3475</v>
      </c>
      <c r="I17" s="520"/>
    </row>
    <row r="18" customFormat="false" ht="13.8" hidden="false" customHeight="false" outlineLevel="0" collapsed="false">
      <c r="A18" s="513"/>
      <c r="B18" s="516" t="s">
        <v>2962</v>
      </c>
      <c r="C18" s="517"/>
      <c r="D18" s="518"/>
      <c r="F18" s="522" t="s">
        <v>3476</v>
      </c>
      <c r="G18" s="523"/>
      <c r="H18" s="522" t="s">
        <v>3476</v>
      </c>
      <c r="I18" s="524"/>
    </row>
    <row r="19" customFormat="false" ht="13.8" hidden="false" customHeight="false" outlineLevel="0" collapsed="false">
      <c r="A19" s="513"/>
      <c r="B19" s="516" t="s">
        <v>2964</v>
      </c>
      <c r="C19" s="517"/>
      <c r="D19" s="518"/>
      <c r="F19" s="525" t="s">
        <v>3477</v>
      </c>
      <c r="G19" s="7"/>
      <c r="H19" s="525" t="s">
        <v>3477</v>
      </c>
      <c r="I19" s="526"/>
    </row>
    <row r="20" customFormat="false" ht="13.8" hidden="false" customHeight="false" outlineLevel="0" collapsed="false">
      <c r="A20" s="513"/>
      <c r="B20" s="516" t="s">
        <v>2968</v>
      </c>
      <c r="C20" s="517"/>
      <c r="D20" s="518"/>
      <c r="F20" s="525" t="s">
        <v>3458</v>
      </c>
      <c r="G20" s="7"/>
      <c r="H20" s="525" t="s">
        <v>3458</v>
      </c>
      <c r="I20" s="526"/>
    </row>
    <row r="21" customFormat="false" ht="13.8" hidden="false" customHeight="false" outlineLevel="0" collapsed="false">
      <c r="A21" s="513"/>
      <c r="B21" s="516" t="s">
        <v>2317</v>
      </c>
      <c r="C21" s="517"/>
      <c r="D21" s="518"/>
      <c r="F21" s="525" t="s">
        <v>3478</v>
      </c>
      <c r="G21" s="7"/>
      <c r="H21" s="525" t="s">
        <v>3478</v>
      </c>
      <c r="I21" s="526"/>
    </row>
    <row r="22" customFormat="false" ht="13.8" hidden="false" customHeight="false" outlineLevel="0" collapsed="false">
      <c r="A22" s="513"/>
      <c r="B22" s="516" t="s">
        <v>2970</v>
      </c>
      <c r="C22" s="517"/>
      <c r="D22" s="518"/>
      <c r="F22" s="525" t="s">
        <v>3479</v>
      </c>
      <c r="G22" s="7"/>
      <c r="H22" s="525" t="s">
        <v>3479</v>
      </c>
      <c r="I22" s="526"/>
    </row>
    <row r="23" customFormat="false" ht="13.8" hidden="false" customHeight="false" outlineLevel="0" collapsed="false">
      <c r="A23" s="513"/>
      <c r="B23" s="516" t="s">
        <v>1932</v>
      </c>
      <c r="C23" s="517"/>
      <c r="D23" s="518"/>
      <c r="F23" s="525" t="s">
        <v>3480</v>
      </c>
      <c r="G23" s="7"/>
      <c r="H23" s="525" t="s">
        <v>3480</v>
      </c>
      <c r="I23" s="526"/>
    </row>
    <row r="24" customFormat="false" ht="13.8" hidden="false" customHeight="false" outlineLevel="0" collapsed="false">
      <c r="A24" s="513"/>
      <c r="B24" s="516" t="s">
        <v>2972</v>
      </c>
      <c r="C24" s="517"/>
      <c r="D24" s="518"/>
      <c r="F24" s="525" t="s">
        <v>3481</v>
      </c>
      <c r="G24" s="7"/>
      <c r="H24" s="525" t="s">
        <v>3481</v>
      </c>
      <c r="I24" s="526"/>
    </row>
    <row r="25" customFormat="false" ht="13.8" hidden="false" customHeight="false" outlineLevel="0" collapsed="false">
      <c r="A25" s="513"/>
      <c r="B25" s="516" t="s">
        <v>1353</v>
      </c>
      <c r="C25" s="517"/>
      <c r="D25" s="518"/>
      <c r="F25" s="525" t="s">
        <v>3459</v>
      </c>
      <c r="G25" s="7"/>
      <c r="H25" s="525" t="s">
        <v>3459</v>
      </c>
      <c r="I25" s="526"/>
    </row>
    <row r="26" customFormat="false" ht="13.8" hidden="false" customHeight="false" outlineLevel="0" collapsed="false">
      <c r="A26" s="513"/>
      <c r="B26" s="516" t="s">
        <v>1356</v>
      </c>
      <c r="C26" s="517"/>
      <c r="D26" s="518"/>
      <c r="F26" s="525" t="s">
        <v>3482</v>
      </c>
      <c r="G26" s="7"/>
      <c r="H26" s="525" t="s">
        <v>3482</v>
      </c>
      <c r="I26" s="526"/>
    </row>
    <row r="27" customFormat="false" ht="13.8" hidden="false" customHeight="false" outlineLevel="0" collapsed="false">
      <c r="A27" s="513"/>
      <c r="B27" s="516" t="s">
        <v>1328</v>
      </c>
      <c r="C27" s="517"/>
      <c r="D27" s="518"/>
      <c r="F27" s="527" t="s">
        <v>3483</v>
      </c>
      <c r="G27" s="528"/>
      <c r="H27" s="527" t="s">
        <v>3483</v>
      </c>
      <c r="I27" s="529"/>
    </row>
    <row r="28" customFormat="false" ht="13.8" hidden="false" customHeight="false" outlineLevel="0" collapsed="false">
      <c r="A28" s="513"/>
      <c r="B28" s="516" t="s">
        <v>1333</v>
      </c>
      <c r="C28" s="517"/>
      <c r="D28" s="518"/>
    </row>
    <row r="29" customFormat="false" ht="13.8" hidden="false" customHeight="false" outlineLevel="0" collapsed="false">
      <c r="A29" s="513"/>
      <c r="B29" s="516" t="s">
        <v>1340</v>
      </c>
      <c r="C29" s="517"/>
      <c r="D29" s="518"/>
    </row>
    <row r="30" customFormat="false" ht="13.8" hidden="false" customHeight="false" outlineLevel="0" collapsed="false">
      <c r="A30" s="513"/>
      <c r="B30" s="516" t="s">
        <v>2319</v>
      </c>
      <c r="C30" s="517"/>
      <c r="D30" s="518"/>
      <c r="F30" s="530" t="s">
        <v>3484</v>
      </c>
    </row>
    <row r="31" customFormat="false" ht="13.8" hidden="false" customHeight="false" outlineLevel="0" collapsed="false">
      <c r="A31" s="513"/>
      <c r="B31" s="516" t="s">
        <v>2322</v>
      </c>
      <c r="C31" s="517"/>
      <c r="D31" s="518"/>
      <c r="F31" s="531" t="s">
        <v>3463</v>
      </c>
    </row>
    <row r="32" customFormat="false" ht="13.8" hidden="false" customHeight="false" outlineLevel="0" collapsed="false">
      <c r="A32" s="513"/>
      <c r="B32" s="516" t="s">
        <v>2324</v>
      </c>
      <c r="C32" s="517"/>
      <c r="D32" s="518"/>
      <c r="F32" s="532" t="s">
        <v>3442</v>
      </c>
    </row>
    <row r="33" customFormat="false" ht="13.8" hidden="false" customHeight="false" outlineLevel="0" collapsed="false">
      <c r="A33" s="513"/>
      <c r="B33" s="516" t="s">
        <v>2974</v>
      </c>
      <c r="C33" s="517"/>
      <c r="D33" s="518"/>
    </row>
    <row r="34" customFormat="false" ht="13.8" hidden="false" customHeight="false" outlineLevel="0" collapsed="false">
      <c r="A34" s="513"/>
      <c r="B34" s="516" t="s">
        <v>2976</v>
      </c>
      <c r="C34" s="517"/>
      <c r="D34" s="518"/>
    </row>
    <row r="35" customFormat="false" ht="13.8" hidden="false" customHeight="false" outlineLevel="0" collapsed="false">
      <c r="A35" s="513"/>
      <c r="B35" s="516" t="s">
        <v>1361</v>
      </c>
      <c r="C35" s="517"/>
      <c r="D35" s="518"/>
    </row>
    <row r="36" customFormat="false" ht="13.8" hidden="false" customHeight="false" outlineLevel="0" collapsed="false">
      <c r="A36" s="513"/>
      <c r="B36" s="516" t="s">
        <v>1364</v>
      </c>
      <c r="C36" s="517"/>
      <c r="D36" s="518"/>
      <c r="F36" s="530" t="s">
        <v>3485</v>
      </c>
    </row>
    <row r="37" customFormat="false" ht="13.8" hidden="false" customHeight="false" outlineLevel="0" collapsed="false">
      <c r="A37" s="513"/>
      <c r="B37" s="516" t="s">
        <v>2978</v>
      </c>
      <c r="C37" s="517"/>
      <c r="D37" s="518"/>
      <c r="F37" s="531" t="s">
        <v>3461</v>
      </c>
    </row>
    <row r="38" customFormat="false" ht="13.8" hidden="false" customHeight="false" outlineLevel="0" collapsed="false">
      <c r="A38" s="513"/>
      <c r="B38" s="516" t="s">
        <v>2980</v>
      </c>
      <c r="C38" s="517"/>
      <c r="D38" s="518"/>
      <c r="F38" s="533" t="s">
        <v>3486</v>
      </c>
    </row>
    <row r="39" customFormat="false" ht="13.8" hidden="false" customHeight="false" outlineLevel="0" collapsed="false">
      <c r="A39" s="513"/>
      <c r="B39" s="516" t="s">
        <v>2982</v>
      </c>
      <c r="C39" s="517"/>
      <c r="D39" s="518"/>
      <c r="F39" s="533" t="s">
        <v>3487</v>
      </c>
    </row>
    <row r="40" customFormat="false" ht="13.8" hidden="false" customHeight="false" outlineLevel="0" collapsed="false">
      <c r="A40" s="513"/>
      <c r="B40" s="516" t="s">
        <v>623</v>
      </c>
      <c r="C40" s="517"/>
      <c r="D40" s="518"/>
      <c r="F40" s="533" t="s">
        <v>3488</v>
      </c>
    </row>
    <row r="41" customFormat="false" ht="13.8" hidden="false" customHeight="false" outlineLevel="0" collapsed="false">
      <c r="A41" s="513"/>
      <c r="B41" s="516" t="s">
        <v>627</v>
      </c>
      <c r="C41" s="517"/>
      <c r="D41" s="518"/>
      <c r="F41" s="532"/>
    </row>
    <row r="42" customFormat="false" ht="13.8" hidden="false" customHeight="false" outlineLevel="0" collapsed="false">
      <c r="A42" s="513"/>
      <c r="B42" s="516" t="s">
        <v>2984</v>
      </c>
      <c r="C42" s="517"/>
      <c r="D42" s="518"/>
    </row>
    <row r="43" customFormat="false" ht="13.8" hidden="false" customHeight="false" outlineLevel="0" collapsed="false">
      <c r="A43" s="513"/>
      <c r="B43" s="516" t="s">
        <v>2986</v>
      </c>
      <c r="C43" s="517"/>
      <c r="D43" s="518"/>
    </row>
    <row r="44" customFormat="false" ht="13.8" hidden="false" customHeight="false" outlineLevel="0" collapsed="false">
      <c r="A44" s="513"/>
      <c r="B44" s="516" t="s">
        <v>46</v>
      </c>
      <c r="C44" s="517"/>
      <c r="D44" s="518"/>
    </row>
    <row r="45" customFormat="false" ht="13.8" hidden="false" customHeight="false" outlineLevel="0" collapsed="false">
      <c r="A45" s="513"/>
      <c r="B45" s="516" t="s">
        <v>423</v>
      </c>
      <c r="C45" s="517"/>
      <c r="D45" s="518"/>
    </row>
    <row r="46" customFormat="false" ht="13.8" hidden="false" customHeight="false" outlineLevel="0" collapsed="false">
      <c r="A46" s="513"/>
      <c r="B46" s="516" t="s">
        <v>2326</v>
      </c>
      <c r="C46" s="517"/>
      <c r="D46" s="518"/>
    </row>
    <row r="47" customFormat="false" ht="13.8" hidden="false" customHeight="false" outlineLevel="0" collapsed="false">
      <c r="A47" s="513"/>
      <c r="B47" s="516" t="s">
        <v>2328</v>
      </c>
      <c r="C47" s="517"/>
      <c r="D47" s="518"/>
    </row>
    <row r="48" customFormat="false" ht="13.8" hidden="false" customHeight="false" outlineLevel="0" collapsed="false">
      <c r="A48" s="513"/>
      <c r="B48" s="516" t="s">
        <v>630</v>
      </c>
      <c r="C48" s="517"/>
      <c r="D48" s="518"/>
    </row>
    <row r="49" customFormat="false" ht="13.8" hidden="false" customHeight="false" outlineLevel="0" collapsed="false">
      <c r="A49" s="513"/>
      <c r="B49" s="516" t="s">
        <v>633</v>
      </c>
      <c r="C49" s="517"/>
      <c r="D49" s="518"/>
    </row>
    <row r="50" customFormat="false" ht="13.8" hidden="false" customHeight="false" outlineLevel="0" collapsed="false">
      <c r="A50" s="513"/>
      <c r="B50" s="516" t="s">
        <v>429</v>
      </c>
      <c r="C50" s="517"/>
      <c r="D50" s="518"/>
    </row>
    <row r="51" customFormat="false" ht="13.8" hidden="false" customHeight="false" outlineLevel="0" collapsed="false">
      <c r="A51" s="513"/>
      <c r="B51" s="516" t="s">
        <v>2330</v>
      </c>
      <c r="C51" s="517"/>
      <c r="D51" s="518"/>
    </row>
    <row r="52" customFormat="false" ht="13.8" hidden="false" customHeight="false" outlineLevel="0" collapsed="false">
      <c r="A52" s="513"/>
      <c r="B52" s="516" t="s">
        <v>50</v>
      </c>
      <c r="C52" s="517"/>
      <c r="D52" s="518"/>
    </row>
    <row r="53" customFormat="false" ht="13.8" hidden="false" customHeight="false" outlineLevel="0" collapsed="false">
      <c r="A53" s="513"/>
      <c r="B53" s="516" t="s">
        <v>2333</v>
      </c>
      <c r="C53" s="517"/>
      <c r="D53" s="518"/>
    </row>
    <row r="54" customFormat="false" ht="13.8" hidden="false" customHeight="false" outlineLevel="0" collapsed="false">
      <c r="A54" s="513"/>
      <c r="B54" s="516" t="s">
        <v>2988</v>
      </c>
      <c r="C54" s="517"/>
      <c r="D54" s="518"/>
    </row>
    <row r="55" customFormat="false" ht="13.8" hidden="false" customHeight="false" outlineLevel="0" collapsed="false">
      <c r="A55" s="513"/>
      <c r="B55" s="516" t="s">
        <v>1367</v>
      </c>
      <c r="C55" s="517"/>
      <c r="D55" s="518"/>
    </row>
    <row r="56" customFormat="false" ht="13.8" hidden="false" customHeight="false" outlineLevel="0" collapsed="false">
      <c r="A56" s="513"/>
      <c r="B56" s="516" t="s">
        <v>2990</v>
      </c>
      <c r="C56" s="517"/>
      <c r="D56" s="518"/>
    </row>
    <row r="57" customFormat="false" ht="13.8" hidden="false" customHeight="false" outlineLevel="0" collapsed="false">
      <c r="A57" s="513"/>
      <c r="B57" s="516" t="s">
        <v>2992</v>
      </c>
      <c r="C57" s="517"/>
      <c r="D57" s="518"/>
    </row>
    <row r="58" customFormat="false" ht="13.8" hidden="false" customHeight="false" outlineLevel="0" collapsed="false">
      <c r="A58" s="513"/>
      <c r="B58" s="516" t="s">
        <v>2995</v>
      </c>
      <c r="C58" s="517"/>
      <c r="D58" s="518"/>
    </row>
    <row r="59" customFormat="false" ht="13.8" hidden="false" customHeight="false" outlineLevel="0" collapsed="false">
      <c r="A59" s="513"/>
      <c r="B59" s="516" t="s">
        <v>2997</v>
      </c>
      <c r="C59" s="517"/>
      <c r="D59" s="518"/>
    </row>
    <row r="60" customFormat="false" ht="13.8" hidden="false" customHeight="false" outlineLevel="0" collapsed="false">
      <c r="A60" s="513"/>
      <c r="B60" s="516" t="s">
        <v>2335</v>
      </c>
      <c r="C60" s="517"/>
      <c r="D60" s="518"/>
    </row>
    <row r="61" customFormat="false" ht="13.8" hidden="false" customHeight="false" outlineLevel="0" collapsed="false">
      <c r="A61" s="513"/>
      <c r="B61" s="516" t="s">
        <v>1231</v>
      </c>
      <c r="C61" s="517"/>
      <c r="D61" s="518"/>
    </row>
    <row r="62" customFormat="false" ht="13.8" hidden="false" customHeight="false" outlineLevel="0" collapsed="false">
      <c r="A62" s="513"/>
      <c r="B62" s="516" t="s">
        <v>636</v>
      </c>
      <c r="C62" s="517"/>
      <c r="D62" s="518"/>
    </row>
    <row r="63" customFormat="false" ht="13.8" hidden="false" customHeight="false" outlineLevel="0" collapsed="false">
      <c r="A63" s="513"/>
      <c r="B63" s="516" t="s">
        <v>2999</v>
      </c>
      <c r="C63" s="517"/>
      <c r="D63" s="518"/>
    </row>
    <row r="64" customFormat="false" ht="13.8" hidden="false" customHeight="false" outlineLevel="0" collapsed="false">
      <c r="A64" s="513"/>
      <c r="B64" s="516" t="s">
        <v>3002</v>
      </c>
      <c r="C64" s="517"/>
      <c r="D64" s="518"/>
    </row>
    <row r="65" customFormat="false" ht="13.8" hidden="false" customHeight="false" outlineLevel="0" collapsed="false">
      <c r="A65" s="513"/>
      <c r="B65" s="516" t="s">
        <v>3005</v>
      </c>
      <c r="C65" s="517"/>
      <c r="D65" s="518"/>
    </row>
    <row r="66" customFormat="false" ht="13.8" hidden="false" customHeight="false" outlineLevel="0" collapsed="false">
      <c r="A66" s="513"/>
      <c r="B66" s="516" t="s">
        <v>53</v>
      </c>
      <c r="C66" s="517"/>
      <c r="D66" s="518"/>
    </row>
    <row r="67" customFormat="false" ht="13.8" hidden="false" customHeight="false" outlineLevel="0" collapsed="false">
      <c r="A67" s="513"/>
      <c r="B67" s="516" t="s">
        <v>639</v>
      </c>
      <c r="C67" s="517"/>
      <c r="D67" s="518"/>
    </row>
    <row r="68" customFormat="false" ht="13.8" hidden="false" customHeight="false" outlineLevel="0" collapsed="false">
      <c r="A68" s="513"/>
      <c r="B68" s="516" t="s">
        <v>55</v>
      </c>
      <c r="C68" s="517"/>
      <c r="D68" s="518"/>
    </row>
    <row r="69" customFormat="false" ht="13.8" hidden="false" customHeight="false" outlineLevel="0" collapsed="false">
      <c r="A69" s="513"/>
      <c r="B69" s="516" t="s">
        <v>3007</v>
      </c>
      <c r="C69" s="517"/>
      <c r="D69" s="518"/>
    </row>
    <row r="70" customFormat="false" ht="13.8" hidden="false" customHeight="false" outlineLevel="0" collapsed="false">
      <c r="A70" s="513"/>
      <c r="B70" s="516" t="s">
        <v>1234</v>
      </c>
      <c r="C70" s="517"/>
      <c r="D70" s="518"/>
    </row>
    <row r="71" customFormat="false" ht="13.8" hidden="false" customHeight="false" outlineLevel="0" collapsed="false">
      <c r="A71" s="513"/>
      <c r="B71" s="516" t="s">
        <v>1239</v>
      </c>
      <c r="C71" s="517"/>
      <c r="D71" s="518"/>
    </row>
    <row r="72" customFormat="false" ht="13.8" hidden="false" customHeight="false" outlineLevel="0" collapsed="false">
      <c r="A72" s="513"/>
      <c r="B72" s="516" t="s">
        <v>2274</v>
      </c>
      <c r="C72" s="517"/>
      <c r="D72" s="518"/>
    </row>
    <row r="73" customFormat="false" ht="13.8" hidden="false" customHeight="false" outlineLevel="0" collapsed="false">
      <c r="A73" s="513"/>
      <c r="B73" s="516" t="s">
        <v>1370</v>
      </c>
      <c r="C73" s="517"/>
      <c r="D73" s="518"/>
    </row>
    <row r="74" customFormat="false" ht="13.8" hidden="false" customHeight="false" outlineLevel="0" collapsed="false">
      <c r="A74" s="513"/>
      <c r="B74" s="516" t="s">
        <v>1373</v>
      </c>
      <c r="C74" s="517"/>
      <c r="D74" s="518"/>
    </row>
    <row r="75" customFormat="false" ht="13.8" hidden="false" customHeight="false" outlineLevel="0" collapsed="false">
      <c r="A75" s="513"/>
      <c r="B75" s="516" t="s">
        <v>58</v>
      </c>
      <c r="C75" s="517"/>
      <c r="D75" s="518"/>
    </row>
    <row r="76" customFormat="false" ht="13.8" hidden="false" customHeight="false" outlineLevel="0" collapsed="false">
      <c r="A76" s="513"/>
      <c r="B76" s="516" t="s">
        <v>3009</v>
      </c>
      <c r="C76" s="517"/>
      <c r="D76" s="518"/>
    </row>
    <row r="77" customFormat="false" ht="13.8" hidden="false" customHeight="false" outlineLevel="0" collapsed="false">
      <c r="A77" s="513"/>
      <c r="B77" s="516" t="s">
        <v>2337</v>
      </c>
      <c r="C77" s="517"/>
      <c r="D77" s="518"/>
    </row>
    <row r="78" customFormat="false" ht="13.8" hidden="false" customHeight="false" outlineLevel="0" collapsed="false">
      <c r="A78" s="513"/>
      <c r="B78" s="516" t="s">
        <v>3012</v>
      </c>
      <c r="C78" s="517"/>
      <c r="D78" s="518"/>
    </row>
    <row r="79" customFormat="false" ht="13.8" hidden="false" customHeight="false" outlineLevel="0" collapsed="false">
      <c r="A79" s="513"/>
      <c r="B79" s="516" t="s">
        <v>65</v>
      </c>
      <c r="C79" s="517"/>
      <c r="D79" s="518"/>
    </row>
    <row r="80" customFormat="false" ht="13.8" hidden="false" customHeight="false" outlineLevel="0" collapsed="false">
      <c r="A80" s="513"/>
      <c r="B80" s="516" t="s">
        <v>3014</v>
      </c>
      <c r="C80" s="517"/>
      <c r="D80" s="518"/>
    </row>
    <row r="81" customFormat="false" ht="13.8" hidden="false" customHeight="false" outlineLevel="0" collapsed="false">
      <c r="A81" s="513"/>
      <c r="B81" s="516" t="s">
        <v>3017</v>
      </c>
      <c r="C81" s="517"/>
      <c r="D81" s="518"/>
    </row>
    <row r="82" customFormat="false" ht="13.8" hidden="false" customHeight="false" outlineLevel="0" collapsed="false">
      <c r="A82" s="513"/>
      <c r="B82" s="516" t="s">
        <v>3020</v>
      </c>
      <c r="C82" s="517"/>
      <c r="D82" s="518"/>
    </row>
    <row r="83" customFormat="false" ht="13.8" hidden="false" customHeight="false" outlineLevel="0" collapsed="false">
      <c r="A83" s="513"/>
      <c r="B83" s="516" t="s">
        <v>1934</v>
      </c>
      <c r="C83" s="517"/>
      <c r="D83" s="518"/>
    </row>
    <row r="84" customFormat="false" ht="13.8" hidden="false" customHeight="false" outlineLevel="0" collapsed="false">
      <c r="A84" s="513"/>
      <c r="B84" s="516" t="s">
        <v>1936</v>
      </c>
      <c r="C84" s="517"/>
      <c r="D84" s="518"/>
    </row>
    <row r="85" customFormat="false" ht="13.8" hidden="false" customHeight="false" outlineLevel="0" collapsed="false">
      <c r="A85" s="513"/>
      <c r="B85" s="516" t="s">
        <v>3022</v>
      </c>
      <c r="C85" s="517"/>
      <c r="D85" s="518"/>
    </row>
    <row r="86" customFormat="false" ht="13.8" hidden="false" customHeight="false" outlineLevel="0" collapsed="false">
      <c r="A86" s="513"/>
      <c r="B86" s="516" t="s">
        <v>2340</v>
      </c>
      <c r="C86" s="517"/>
      <c r="D86" s="518"/>
    </row>
    <row r="87" customFormat="false" ht="13.8" hidden="false" customHeight="false" outlineLevel="0" collapsed="false">
      <c r="A87" s="513"/>
      <c r="B87" s="516" t="s">
        <v>2342</v>
      </c>
      <c r="C87" s="517"/>
      <c r="D87" s="518"/>
    </row>
    <row r="88" customFormat="false" ht="13.8" hidden="false" customHeight="false" outlineLevel="0" collapsed="false">
      <c r="A88" s="513"/>
      <c r="B88" s="516" t="s">
        <v>2345</v>
      </c>
      <c r="C88" s="517"/>
      <c r="D88" s="518"/>
    </row>
    <row r="89" customFormat="false" ht="13.8" hidden="false" customHeight="false" outlineLevel="0" collapsed="false">
      <c r="A89" s="513"/>
      <c r="B89" s="516" t="s">
        <v>3025</v>
      </c>
      <c r="C89" s="517"/>
      <c r="D89" s="518"/>
    </row>
    <row r="90" customFormat="false" ht="13.8" hidden="false" customHeight="false" outlineLevel="0" collapsed="false">
      <c r="A90" s="513"/>
      <c r="B90" s="516" t="s">
        <v>3027</v>
      </c>
      <c r="C90" s="517"/>
      <c r="D90" s="518"/>
    </row>
    <row r="91" customFormat="false" ht="13.8" hidden="false" customHeight="false" outlineLevel="0" collapsed="false">
      <c r="A91" s="513"/>
      <c r="B91" s="516" t="s">
        <v>2347</v>
      </c>
      <c r="C91" s="517"/>
      <c r="D91" s="518"/>
    </row>
    <row r="92" customFormat="false" ht="13.8" hidden="false" customHeight="false" outlineLevel="0" collapsed="false">
      <c r="A92" s="513"/>
      <c r="B92" s="516" t="s">
        <v>69</v>
      </c>
      <c r="C92" s="517"/>
      <c r="D92" s="518"/>
    </row>
    <row r="93" customFormat="false" ht="13.8" hidden="false" customHeight="false" outlineLevel="0" collapsed="false">
      <c r="A93" s="513"/>
      <c r="B93" s="516" t="s">
        <v>1241</v>
      </c>
      <c r="C93" s="517"/>
      <c r="D93" s="518"/>
    </row>
    <row r="94" customFormat="false" ht="13.8" hidden="false" customHeight="false" outlineLevel="0" collapsed="false">
      <c r="A94" s="513"/>
      <c r="B94" s="516" t="s">
        <v>431</v>
      </c>
      <c r="C94" s="517"/>
      <c r="D94" s="518"/>
    </row>
    <row r="95" customFormat="false" ht="13.8" hidden="false" customHeight="false" outlineLevel="0" collapsed="false">
      <c r="A95" s="513"/>
      <c r="B95" s="516" t="s">
        <v>642</v>
      </c>
      <c r="C95" s="517"/>
      <c r="D95" s="518"/>
    </row>
    <row r="96" customFormat="false" ht="13.8" hidden="false" customHeight="false" outlineLevel="0" collapsed="false">
      <c r="A96" s="513"/>
      <c r="B96" s="516" t="s">
        <v>2349</v>
      </c>
      <c r="C96" s="517"/>
      <c r="D96" s="518"/>
    </row>
    <row r="97" customFormat="false" ht="13.8" hidden="false" customHeight="false" outlineLevel="0" collapsed="false">
      <c r="A97" s="513"/>
      <c r="B97" s="516" t="s">
        <v>1943</v>
      </c>
      <c r="C97" s="517"/>
      <c r="D97" s="518"/>
    </row>
    <row r="98" customFormat="false" ht="13.8" hidden="false" customHeight="false" outlineLevel="0" collapsed="false">
      <c r="A98" s="513"/>
      <c r="B98" s="516" t="s">
        <v>2352</v>
      </c>
      <c r="C98" s="517"/>
      <c r="D98" s="518"/>
    </row>
    <row r="99" customFormat="false" ht="13.8" hidden="false" customHeight="false" outlineLevel="0" collapsed="false">
      <c r="A99" s="513"/>
      <c r="B99" s="516" t="s">
        <v>2355</v>
      </c>
      <c r="C99" s="517"/>
      <c r="D99" s="518"/>
    </row>
    <row r="100" customFormat="false" ht="13.8" hidden="false" customHeight="false" outlineLevel="0" collapsed="false">
      <c r="A100" s="513"/>
      <c r="B100" s="516" t="s">
        <v>645</v>
      </c>
      <c r="C100" s="517"/>
      <c r="D100" s="518"/>
    </row>
    <row r="101" customFormat="false" ht="13.8" hidden="false" customHeight="false" outlineLevel="0" collapsed="false">
      <c r="A101" s="513"/>
      <c r="B101" s="516" t="s">
        <v>648</v>
      </c>
      <c r="C101" s="517"/>
      <c r="D101" s="518"/>
    </row>
    <row r="102" customFormat="false" ht="13.8" hidden="false" customHeight="false" outlineLevel="0" collapsed="false">
      <c r="A102" s="513"/>
      <c r="B102" s="516" t="s">
        <v>650</v>
      </c>
      <c r="C102" s="517"/>
      <c r="D102" s="518"/>
    </row>
    <row r="103" customFormat="false" ht="13.8" hidden="false" customHeight="false" outlineLevel="0" collapsed="false">
      <c r="A103" s="513"/>
      <c r="B103" s="516" t="s">
        <v>3029</v>
      </c>
      <c r="C103" s="517"/>
      <c r="D103" s="518"/>
    </row>
    <row r="104" customFormat="false" ht="13.8" hidden="false" customHeight="false" outlineLevel="0" collapsed="false">
      <c r="A104" s="513"/>
      <c r="B104" s="516" t="s">
        <v>3031</v>
      </c>
      <c r="C104" s="517"/>
      <c r="D104" s="518"/>
    </row>
    <row r="105" customFormat="false" ht="13.8" hidden="false" customHeight="false" outlineLevel="0" collapsed="false">
      <c r="A105" s="513"/>
      <c r="B105" s="516" t="s">
        <v>3033</v>
      </c>
      <c r="C105" s="517"/>
      <c r="D105" s="518"/>
    </row>
    <row r="106" customFormat="false" ht="13.8" hidden="false" customHeight="false" outlineLevel="0" collapsed="false">
      <c r="A106" s="513"/>
      <c r="B106" s="516" t="s">
        <v>652</v>
      </c>
      <c r="C106" s="517"/>
      <c r="D106" s="518"/>
    </row>
    <row r="107" customFormat="false" ht="13.8" hidden="false" customHeight="false" outlineLevel="0" collapsed="false">
      <c r="A107" s="513"/>
      <c r="B107" s="516" t="s">
        <v>655</v>
      </c>
      <c r="C107" s="517"/>
      <c r="D107" s="518"/>
    </row>
    <row r="108" customFormat="false" ht="13.8" hidden="false" customHeight="false" outlineLevel="0" collapsed="false">
      <c r="A108" s="513"/>
      <c r="B108" s="516" t="s">
        <v>658</v>
      </c>
      <c r="C108" s="517"/>
      <c r="D108" s="518"/>
    </row>
    <row r="109" customFormat="false" ht="13.8" hidden="false" customHeight="false" outlineLevel="0" collapsed="false">
      <c r="A109" s="513"/>
      <c r="B109" s="516" t="s">
        <v>662</v>
      </c>
      <c r="C109" s="517"/>
      <c r="D109" s="518"/>
    </row>
    <row r="110" customFormat="false" ht="13.8" hidden="false" customHeight="false" outlineLevel="0" collapsed="false">
      <c r="A110" s="513"/>
      <c r="B110" s="516" t="s">
        <v>665</v>
      </c>
      <c r="C110" s="517"/>
      <c r="D110" s="518"/>
    </row>
    <row r="111" customFormat="false" ht="13.8" hidden="false" customHeight="false" outlineLevel="0" collapsed="false">
      <c r="A111" s="513"/>
      <c r="B111" s="516" t="s">
        <v>668</v>
      </c>
      <c r="C111" s="517"/>
      <c r="D111" s="518"/>
    </row>
    <row r="112" customFormat="false" ht="13.8" hidden="false" customHeight="false" outlineLevel="0" collapsed="false">
      <c r="A112" s="513"/>
      <c r="B112" s="516" t="s">
        <v>671</v>
      </c>
      <c r="C112" s="517"/>
      <c r="D112" s="518"/>
    </row>
    <row r="113" customFormat="false" ht="13.8" hidden="false" customHeight="false" outlineLevel="0" collapsed="false">
      <c r="A113" s="513"/>
      <c r="B113" s="516" t="s">
        <v>673</v>
      </c>
      <c r="C113" s="517"/>
      <c r="D113" s="518"/>
    </row>
    <row r="114" customFormat="false" ht="13.8" hidden="false" customHeight="false" outlineLevel="0" collapsed="false">
      <c r="A114" s="513"/>
      <c r="B114" s="516" t="s">
        <v>675</v>
      </c>
      <c r="C114" s="517"/>
      <c r="D114" s="518"/>
    </row>
    <row r="115" customFormat="false" ht="13.8" hidden="false" customHeight="false" outlineLevel="0" collapsed="false">
      <c r="A115" s="513"/>
      <c r="B115" s="516" t="s">
        <v>678</v>
      </c>
      <c r="C115" s="517"/>
      <c r="D115" s="518"/>
    </row>
    <row r="116" customFormat="false" ht="13.8" hidden="false" customHeight="false" outlineLevel="0" collapsed="false">
      <c r="A116" s="513"/>
      <c r="B116" s="516" t="s">
        <v>72</v>
      </c>
      <c r="C116" s="517"/>
      <c r="D116" s="518"/>
    </row>
    <row r="117" customFormat="false" ht="13.8" hidden="false" customHeight="false" outlineLevel="0" collapsed="false">
      <c r="A117" s="513"/>
      <c r="B117" s="516" t="s">
        <v>1948</v>
      </c>
      <c r="C117" s="517"/>
      <c r="D117" s="518"/>
    </row>
    <row r="118" customFormat="false" ht="13.8" hidden="false" customHeight="false" outlineLevel="0" collapsed="false">
      <c r="A118" s="513"/>
      <c r="B118" s="516" t="s">
        <v>1375</v>
      </c>
      <c r="C118" s="517"/>
      <c r="D118" s="518"/>
    </row>
    <row r="119" customFormat="false" ht="13.8" hidden="false" customHeight="false" outlineLevel="0" collapsed="false">
      <c r="A119" s="513"/>
      <c r="B119" s="516" t="s">
        <v>2360</v>
      </c>
      <c r="C119" s="517"/>
      <c r="D119" s="518"/>
    </row>
    <row r="120" customFormat="false" ht="13.8" hidden="false" customHeight="false" outlineLevel="0" collapsed="false">
      <c r="A120" s="513"/>
      <c r="B120" s="516" t="s">
        <v>2362</v>
      </c>
      <c r="C120" s="517"/>
      <c r="D120" s="518"/>
    </row>
    <row r="121" customFormat="false" ht="13.8" hidden="false" customHeight="false" outlineLevel="0" collapsed="false">
      <c r="A121" s="513"/>
      <c r="B121" s="516" t="s">
        <v>2365</v>
      </c>
      <c r="C121" s="517"/>
      <c r="D121" s="518"/>
    </row>
    <row r="122" customFormat="false" ht="13.8" hidden="false" customHeight="false" outlineLevel="0" collapsed="false">
      <c r="A122" s="513"/>
      <c r="B122" s="516" t="s">
        <v>3035</v>
      </c>
      <c r="C122" s="517"/>
      <c r="D122" s="518"/>
    </row>
    <row r="123" customFormat="false" ht="13.8" hidden="false" customHeight="false" outlineLevel="0" collapsed="false">
      <c r="A123" s="513"/>
      <c r="B123" s="516" t="s">
        <v>1342</v>
      </c>
      <c r="C123" s="517"/>
      <c r="D123" s="518"/>
    </row>
    <row r="124" customFormat="false" ht="13.8" hidden="false" customHeight="false" outlineLevel="0" collapsed="false">
      <c r="A124" s="513"/>
      <c r="B124" s="516" t="s">
        <v>1378</v>
      </c>
      <c r="C124" s="517"/>
      <c r="D124" s="518"/>
    </row>
    <row r="125" customFormat="false" ht="13.8" hidden="false" customHeight="false" outlineLevel="0" collapsed="false">
      <c r="A125" s="513"/>
      <c r="B125" s="516" t="s">
        <v>683</v>
      </c>
      <c r="C125" s="517"/>
      <c r="D125" s="518"/>
    </row>
    <row r="126" customFormat="false" ht="13.8" hidden="false" customHeight="false" outlineLevel="0" collapsed="false">
      <c r="A126" s="513"/>
      <c r="B126" s="516" t="s">
        <v>688</v>
      </c>
      <c r="C126" s="517"/>
      <c r="D126" s="518"/>
    </row>
    <row r="127" customFormat="false" ht="13.8" hidden="false" customHeight="false" outlineLevel="0" collapsed="false">
      <c r="A127" s="513"/>
      <c r="B127" s="516" t="s">
        <v>691</v>
      </c>
      <c r="C127" s="517"/>
      <c r="D127" s="518"/>
    </row>
    <row r="128" customFormat="false" ht="13.8" hidden="false" customHeight="false" outlineLevel="0" collapsed="false">
      <c r="A128" s="513"/>
      <c r="B128" s="516" t="s">
        <v>694</v>
      </c>
      <c r="C128" s="517"/>
      <c r="D128" s="518"/>
    </row>
    <row r="129" customFormat="false" ht="13.8" hidden="false" customHeight="false" outlineLevel="0" collapsed="false">
      <c r="A129" s="513"/>
      <c r="B129" s="516" t="s">
        <v>1380</v>
      </c>
      <c r="C129" s="517"/>
      <c r="D129" s="518"/>
    </row>
    <row r="130" customFormat="false" ht="13.8" hidden="false" customHeight="false" outlineLevel="0" collapsed="false">
      <c r="A130" s="513"/>
      <c r="B130" s="516" t="s">
        <v>1383</v>
      </c>
      <c r="C130" s="517"/>
      <c r="D130" s="518"/>
    </row>
    <row r="131" customFormat="false" ht="13.8" hidden="false" customHeight="false" outlineLevel="0" collapsed="false">
      <c r="A131" s="513"/>
      <c r="B131" s="516" t="s">
        <v>1386</v>
      </c>
      <c r="C131" s="517"/>
      <c r="D131" s="518"/>
    </row>
    <row r="132" customFormat="false" ht="13.8" hidden="false" customHeight="false" outlineLevel="0" collapsed="false">
      <c r="A132" s="513"/>
      <c r="B132" s="516" t="s">
        <v>1389</v>
      </c>
      <c r="C132" s="517"/>
      <c r="D132" s="518"/>
    </row>
    <row r="133" customFormat="false" ht="13.8" hidden="false" customHeight="false" outlineLevel="0" collapsed="false">
      <c r="A133" s="513"/>
      <c r="B133" s="516" t="s">
        <v>1394</v>
      </c>
      <c r="C133" s="517"/>
      <c r="D133" s="518"/>
    </row>
    <row r="134" customFormat="false" ht="13.8" hidden="false" customHeight="false" outlineLevel="0" collapsed="false">
      <c r="A134" s="513"/>
      <c r="B134" s="516" t="s">
        <v>1396</v>
      </c>
      <c r="C134" s="517"/>
      <c r="D134" s="518"/>
    </row>
    <row r="135" customFormat="false" ht="13.8" hidden="false" customHeight="false" outlineLevel="0" collapsed="false">
      <c r="A135" s="513"/>
      <c r="B135" s="516" t="s">
        <v>1399</v>
      </c>
      <c r="C135" s="517"/>
      <c r="D135" s="518"/>
    </row>
    <row r="136" customFormat="false" ht="13.8" hidden="false" customHeight="false" outlineLevel="0" collapsed="false">
      <c r="A136" s="513"/>
      <c r="B136" s="516" t="s">
        <v>1401</v>
      </c>
      <c r="C136" s="517"/>
      <c r="D136" s="518"/>
    </row>
    <row r="137" customFormat="false" ht="13.8" hidden="false" customHeight="false" outlineLevel="0" collapsed="false">
      <c r="A137" s="513"/>
      <c r="B137" s="516" t="s">
        <v>1404</v>
      </c>
      <c r="C137" s="517"/>
      <c r="D137" s="518"/>
    </row>
    <row r="138" customFormat="false" ht="13.8" hidden="false" customHeight="false" outlineLevel="0" collapsed="false">
      <c r="A138" s="513"/>
      <c r="B138" s="516" t="s">
        <v>1408</v>
      </c>
      <c r="C138" s="517"/>
      <c r="D138" s="518"/>
    </row>
    <row r="139" customFormat="false" ht="13.8" hidden="false" customHeight="false" outlineLevel="0" collapsed="false">
      <c r="A139" s="513"/>
      <c r="B139" s="516" t="s">
        <v>1410</v>
      </c>
      <c r="C139" s="517"/>
      <c r="D139" s="518"/>
    </row>
    <row r="140" customFormat="false" ht="13.8" hidden="false" customHeight="false" outlineLevel="0" collapsed="false">
      <c r="A140" s="513"/>
      <c r="B140" s="516" t="s">
        <v>1412</v>
      </c>
      <c r="C140" s="517"/>
      <c r="D140" s="518"/>
    </row>
    <row r="141" customFormat="false" ht="13.8" hidden="false" customHeight="false" outlineLevel="0" collapsed="false">
      <c r="A141" s="513"/>
      <c r="B141" s="516" t="s">
        <v>1414</v>
      </c>
      <c r="C141" s="517"/>
      <c r="D141" s="518"/>
    </row>
    <row r="142" customFormat="false" ht="13.8" hidden="false" customHeight="false" outlineLevel="0" collapsed="false">
      <c r="A142" s="513"/>
      <c r="B142" s="516" t="s">
        <v>1416</v>
      </c>
      <c r="C142" s="517"/>
      <c r="D142" s="518"/>
    </row>
    <row r="143" customFormat="false" ht="13.8" hidden="false" customHeight="false" outlineLevel="0" collapsed="false">
      <c r="A143" s="513"/>
      <c r="B143" s="516" t="s">
        <v>1419</v>
      </c>
      <c r="C143" s="517"/>
      <c r="D143" s="518"/>
    </row>
    <row r="144" customFormat="false" ht="13.8" hidden="false" customHeight="false" outlineLevel="0" collapsed="false">
      <c r="A144" s="513"/>
      <c r="B144" s="516" t="s">
        <v>1422</v>
      </c>
      <c r="C144" s="517"/>
      <c r="D144" s="518"/>
    </row>
    <row r="145" customFormat="false" ht="13.8" hidden="false" customHeight="false" outlineLevel="0" collapsed="false">
      <c r="A145" s="513"/>
      <c r="B145" s="516" t="s">
        <v>75</v>
      </c>
      <c r="C145" s="517"/>
      <c r="D145" s="518"/>
    </row>
    <row r="146" customFormat="false" ht="13.8" hidden="false" customHeight="false" outlineLevel="0" collapsed="false">
      <c r="A146" s="513"/>
      <c r="B146" s="516" t="s">
        <v>1950</v>
      </c>
      <c r="C146" s="517"/>
      <c r="D146" s="518"/>
    </row>
    <row r="147" customFormat="false" ht="13.8" hidden="false" customHeight="false" outlineLevel="0" collapsed="false">
      <c r="A147" s="513"/>
      <c r="B147" s="516" t="s">
        <v>433</v>
      </c>
      <c r="C147" s="517"/>
      <c r="D147" s="518"/>
    </row>
    <row r="148" customFormat="false" ht="13.8" hidden="false" customHeight="false" outlineLevel="0" collapsed="false">
      <c r="A148" s="513"/>
      <c r="B148" s="516" t="s">
        <v>436</v>
      </c>
      <c r="C148" s="517"/>
      <c r="D148" s="518"/>
    </row>
    <row r="149" customFormat="false" ht="13.8" hidden="false" customHeight="false" outlineLevel="0" collapsed="false">
      <c r="A149" s="513"/>
      <c r="B149" s="516" t="s">
        <v>439</v>
      </c>
      <c r="C149" s="517"/>
      <c r="D149" s="518"/>
    </row>
    <row r="150" customFormat="false" ht="13.8" hidden="false" customHeight="false" outlineLevel="0" collapsed="false">
      <c r="A150" s="513"/>
      <c r="B150" s="516" t="s">
        <v>3037</v>
      </c>
      <c r="C150" s="517"/>
      <c r="D150" s="518"/>
    </row>
    <row r="151" customFormat="false" ht="13.8" hidden="false" customHeight="false" outlineLevel="0" collapsed="false">
      <c r="A151" s="513"/>
      <c r="B151" s="516" t="s">
        <v>3039</v>
      </c>
      <c r="C151" s="517"/>
      <c r="D151" s="518"/>
    </row>
    <row r="152" customFormat="false" ht="13.8" hidden="false" customHeight="false" outlineLevel="0" collapsed="false">
      <c r="A152" s="513"/>
      <c r="B152" s="516" t="s">
        <v>701</v>
      </c>
      <c r="C152" s="517"/>
      <c r="D152" s="518"/>
    </row>
    <row r="153" customFormat="false" ht="13.8" hidden="false" customHeight="false" outlineLevel="0" collapsed="false">
      <c r="A153" s="513"/>
      <c r="B153" s="516" t="s">
        <v>2367</v>
      </c>
      <c r="C153" s="517"/>
      <c r="D153" s="518"/>
    </row>
    <row r="154" customFormat="false" ht="13.8" hidden="false" customHeight="false" outlineLevel="0" collapsed="false">
      <c r="A154" s="513"/>
      <c r="B154" s="516" t="s">
        <v>2369</v>
      </c>
      <c r="C154" s="517"/>
      <c r="D154" s="518"/>
    </row>
    <row r="155" customFormat="false" ht="13.8" hidden="false" customHeight="false" outlineLevel="0" collapsed="false">
      <c r="A155" s="513"/>
      <c r="B155" s="516" t="s">
        <v>3044</v>
      </c>
      <c r="C155" s="517"/>
      <c r="D155" s="518"/>
    </row>
    <row r="156" customFormat="false" ht="13.8" hidden="false" customHeight="false" outlineLevel="0" collapsed="false">
      <c r="A156" s="513"/>
      <c r="B156" s="516" t="s">
        <v>2371</v>
      </c>
      <c r="C156" s="517"/>
      <c r="D156" s="518"/>
    </row>
    <row r="157" customFormat="false" ht="13.8" hidden="false" customHeight="false" outlineLevel="0" collapsed="false">
      <c r="A157" s="513"/>
      <c r="B157" s="516" t="s">
        <v>2373</v>
      </c>
      <c r="C157" s="517"/>
      <c r="D157" s="518"/>
    </row>
    <row r="158" customFormat="false" ht="13.8" hidden="false" customHeight="false" outlineLevel="0" collapsed="false">
      <c r="A158" s="513"/>
      <c r="B158" s="516" t="s">
        <v>2375</v>
      </c>
      <c r="C158" s="517"/>
      <c r="D158" s="518"/>
    </row>
    <row r="159" customFormat="false" ht="13.8" hidden="false" customHeight="false" outlineLevel="0" collapsed="false">
      <c r="A159" s="513"/>
      <c r="B159" s="516" t="s">
        <v>2379</v>
      </c>
      <c r="C159" s="517"/>
      <c r="D159" s="518"/>
    </row>
    <row r="160" customFormat="false" ht="13.8" hidden="false" customHeight="false" outlineLevel="0" collapsed="false">
      <c r="A160" s="513"/>
      <c r="B160" s="516" t="s">
        <v>3046</v>
      </c>
      <c r="C160" s="517"/>
      <c r="D160" s="518"/>
    </row>
    <row r="161" customFormat="false" ht="13.8" hidden="false" customHeight="false" outlineLevel="0" collapsed="false">
      <c r="A161" s="513"/>
      <c r="B161" s="516" t="s">
        <v>3048</v>
      </c>
      <c r="C161" s="517"/>
      <c r="D161" s="518"/>
    </row>
    <row r="162" customFormat="false" ht="13.8" hidden="false" customHeight="false" outlineLevel="0" collapsed="false">
      <c r="A162" s="513"/>
      <c r="B162" s="516" t="s">
        <v>1952</v>
      </c>
      <c r="C162" s="517"/>
      <c r="D162" s="518"/>
    </row>
    <row r="163" customFormat="false" ht="13.8" hidden="false" customHeight="false" outlineLevel="0" collapsed="false">
      <c r="A163" s="513"/>
      <c r="B163" s="516" t="s">
        <v>2381</v>
      </c>
      <c r="C163" s="517"/>
      <c r="D163" s="518"/>
    </row>
    <row r="164" customFormat="false" ht="13.8" hidden="false" customHeight="false" outlineLevel="0" collapsed="false">
      <c r="A164" s="513"/>
      <c r="B164" s="516" t="s">
        <v>1956</v>
      </c>
      <c r="C164" s="517"/>
      <c r="D164" s="518"/>
    </row>
    <row r="165" customFormat="false" ht="13.8" hidden="false" customHeight="false" outlineLevel="0" collapsed="false">
      <c r="A165" s="513"/>
      <c r="B165" s="516" t="s">
        <v>1959</v>
      </c>
      <c r="C165" s="517"/>
      <c r="D165" s="518"/>
    </row>
    <row r="166" customFormat="false" ht="13.8" hidden="false" customHeight="false" outlineLevel="0" collapsed="false">
      <c r="A166" s="513"/>
      <c r="B166" s="516" t="s">
        <v>2383</v>
      </c>
      <c r="C166" s="517"/>
      <c r="D166" s="518"/>
    </row>
    <row r="167" customFormat="false" ht="13.8" hidden="false" customHeight="false" outlineLevel="0" collapsed="false">
      <c r="A167" s="513"/>
      <c r="B167" s="516" t="s">
        <v>1962</v>
      </c>
      <c r="C167" s="517"/>
      <c r="D167" s="518"/>
    </row>
    <row r="168" customFormat="false" ht="13.8" hidden="false" customHeight="false" outlineLevel="0" collapsed="false">
      <c r="A168" s="513"/>
      <c r="B168" s="516" t="s">
        <v>2388</v>
      </c>
      <c r="C168" s="517"/>
      <c r="D168" s="518"/>
    </row>
    <row r="169" customFormat="false" ht="13.8" hidden="false" customHeight="false" outlineLevel="0" collapsed="false">
      <c r="A169" s="513"/>
      <c r="B169" s="516" t="s">
        <v>2390</v>
      </c>
      <c r="C169" s="517"/>
      <c r="D169" s="518"/>
    </row>
    <row r="170" customFormat="false" ht="13.8" hidden="false" customHeight="false" outlineLevel="0" collapsed="false">
      <c r="A170" s="513"/>
      <c r="B170" s="516" t="s">
        <v>2392</v>
      </c>
      <c r="C170" s="517"/>
      <c r="D170" s="518"/>
    </row>
    <row r="171" customFormat="false" ht="13.8" hidden="false" customHeight="false" outlineLevel="0" collapsed="false">
      <c r="A171" s="513"/>
      <c r="B171" s="516" t="s">
        <v>2394</v>
      </c>
      <c r="C171" s="517"/>
      <c r="D171" s="518"/>
    </row>
    <row r="172" customFormat="false" ht="13.8" hidden="false" customHeight="false" outlineLevel="0" collapsed="false">
      <c r="A172" s="513"/>
      <c r="B172" s="516" t="s">
        <v>2397</v>
      </c>
      <c r="C172" s="517"/>
      <c r="D172" s="518"/>
    </row>
    <row r="173" customFormat="false" ht="13.8" hidden="false" customHeight="false" outlineLevel="0" collapsed="false">
      <c r="A173" s="513"/>
      <c r="B173" s="516" t="s">
        <v>2399</v>
      </c>
      <c r="C173" s="517"/>
      <c r="D173" s="518"/>
    </row>
    <row r="174" customFormat="false" ht="13.8" hidden="false" customHeight="false" outlineLevel="0" collapsed="false">
      <c r="A174" s="513"/>
      <c r="B174" s="516" t="s">
        <v>2402</v>
      </c>
      <c r="C174" s="517"/>
      <c r="D174" s="518"/>
    </row>
    <row r="175" customFormat="false" ht="13.8" hidden="false" customHeight="false" outlineLevel="0" collapsed="false">
      <c r="A175" s="513"/>
      <c r="B175" s="516" t="s">
        <v>2404</v>
      </c>
      <c r="C175" s="517"/>
      <c r="D175" s="518"/>
    </row>
    <row r="176" customFormat="false" ht="13.8" hidden="false" customHeight="false" outlineLevel="0" collapsed="false">
      <c r="A176" s="513"/>
      <c r="B176" s="516" t="s">
        <v>2407</v>
      </c>
      <c r="C176" s="517"/>
      <c r="D176" s="518"/>
    </row>
    <row r="177" customFormat="false" ht="13.8" hidden="false" customHeight="false" outlineLevel="0" collapsed="false">
      <c r="A177" s="513"/>
      <c r="B177" s="516" t="s">
        <v>2409</v>
      </c>
      <c r="C177" s="517"/>
      <c r="D177" s="518"/>
    </row>
    <row r="178" customFormat="false" ht="13.8" hidden="false" customHeight="false" outlineLevel="0" collapsed="false">
      <c r="A178" s="513"/>
      <c r="B178" s="516" t="s">
        <v>1965</v>
      </c>
      <c r="C178" s="517"/>
      <c r="D178" s="518"/>
    </row>
    <row r="179" customFormat="false" ht="13.8" hidden="false" customHeight="false" outlineLevel="0" collapsed="false">
      <c r="A179" s="513"/>
      <c r="B179" s="516" t="s">
        <v>1967</v>
      </c>
      <c r="C179" s="517"/>
      <c r="D179" s="518"/>
    </row>
    <row r="180" customFormat="false" ht="13.8" hidden="false" customHeight="false" outlineLevel="0" collapsed="false">
      <c r="A180" s="513"/>
      <c r="B180" s="516" t="s">
        <v>2411</v>
      </c>
      <c r="C180" s="517"/>
      <c r="D180" s="518"/>
    </row>
    <row r="181" customFormat="false" ht="13.8" hidden="false" customHeight="false" outlineLevel="0" collapsed="false">
      <c r="A181" s="513"/>
      <c r="B181" s="516" t="s">
        <v>2414</v>
      </c>
      <c r="C181" s="517"/>
      <c r="D181" s="518"/>
    </row>
    <row r="182" customFormat="false" ht="13.8" hidden="false" customHeight="false" outlineLevel="0" collapsed="false">
      <c r="A182" s="513"/>
      <c r="B182" s="516" t="s">
        <v>2417</v>
      </c>
      <c r="C182" s="517"/>
      <c r="D182" s="518"/>
    </row>
    <row r="183" customFormat="false" ht="13.8" hidden="false" customHeight="false" outlineLevel="0" collapsed="false">
      <c r="A183" s="513"/>
      <c r="B183" s="516" t="s">
        <v>2419</v>
      </c>
      <c r="C183" s="517"/>
      <c r="D183" s="518"/>
    </row>
    <row r="184" customFormat="false" ht="13.8" hidden="false" customHeight="false" outlineLevel="0" collapsed="false">
      <c r="A184" s="513"/>
      <c r="B184" s="516" t="s">
        <v>1969</v>
      </c>
      <c r="C184" s="517"/>
      <c r="D184" s="518"/>
    </row>
    <row r="185" customFormat="false" ht="13.8" hidden="false" customHeight="false" outlineLevel="0" collapsed="false">
      <c r="A185" s="513"/>
      <c r="B185" s="516" t="s">
        <v>2421</v>
      </c>
      <c r="C185" s="517"/>
      <c r="D185" s="518"/>
    </row>
    <row r="186" customFormat="false" ht="13.8" hidden="false" customHeight="false" outlineLevel="0" collapsed="false">
      <c r="A186" s="513"/>
      <c r="B186" s="516" t="s">
        <v>1971</v>
      </c>
      <c r="C186" s="517"/>
      <c r="D186" s="518"/>
    </row>
    <row r="187" customFormat="false" ht="13.8" hidden="false" customHeight="false" outlineLevel="0" collapsed="false">
      <c r="A187" s="513"/>
      <c r="B187" s="516" t="s">
        <v>1973</v>
      </c>
      <c r="C187" s="517"/>
      <c r="D187" s="518"/>
    </row>
    <row r="188" customFormat="false" ht="13.8" hidden="false" customHeight="false" outlineLevel="0" collapsed="false">
      <c r="A188" s="513"/>
      <c r="B188" s="516" t="s">
        <v>2423</v>
      </c>
      <c r="C188" s="517"/>
      <c r="D188" s="518"/>
    </row>
    <row r="189" customFormat="false" ht="13.8" hidden="false" customHeight="false" outlineLevel="0" collapsed="false">
      <c r="A189" s="513"/>
      <c r="B189" s="516" t="s">
        <v>1975</v>
      </c>
      <c r="C189" s="517"/>
      <c r="D189" s="518"/>
    </row>
    <row r="190" customFormat="false" ht="13.8" hidden="false" customHeight="false" outlineLevel="0" collapsed="false">
      <c r="A190" s="513"/>
      <c r="B190" s="516" t="s">
        <v>3050</v>
      </c>
      <c r="C190" s="517"/>
      <c r="D190" s="518"/>
    </row>
    <row r="191" customFormat="false" ht="13.8" hidden="false" customHeight="false" outlineLevel="0" collapsed="false">
      <c r="A191" s="513"/>
      <c r="B191" s="516" t="s">
        <v>2426</v>
      </c>
      <c r="C191" s="517"/>
      <c r="D191" s="518"/>
    </row>
    <row r="192" customFormat="false" ht="13.8" hidden="false" customHeight="false" outlineLevel="0" collapsed="false">
      <c r="A192" s="513"/>
      <c r="B192" s="516" t="s">
        <v>2428</v>
      </c>
      <c r="C192" s="517"/>
      <c r="D192" s="518"/>
    </row>
    <row r="193" customFormat="false" ht="13.8" hidden="false" customHeight="false" outlineLevel="0" collapsed="false">
      <c r="A193" s="513"/>
      <c r="B193" s="516" t="s">
        <v>2430</v>
      </c>
      <c r="C193" s="517"/>
      <c r="D193" s="518"/>
    </row>
    <row r="194" customFormat="false" ht="13.8" hidden="false" customHeight="false" outlineLevel="0" collapsed="false">
      <c r="A194" s="513"/>
      <c r="B194" s="516" t="s">
        <v>1978</v>
      </c>
      <c r="C194" s="517"/>
      <c r="D194" s="518"/>
    </row>
    <row r="195" customFormat="false" ht="13.8" hidden="false" customHeight="false" outlineLevel="0" collapsed="false">
      <c r="A195" s="513"/>
      <c r="B195" s="516" t="s">
        <v>2432</v>
      </c>
      <c r="C195" s="517"/>
      <c r="D195" s="518"/>
    </row>
    <row r="196" customFormat="false" ht="13.8" hidden="false" customHeight="false" outlineLevel="0" collapsed="false">
      <c r="A196" s="513"/>
      <c r="B196" s="516" t="s">
        <v>2434</v>
      </c>
      <c r="C196" s="517"/>
      <c r="D196" s="518"/>
    </row>
    <row r="197" customFormat="false" ht="13.8" hidden="false" customHeight="false" outlineLevel="0" collapsed="false">
      <c r="A197" s="513"/>
      <c r="B197" s="516" t="s">
        <v>2439</v>
      </c>
      <c r="C197" s="517"/>
      <c r="D197" s="518"/>
    </row>
    <row r="198" customFormat="false" ht="13.8" hidden="false" customHeight="false" outlineLevel="0" collapsed="false">
      <c r="A198" s="513"/>
      <c r="B198" s="516" t="s">
        <v>1980</v>
      </c>
      <c r="C198" s="517"/>
      <c r="D198" s="518"/>
    </row>
    <row r="199" customFormat="false" ht="13.8" hidden="false" customHeight="false" outlineLevel="0" collapsed="false">
      <c r="A199" s="513"/>
      <c r="B199" s="516" t="s">
        <v>1982</v>
      </c>
      <c r="C199" s="517"/>
      <c r="D199" s="518"/>
    </row>
    <row r="200" customFormat="false" ht="13.8" hidden="false" customHeight="false" outlineLevel="0" collapsed="false">
      <c r="A200" s="513"/>
      <c r="B200" s="516" t="s">
        <v>2444</v>
      </c>
      <c r="C200" s="517"/>
      <c r="D200" s="518"/>
    </row>
    <row r="201" customFormat="false" ht="13.8" hidden="false" customHeight="false" outlineLevel="0" collapsed="false">
      <c r="A201" s="513"/>
      <c r="B201" s="516" t="s">
        <v>2277</v>
      </c>
      <c r="C201" s="517"/>
      <c r="D201" s="518"/>
    </row>
    <row r="202" customFormat="false" ht="13.8" hidden="false" customHeight="false" outlineLevel="0" collapsed="false">
      <c r="A202" s="513"/>
      <c r="B202" s="516" t="s">
        <v>1425</v>
      </c>
      <c r="C202" s="517"/>
      <c r="D202" s="518"/>
    </row>
    <row r="203" customFormat="false" ht="13.8" hidden="false" customHeight="false" outlineLevel="0" collapsed="false">
      <c r="A203" s="513"/>
      <c r="B203" s="516" t="s">
        <v>1433</v>
      </c>
      <c r="C203" s="517"/>
      <c r="D203" s="518"/>
    </row>
    <row r="204" customFormat="false" ht="13.8" hidden="false" customHeight="false" outlineLevel="0" collapsed="false">
      <c r="A204" s="513"/>
      <c r="B204" s="516" t="s">
        <v>1436</v>
      </c>
      <c r="C204" s="517"/>
      <c r="D204" s="518"/>
    </row>
    <row r="205" customFormat="false" ht="13.8" hidden="false" customHeight="false" outlineLevel="0" collapsed="false">
      <c r="A205" s="513"/>
      <c r="B205" s="516" t="s">
        <v>1438</v>
      </c>
      <c r="C205" s="517"/>
      <c r="D205" s="518"/>
    </row>
    <row r="206" customFormat="false" ht="13.8" hidden="false" customHeight="false" outlineLevel="0" collapsed="false">
      <c r="A206" s="513"/>
      <c r="B206" s="516" t="s">
        <v>1243</v>
      </c>
      <c r="C206" s="517"/>
      <c r="D206" s="518"/>
    </row>
    <row r="207" customFormat="false" ht="13.8" hidden="false" customHeight="false" outlineLevel="0" collapsed="false">
      <c r="A207" s="513"/>
      <c r="B207" s="516" t="s">
        <v>2446</v>
      </c>
      <c r="C207" s="517"/>
      <c r="D207" s="518"/>
    </row>
    <row r="208" customFormat="false" ht="13.8" hidden="false" customHeight="false" outlineLevel="0" collapsed="false">
      <c r="A208" s="513"/>
      <c r="B208" s="516" t="s">
        <v>78</v>
      </c>
      <c r="C208" s="517"/>
      <c r="D208" s="518"/>
    </row>
    <row r="209" customFormat="false" ht="13.8" hidden="false" customHeight="false" outlineLevel="0" collapsed="false">
      <c r="A209" s="513"/>
      <c r="B209" s="516" t="s">
        <v>81</v>
      </c>
      <c r="C209" s="517"/>
      <c r="D209" s="518"/>
    </row>
    <row r="210" customFormat="false" ht="13.8" hidden="false" customHeight="false" outlineLevel="0" collapsed="false">
      <c r="A210" s="513"/>
      <c r="B210" s="516" t="s">
        <v>84</v>
      </c>
      <c r="C210" s="517"/>
      <c r="D210" s="518"/>
    </row>
    <row r="211" customFormat="false" ht="13.8" hidden="false" customHeight="false" outlineLevel="0" collapsed="false">
      <c r="A211" s="513"/>
      <c r="B211" s="516" t="s">
        <v>87</v>
      </c>
      <c r="C211" s="517"/>
      <c r="D211" s="518"/>
    </row>
    <row r="212" customFormat="false" ht="13.8" hidden="false" customHeight="false" outlineLevel="0" collapsed="false">
      <c r="A212" s="513"/>
      <c r="B212" s="516" t="s">
        <v>89</v>
      </c>
      <c r="C212" s="517"/>
      <c r="D212" s="518"/>
    </row>
    <row r="213" customFormat="false" ht="13.8" hidden="false" customHeight="false" outlineLevel="0" collapsed="false">
      <c r="A213" s="513"/>
      <c r="B213" s="516" t="s">
        <v>92</v>
      </c>
      <c r="C213" s="517"/>
      <c r="D213" s="518"/>
    </row>
    <row r="214" customFormat="false" ht="13.8" hidden="false" customHeight="false" outlineLevel="0" collapsed="false">
      <c r="A214" s="513"/>
      <c r="B214" s="516" t="s">
        <v>95</v>
      </c>
      <c r="C214" s="517"/>
      <c r="D214" s="518"/>
    </row>
    <row r="215" customFormat="false" ht="13.8" hidden="false" customHeight="false" outlineLevel="0" collapsed="false">
      <c r="A215" s="513"/>
      <c r="B215" s="516" t="s">
        <v>98</v>
      </c>
      <c r="C215" s="517"/>
      <c r="D215" s="518"/>
    </row>
    <row r="216" customFormat="false" ht="13.8" hidden="false" customHeight="false" outlineLevel="0" collapsed="false">
      <c r="A216" s="513"/>
      <c r="B216" s="516" t="s">
        <v>101</v>
      </c>
      <c r="C216" s="517"/>
      <c r="D216" s="518"/>
    </row>
    <row r="217" customFormat="false" ht="13.8" hidden="false" customHeight="false" outlineLevel="0" collapsed="false">
      <c r="A217" s="513"/>
      <c r="B217" s="516" t="s">
        <v>104</v>
      </c>
      <c r="C217" s="517"/>
      <c r="D217" s="518"/>
    </row>
    <row r="218" customFormat="false" ht="13.8" hidden="false" customHeight="false" outlineLevel="0" collapsed="false">
      <c r="A218" s="513"/>
      <c r="B218" s="516" t="s">
        <v>107</v>
      </c>
      <c r="C218" s="517"/>
      <c r="D218" s="518"/>
    </row>
    <row r="219" customFormat="false" ht="13.8" hidden="false" customHeight="false" outlineLevel="0" collapsed="false">
      <c r="A219" s="513"/>
      <c r="B219" s="516" t="s">
        <v>110</v>
      </c>
      <c r="C219" s="517"/>
      <c r="D219" s="518"/>
    </row>
    <row r="220" customFormat="false" ht="13.8" hidden="false" customHeight="false" outlineLevel="0" collapsed="false">
      <c r="A220" s="513"/>
      <c r="B220" s="516" t="s">
        <v>112</v>
      </c>
      <c r="C220" s="517"/>
      <c r="D220" s="518"/>
    </row>
    <row r="221" customFormat="false" ht="13.8" hidden="false" customHeight="false" outlineLevel="0" collapsed="false">
      <c r="A221" s="513"/>
      <c r="B221" s="516" t="s">
        <v>115</v>
      </c>
      <c r="C221" s="517"/>
      <c r="D221" s="518"/>
    </row>
    <row r="222" customFormat="false" ht="13.8" hidden="false" customHeight="false" outlineLevel="0" collapsed="false">
      <c r="A222" s="513"/>
      <c r="B222" s="516" t="s">
        <v>117</v>
      </c>
      <c r="C222" s="517"/>
      <c r="D222" s="518"/>
    </row>
    <row r="223" customFormat="false" ht="13.8" hidden="false" customHeight="false" outlineLevel="0" collapsed="false">
      <c r="A223" s="513"/>
      <c r="B223" s="516" t="s">
        <v>120</v>
      </c>
      <c r="C223" s="517"/>
      <c r="D223" s="518"/>
    </row>
    <row r="224" customFormat="false" ht="13.8" hidden="false" customHeight="false" outlineLevel="0" collapsed="false">
      <c r="A224" s="513"/>
      <c r="B224" s="516" t="s">
        <v>122</v>
      </c>
      <c r="C224" s="517"/>
      <c r="D224" s="518"/>
    </row>
    <row r="225" customFormat="false" ht="13.8" hidden="false" customHeight="false" outlineLevel="0" collapsed="false">
      <c r="A225" s="513"/>
      <c r="B225" s="516" t="s">
        <v>125</v>
      </c>
      <c r="C225" s="517"/>
      <c r="D225" s="518"/>
    </row>
    <row r="226" customFormat="false" ht="13.8" hidden="false" customHeight="false" outlineLevel="0" collapsed="false">
      <c r="A226" s="513"/>
      <c r="B226" s="516" t="s">
        <v>127</v>
      </c>
      <c r="C226" s="517"/>
      <c r="D226" s="518"/>
    </row>
    <row r="227" customFormat="false" ht="13.8" hidden="false" customHeight="false" outlineLevel="0" collapsed="false">
      <c r="A227" s="513"/>
      <c r="B227" s="516" t="s">
        <v>3052</v>
      </c>
      <c r="C227" s="517"/>
      <c r="D227" s="518"/>
    </row>
    <row r="228" customFormat="false" ht="13.8" hidden="false" customHeight="false" outlineLevel="0" collapsed="false">
      <c r="A228" s="513"/>
      <c r="B228" s="516" t="s">
        <v>3054</v>
      </c>
      <c r="C228" s="517"/>
      <c r="D228" s="518"/>
    </row>
    <row r="229" customFormat="false" ht="13.8" hidden="false" customHeight="false" outlineLevel="0" collapsed="false">
      <c r="A229" s="513"/>
      <c r="B229" s="516" t="s">
        <v>3056</v>
      </c>
      <c r="C229" s="517"/>
      <c r="D229" s="518"/>
    </row>
    <row r="230" customFormat="false" ht="13.8" hidden="false" customHeight="false" outlineLevel="0" collapsed="false">
      <c r="A230" s="513"/>
      <c r="B230" s="516" t="s">
        <v>3058</v>
      </c>
      <c r="C230" s="517"/>
      <c r="D230" s="518"/>
    </row>
    <row r="231" customFormat="false" ht="13.8" hidden="false" customHeight="false" outlineLevel="0" collapsed="false">
      <c r="A231" s="513"/>
      <c r="B231" s="516" t="s">
        <v>442</v>
      </c>
      <c r="C231" s="517"/>
      <c r="D231" s="518"/>
    </row>
    <row r="232" customFormat="false" ht="13.8" hidden="false" customHeight="false" outlineLevel="0" collapsed="false">
      <c r="A232" s="513"/>
      <c r="B232" s="516" t="s">
        <v>445</v>
      </c>
      <c r="C232" s="517"/>
      <c r="D232" s="518"/>
    </row>
    <row r="233" customFormat="false" ht="13.8" hidden="false" customHeight="false" outlineLevel="0" collapsed="false">
      <c r="A233" s="513"/>
      <c r="B233" s="516" t="s">
        <v>448</v>
      </c>
      <c r="C233" s="517"/>
      <c r="D233" s="518"/>
    </row>
    <row r="234" customFormat="false" ht="13.8" hidden="false" customHeight="false" outlineLevel="0" collapsed="false">
      <c r="A234" s="513"/>
      <c r="B234" s="516" t="s">
        <v>452</v>
      </c>
      <c r="C234" s="517"/>
      <c r="D234" s="518"/>
    </row>
    <row r="235" customFormat="false" ht="13.8" hidden="false" customHeight="false" outlineLevel="0" collapsed="false">
      <c r="A235" s="513"/>
      <c r="B235" s="516" t="s">
        <v>129</v>
      </c>
      <c r="C235" s="517"/>
      <c r="D235" s="518"/>
    </row>
    <row r="236" customFormat="false" ht="13.8" hidden="false" customHeight="false" outlineLevel="0" collapsed="false">
      <c r="A236" s="513"/>
      <c r="B236" s="516" t="s">
        <v>132</v>
      </c>
      <c r="C236" s="517"/>
      <c r="D236" s="518"/>
    </row>
    <row r="237" customFormat="false" ht="13.8" hidden="false" customHeight="false" outlineLevel="0" collapsed="false">
      <c r="A237" s="513"/>
      <c r="B237" s="516" t="s">
        <v>2448</v>
      </c>
      <c r="C237" s="517"/>
      <c r="D237" s="518"/>
    </row>
    <row r="238" customFormat="false" ht="13.8" hidden="false" customHeight="false" outlineLevel="0" collapsed="false">
      <c r="A238" s="513"/>
      <c r="B238" s="516" t="s">
        <v>2450</v>
      </c>
      <c r="C238" s="517"/>
      <c r="D238" s="518"/>
    </row>
    <row r="239" customFormat="false" ht="13.8" hidden="false" customHeight="false" outlineLevel="0" collapsed="false">
      <c r="A239" s="513"/>
      <c r="B239" s="516" t="s">
        <v>2452</v>
      </c>
      <c r="C239" s="517"/>
      <c r="D239" s="518"/>
    </row>
    <row r="240" customFormat="false" ht="13.8" hidden="false" customHeight="false" outlineLevel="0" collapsed="false">
      <c r="A240" s="513"/>
      <c r="B240" s="516" t="s">
        <v>704</v>
      </c>
      <c r="C240" s="517"/>
      <c r="D240" s="518"/>
    </row>
    <row r="241" customFormat="false" ht="13.8" hidden="false" customHeight="false" outlineLevel="0" collapsed="false">
      <c r="A241" s="513"/>
      <c r="B241" s="516" t="s">
        <v>707</v>
      </c>
      <c r="C241" s="517"/>
      <c r="D241" s="518"/>
    </row>
    <row r="242" customFormat="false" ht="13.8" hidden="false" customHeight="false" outlineLevel="0" collapsed="false">
      <c r="A242" s="513"/>
      <c r="B242" s="516" t="s">
        <v>710</v>
      </c>
      <c r="C242" s="517"/>
      <c r="D242" s="518"/>
    </row>
    <row r="243" customFormat="false" ht="13.8" hidden="false" customHeight="false" outlineLevel="0" collapsed="false">
      <c r="A243" s="513"/>
      <c r="B243" s="516" t="s">
        <v>712</v>
      </c>
      <c r="C243" s="517"/>
      <c r="D243" s="518"/>
    </row>
    <row r="244" customFormat="false" ht="13.8" hidden="false" customHeight="false" outlineLevel="0" collapsed="false">
      <c r="A244" s="513"/>
      <c r="B244" s="516" t="s">
        <v>717</v>
      </c>
      <c r="C244" s="517"/>
      <c r="D244" s="518"/>
    </row>
    <row r="245" customFormat="false" ht="13.8" hidden="false" customHeight="false" outlineLevel="0" collapsed="false">
      <c r="A245" s="513"/>
      <c r="B245" s="516" t="s">
        <v>2454</v>
      </c>
      <c r="C245" s="517"/>
      <c r="D245" s="518"/>
    </row>
    <row r="246" customFormat="false" ht="13.8" hidden="false" customHeight="false" outlineLevel="0" collapsed="false">
      <c r="A246" s="513"/>
      <c r="B246" s="516" t="s">
        <v>3060</v>
      </c>
      <c r="C246" s="517"/>
      <c r="D246" s="518"/>
    </row>
    <row r="247" customFormat="false" ht="13.8" hidden="false" customHeight="false" outlineLevel="0" collapsed="false">
      <c r="A247" s="513"/>
      <c r="B247" s="516" t="s">
        <v>2456</v>
      </c>
      <c r="C247" s="517"/>
      <c r="D247" s="518"/>
    </row>
    <row r="248" customFormat="false" ht="13.8" hidden="false" customHeight="false" outlineLevel="0" collapsed="false">
      <c r="A248" s="513"/>
      <c r="B248" s="516" t="s">
        <v>2459</v>
      </c>
      <c r="C248" s="517"/>
      <c r="D248" s="518"/>
    </row>
    <row r="249" customFormat="false" ht="13.8" hidden="false" customHeight="false" outlineLevel="0" collapsed="false">
      <c r="A249" s="513"/>
      <c r="B249" s="516" t="s">
        <v>2461</v>
      </c>
      <c r="C249" s="517"/>
      <c r="D249" s="518"/>
    </row>
    <row r="250" customFormat="false" ht="13.8" hidden="false" customHeight="false" outlineLevel="0" collapsed="false">
      <c r="A250" s="513"/>
      <c r="B250" s="516" t="s">
        <v>3062</v>
      </c>
      <c r="C250" s="517"/>
      <c r="D250" s="518"/>
    </row>
    <row r="251" customFormat="false" ht="13.8" hidden="false" customHeight="false" outlineLevel="0" collapsed="false">
      <c r="A251" s="513"/>
      <c r="B251" s="516" t="s">
        <v>2463</v>
      </c>
      <c r="C251" s="517"/>
      <c r="D251" s="518"/>
    </row>
    <row r="252" customFormat="false" ht="13.8" hidden="false" customHeight="false" outlineLevel="0" collapsed="false">
      <c r="A252" s="513"/>
      <c r="B252" s="516" t="s">
        <v>1987</v>
      </c>
      <c r="C252" s="517"/>
      <c r="D252" s="518"/>
    </row>
    <row r="253" customFormat="false" ht="13.8" hidden="false" customHeight="false" outlineLevel="0" collapsed="false">
      <c r="A253" s="513"/>
      <c r="B253" s="516" t="s">
        <v>134</v>
      </c>
      <c r="C253" s="517"/>
      <c r="D253" s="518"/>
    </row>
    <row r="254" customFormat="false" ht="13.8" hidden="false" customHeight="false" outlineLevel="0" collapsed="false">
      <c r="A254" s="513"/>
      <c r="B254" s="516" t="s">
        <v>720</v>
      </c>
      <c r="C254" s="517"/>
      <c r="D254" s="518"/>
    </row>
    <row r="255" customFormat="false" ht="13.8" hidden="false" customHeight="false" outlineLevel="0" collapsed="false">
      <c r="A255" s="513"/>
      <c r="B255" s="516" t="s">
        <v>140</v>
      </c>
      <c r="C255" s="517"/>
      <c r="D255" s="518"/>
    </row>
    <row r="256" customFormat="false" ht="13.8" hidden="false" customHeight="false" outlineLevel="0" collapsed="false">
      <c r="A256" s="513"/>
      <c r="B256" s="516" t="s">
        <v>3064</v>
      </c>
      <c r="C256" s="517"/>
      <c r="D256" s="518"/>
    </row>
    <row r="257" customFormat="false" ht="13.8" hidden="false" customHeight="false" outlineLevel="0" collapsed="false">
      <c r="A257" s="513"/>
      <c r="B257" s="516" t="s">
        <v>2280</v>
      </c>
      <c r="C257" s="517"/>
      <c r="D257" s="518"/>
    </row>
    <row r="258" customFormat="false" ht="13.8" hidden="false" customHeight="false" outlineLevel="0" collapsed="false">
      <c r="A258" s="513"/>
      <c r="B258" s="516" t="s">
        <v>402</v>
      </c>
      <c r="C258" s="517"/>
      <c r="D258" s="518"/>
    </row>
    <row r="259" customFormat="false" ht="13.8" hidden="false" customHeight="false" outlineLevel="0" collapsed="false">
      <c r="A259" s="513"/>
      <c r="B259" s="516" t="s">
        <v>405</v>
      </c>
      <c r="C259" s="517"/>
      <c r="D259" s="518"/>
    </row>
    <row r="260" customFormat="false" ht="13.8" hidden="false" customHeight="false" outlineLevel="0" collapsed="false">
      <c r="A260" s="513"/>
      <c r="B260" s="516" t="s">
        <v>143</v>
      </c>
      <c r="C260" s="517"/>
      <c r="D260" s="518"/>
    </row>
    <row r="261" customFormat="false" ht="13.8" hidden="false" customHeight="false" outlineLevel="0" collapsed="false">
      <c r="A261" s="513"/>
      <c r="B261" s="516" t="s">
        <v>455</v>
      </c>
      <c r="C261" s="517"/>
      <c r="D261" s="518"/>
    </row>
    <row r="262" customFormat="false" ht="13.8" hidden="false" customHeight="false" outlineLevel="0" collapsed="false">
      <c r="A262" s="513"/>
      <c r="B262" s="516" t="s">
        <v>3066</v>
      </c>
      <c r="C262" s="517"/>
      <c r="D262" s="518"/>
    </row>
    <row r="263" customFormat="false" ht="13.8" hidden="false" customHeight="false" outlineLevel="0" collapsed="false">
      <c r="A263" s="513"/>
      <c r="B263" s="516" t="s">
        <v>2465</v>
      </c>
      <c r="C263" s="517"/>
      <c r="D263" s="518"/>
    </row>
    <row r="264" customFormat="false" ht="13.8" hidden="false" customHeight="false" outlineLevel="0" collapsed="false">
      <c r="A264" s="513"/>
      <c r="B264" s="516" t="s">
        <v>1990</v>
      </c>
      <c r="C264" s="517"/>
      <c r="D264" s="518"/>
    </row>
    <row r="265" customFormat="false" ht="13.8" hidden="false" customHeight="false" outlineLevel="0" collapsed="false">
      <c r="A265" s="513"/>
      <c r="B265" s="516" t="s">
        <v>2283</v>
      </c>
      <c r="C265" s="517"/>
      <c r="D265" s="518"/>
    </row>
    <row r="266" customFormat="false" ht="13.8" hidden="false" customHeight="false" outlineLevel="0" collapsed="false">
      <c r="A266" s="513"/>
      <c r="B266" s="516" t="s">
        <v>2286</v>
      </c>
      <c r="C266" s="517"/>
      <c r="D266" s="518"/>
    </row>
    <row r="267" customFormat="false" ht="13.8" hidden="false" customHeight="false" outlineLevel="0" collapsed="false">
      <c r="A267" s="513"/>
      <c r="B267" s="516" t="s">
        <v>723</v>
      </c>
      <c r="C267" s="517"/>
      <c r="D267" s="518"/>
    </row>
    <row r="268" customFormat="false" ht="13.8" hidden="false" customHeight="false" outlineLevel="0" collapsed="false">
      <c r="A268" s="513"/>
      <c r="B268" s="516" t="s">
        <v>726</v>
      </c>
      <c r="C268" s="517"/>
      <c r="D268" s="518"/>
    </row>
    <row r="269" customFormat="false" ht="13.8" hidden="false" customHeight="false" outlineLevel="0" collapsed="false">
      <c r="A269" s="513"/>
      <c r="B269" s="516" t="s">
        <v>2467</v>
      </c>
      <c r="C269" s="517"/>
      <c r="D269" s="518"/>
    </row>
    <row r="270" customFormat="false" ht="13.8" hidden="false" customHeight="false" outlineLevel="0" collapsed="false">
      <c r="A270" s="513"/>
      <c r="B270" s="516" t="s">
        <v>2470</v>
      </c>
      <c r="C270" s="517"/>
      <c r="D270" s="518"/>
    </row>
    <row r="271" customFormat="false" ht="13.8" hidden="false" customHeight="false" outlineLevel="0" collapsed="false">
      <c r="A271" s="513"/>
      <c r="B271" s="516" t="s">
        <v>3068</v>
      </c>
      <c r="C271" s="517"/>
      <c r="D271" s="518"/>
    </row>
    <row r="272" customFormat="false" ht="13.8" hidden="false" customHeight="false" outlineLevel="0" collapsed="false">
      <c r="A272" s="513"/>
      <c r="B272" s="516" t="s">
        <v>729</v>
      </c>
      <c r="C272" s="517"/>
      <c r="D272" s="518"/>
    </row>
    <row r="273" customFormat="false" ht="13.8" hidden="false" customHeight="false" outlineLevel="0" collapsed="false">
      <c r="A273" s="513"/>
      <c r="B273" s="516" t="s">
        <v>146</v>
      </c>
      <c r="C273" s="517"/>
      <c r="D273" s="518"/>
    </row>
    <row r="274" customFormat="false" ht="13.8" hidden="false" customHeight="false" outlineLevel="0" collapsed="false">
      <c r="A274" s="513"/>
      <c r="B274" s="516" t="s">
        <v>3073</v>
      </c>
      <c r="C274" s="517"/>
      <c r="D274" s="518"/>
    </row>
    <row r="275" customFormat="false" ht="13.8" hidden="false" customHeight="false" outlineLevel="0" collapsed="false">
      <c r="A275" s="513"/>
      <c r="B275" s="516" t="s">
        <v>148</v>
      </c>
      <c r="C275" s="517"/>
      <c r="D275" s="518"/>
    </row>
    <row r="276" customFormat="false" ht="13.8" hidden="false" customHeight="false" outlineLevel="0" collapsed="false">
      <c r="A276" s="513"/>
      <c r="B276" s="516" t="s">
        <v>3076</v>
      </c>
      <c r="C276" s="517"/>
      <c r="D276" s="518"/>
    </row>
    <row r="277" customFormat="false" ht="13.8" hidden="false" customHeight="false" outlineLevel="0" collapsed="false">
      <c r="A277" s="513"/>
      <c r="B277" s="516" t="s">
        <v>2473</v>
      </c>
      <c r="C277" s="517"/>
      <c r="D277" s="518"/>
    </row>
    <row r="278" customFormat="false" ht="13.8" hidden="false" customHeight="false" outlineLevel="0" collapsed="false">
      <c r="A278" s="513"/>
      <c r="B278" s="516" t="s">
        <v>2475</v>
      </c>
      <c r="C278" s="517"/>
      <c r="D278" s="518"/>
    </row>
    <row r="279" customFormat="false" ht="13.8" hidden="false" customHeight="false" outlineLevel="0" collapsed="false">
      <c r="A279" s="513"/>
      <c r="B279" s="516" t="s">
        <v>1992</v>
      </c>
      <c r="C279" s="517"/>
      <c r="D279" s="518"/>
    </row>
    <row r="280" customFormat="false" ht="13.8" hidden="false" customHeight="false" outlineLevel="0" collapsed="false">
      <c r="A280" s="513"/>
      <c r="B280" s="516" t="s">
        <v>2477</v>
      </c>
      <c r="C280" s="517"/>
      <c r="D280" s="518"/>
    </row>
    <row r="281" customFormat="false" ht="13.8" hidden="false" customHeight="false" outlineLevel="0" collapsed="false">
      <c r="A281" s="513"/>
      <c r="B281" s="516" t="s">
        <v>2479</v>
      </c>
      <c r="C281" s="517"/>
      <c r="D281" s="518"/>
    </row>
    <row r="282" customFormat="false" ht="13.8" hidden="false" customHeight="false" outlineLevel="0" collapsed="false">
      <c r="A282" s="513"/>
      <c r="B282" s="516" t="s">
        <v>1994</v>
      </c>
      <c r="C282" s="517"/>
      <c r="D282" s="518"/>
    </row>
    <row r="283" customFormat="false" ht="13.8" hidden="false" customHeight="false" outlineLevel="0" collapsed="false">
      <c r="A283" s="513"/>
      <c r="B283" s="516" t="s">
        <v>3078</v>
      </c>
      <c r="C283" s="517"/>
      <c r="D283" s="518"/>
    </row>
    <row r="284" customFormat="false" ht="13.8" hidden="false" customHeight="false" outlineLevel="0" collapsed="false">
      <c r="A284" s="513"/>
      <c r="B284" s="516" t="s">
        <v>1246</v>
      </c>
      <c r="C284" s="517"/>
      <c r="D284" s="518"/>
    </row>
    <row r="285" customFormat="false" ht="13.8" hidden="false" customHeight="false" outlineLevel="0" collapsed="false">
      <c r="A285" s="513"/>
      <c r="B285" s="516" t="s">
        <v>2289</v>
      </c>
      <c r="C285" s="517"/>
      <c r="D285" s="518"/>
    </row>
    <row r="286" customFormat="false" ht="13.8" hidden="false" customHeight="false" outlineLevel="0" collapsed="false">
      <c r="A286" s="513"/>
      <c r="B286" s="516" t="s">
        <v>2292</v>
      </c>
      <c r="C286" s="517"/>
      <c r="D286" s="518"/>
    </row>
    <row r="287" customFormat="false" ht="13.8" hidden="false" customHeight="false" outlineLevel="0" collapsed="false">
      <c r="A287" s="513"/>
      <c r="B287" s="516" t="s">
        <v>2297</v>
      </c>
      <c r="C287" s="517"/>
      <c r="D287" s="518"/>
    </row>
    <row r="288" customFormat="false" ht="13.8" hidden="false" customHeight="false" outlineLevel="0" collapsed="false">
      <c r="A288" s="513"/>
      <c r="B288" s="516" t="s">
        <v>3080</v>
      </c>
      <c r="C288" s="517"/>
      <c r="D288" s="518"/>
    </row>
    <row r="289" customFormat="false" ht="13.8" hidden="false" customHeight="false" outlineLevel="0" collapsed="false">
      <c r="A289" s="513"/>
      <c r="B289" s="516" t="s">
        <v>3082</v>
      </c>
      <c r="C289" s="517"/>
      <c r="D289" s="518"/>
    </row>
    <row r="290" customFormat="false" ht="13.8" hidden="false" customHeight="false" outlineLevel="0" collapsed="false">
      <c r="A290" s="513"/>
      <c r="B290" s="516" t="s">
        <v>732</v>
      </c>
      <c r="C290" s="517"/>
      <c r="D290" s="518"/>
    </row>
    <row r="291" customFormat="false" ht="13.8" hidden="false" customHeight="false" outlineLevel="0" collapsed="false">
      <c r="A291" s="513"/>
      <c r="B291" s="516" t="s">
        <v>408</v>
      </c>
      <c r="C291" s="517"/>
      <c r="D291" s="518"/>
    </row>
    <row r="292" customFormat="false" ht="13.8" hidden="false" customHeight="false" outlineLevel="0" collapsed="false">
      <c r="A292" s="513"/>
      <c r="B292" s="516" t="s">
        <v>411</v>
      </c>
      <c r="C292" s="517"/>
      <c r="D292" s="518"/>
    </row>
    <row r="293" customFormat="false" ht="13.8" hidden="false" customHeight="false" outlineLevel="0" collapsed="false">
      <c r="A293" s="513"/>
      <c r="B293" s="516" t="s">
        <v>2481</v>
      </c>
      <c r="C293" s="517"/>
      <c r="D293" s="518"/>
    </row>
    <row r="294" customFormat="false" ht="13.8" hidden="false" customHeight="false" outlineLevel="0" collapsed="false">
      <c r="A294" s="513"/>
      <c r="B294" s="516" t="s">
        <v>1997</v>
      </c>
      <c r="C294" s="517"/>
      <c r="D294" s="518"/>
    </row>
    <row r="295" customFormat="false" ht="13.8" hidden="false" customHeight="false" outlineLevel="0" collapsed="false">
      <c r="A295" s="513"/>
      <c r="B295" s="516" t="s">
        <v>737</v>
      </c>
      <c r="C295" s="517"/>
      <c r="D295" s="518"/>
    </row>
    <row r="296" customFormat="false" ht="13.8" hidden="false" customHeight="false" outlineLevel="0" collapsed="false">
      <c r="A296" s="513"/>
      <c r="B296" s="516" t="s">
        <v>151</v>
      </c>
      <c r="C296" s="517"/>
      <c r="D296" s="518"/>
    </row>
    <row r="297" customFormat="false" ht="13.8" hidden="false" customHeight="false" outlineLevel="0" collapsed="false">
      <c r="A297" s="513"/>
      <c r="B297" s="516" t="s">
        <v>742</v>
      </c>
      <c r="C297" s="517"/>
      <c r="D297" s="518"/>
    </row>
    <row r="298" customFormat="false" ht="13.8" hidden="false" customHeight="false" outlineLevel="0" collapsed="false">
      <c r="A298" s="513"/>
      <c r="B298" s="516" t="s">
        <v>747</v>
      </c>
      <c r="C298" s="517"/>
      <c r="D298" s="518"/>
    </row>
    <row r="299" customFormat="false" ht="13.8" hidden="false" customHeight="false" outlineLevel="0" collapsed="false">
      <c r="A299" s="513"/>
      <c r="B299" s="516" t="s">
        <v>754</v>
      </c>
      <c r="C299" s="517"/>
      <c r="D299" s="518"/>
    </row>
    <row r="300" customFormat="false" ht="13.8" hidden="false" customHeight="false" outlineLevel="0" collapsed="false">
      <c r="A300" s="513"/>
      <c r="B300" s="516" t="s">
        <v>756</v>
      </c>
      <c r="C300" s="517"/>
      <c r="D300" s="518"/>
    </row>
    <row r="301" customFormat="false" ht="13.8" hidden="false" customHeight="false" outlineLevel="0" collapsed="false">
      <c r="A301" s="513"/>
      <c r="B301" s="516" t="s">
        <v>758</v>
      </c>
      <c r="C301" s="517"/>
      <c r="D301" s="518"/>
    </row>
    <row r="302" customFormat="false" ht="13.8" hidden="false" customHeight="false" outlineLevel="0" collapsed="false">
      <c r="A302" s="513"/>
      <c r="B302" s="516" t="s">
        <v>761</v>
      </c>
      <c r="C302" s="517"/>
      <c r="D302" s="518"/>
    </row>
    <row r="303" customFormat="false" ht="13.8" hidden="false" customHeight="false" outlineLevel="0" collapsed="false">
      <c r="A303" s="513"/>
      <c r="B303" s="516" t="s">
        <v>766</v>
      </c>
      <c r="C303" s="517"/>
      <c r="D303" s="518"/>
    </row>
    <row r="304" customFormat="false" ht="13.8" hidden="false" customHeight="false" outlineLevel="0" collapsed="false">
      <c r="A304" s="513"/>
      <c r="B304" s="516" t="s">
        <v>771</v>
      </c>
      <c r="C304" s="517"/>
      <c r="D304" s="518"/>
    </row>
    <row r="305" customFormat="false" ht="13.8" hidden="false" customHeight="false" outlineLevel="0" collapsed="false">
      <c r="A305" s="513"/>
      <c r="B305" s="516" t="s">
        <v>776</v>
      </c>
      <c r="C305" s="517"/>
      <c r="D305" s="518"/>
    </row>
    <row r="306" customFormat="false" ht="13.8" hidden="false" customHeight="false" outlineLevel="0" collapsed="false">
      <c r="A306" s="513"/>
      <c r="B306" s="516" t="s">
        <v>779</v>
      </c>
      <c r="C306" s="517"/>
      <c r="D306" s="518"/>
    </row>
    <row r="307" customFormat="false" ht="13.8" hidden="false" customHeight="false" outlineLevel="0" collapsed="false">
      <c r="A307" s="513"/>
      <c r="B307" s="516" t="s">
        <v>781</v>
      </c>
      <c r="C307" s="517"/>
      <c r="D307" s="518"/>
    </row>
    <row r="308" customFormat="false" ht="13.8" hidden="false" customHeight="false" outlineLevel="0" collapsed="false">
      <c r="A308" s="513"/>
      <c r="B308" s="516" t="s">
        <v>784</v>
      </c>
      <c r="C308" s="517"/>
      <c r="D308" s="518"/>
    </row>
    <row r="309" customFormat="false" ht="13.8" hidden="false" customHeight="false" outlineLevel="0" collapsed="false">
      <c r="A309" s="513"/>
      <c r="B309" s="516" t="s">
        <v>789</v>
      </c>
      <c r="C309" s="517"/>
      <c r="D309" s="518"/>
    </row>
    <row r="310" customFormat="false" ht="13.8" hidden="false" customHeight="false" outlineLevel="0" collapsed="false">
      <c r="A310" s="513"/>
      <c r="B310" s="516" t="s">
        <v>153</v>
      </c>
      <c r="C310" s="517"/>
      <c r="D310" s="518"/>
    </row>
    <row r="311" customFormat="false" ht="13.8" hidden="false" customHeight="false" outlineLevel="0" collapsed="false">
      <c r="A311" s="513"/>
      <c r="B311" s="516" t="s">
        <v>3084</v>
      </c>
      <c r="C311" s="517"/>
      <c r="D311" s="518"/>
    </row>
    <row r="312" customFormat="false" ht="13.8" hidden="false" customHeight="false" outlineLevel="0" collapsed="false">
      <c r="A312" s="513"/>
      <c r="B312" s="516" t="s">
        <v>3086</v>
      </c>
      <c r="C312" s="517"/>
      <c r="D312" s="518"/>
    </row>
    <row r="313" customFormat="false" ht="13.8" hidden="false" customHeight="false" outlineLevel="0" collapsed="false">
      <c r="A313" s="513"/>
      <c r="B313" s="516" t="s">
        <v>3089</v>
      </c>
      <c r="C313" s="517"/>
      <c r="D313" s="518"/>
    </row>
    <row r="314" customFormat="false" ht="13.8" hidden="false" customHeight="false" outlineLevel="0" collapsed="false">
      <c r="A314" s="513"/>
      <c r="B314" s="516" t="s">
        <v>2484</v>
      </c>
      <c r="C314" s="517"/>
      <c r="D314" s="518"/>
    </row>
    <row r="315" customFormat="false" ht="13.8" hidden="false" customHeight="false" outlineLevel="0" collapsed="false">
      <c r="A315" s="513"/>
      <c r="B315" s="516" t="s">
        <v>3091</v>
      </c>
      <c r="C315" s="517"/>
      <c r="D315" s="518"/>
    </row>
    <row r="316" customFormat="false" ht="13.8" hidden="false" customHeight="false" outlineLevel="0" collapsed="false">
      <c r="A316" s="513"/>
      <c r="B316" s="516" t="s">
        <v>3093</v>
      </c>
      <c r="C316" s="517"/>
      <c r="D316" s="518"/>
    </row>
    <row r="317" customFormat="false" ht="13.8" hidden="false" customHeight="false" outlineLevel="0" collapsed="false">
      <c r="A317" s="513"/>
      <c r="B317" s="516" t="s">
        <v>158</v>
      </c>
      <c r="C317" s="517"/>
      <c r="D317" s="518"/>
    </row>
    <row r="318" customFormat="false" ht="13.8" hidden="false" customHeight="false" outlineLevel="0" collapsed="false">
      <c r="A318" s="513"/>
      <c r="B318" s="516" t="s">
        <v>794</v>
      </c>
      <c r="C318" s="517"/>
      <c r="D318" s="518"/>
    </row>
    <row r="319" customFormat="false" ht="13.8" hidden="false" customHeight="false" outlineLevel="0" collapsed="false">
      <c r="A319" s="513"/>
      <c r="B319" s="516" t="s">
        <v>803</v>
      </c>
      <c r="C319" s="517"/>
      <c r="D319" s="518"/>
    </row>
    <row r="320" customFormat="false" ht="13.8" hidden="false" customHeight="false" outlineLevel="0" collapsed="false">
      <c r="A320" s="513"/>
      <c r="B320" s="516" t="s">
        <v>806</v>
      </c>
      <c r="C320" s="517"/>
      <c r="D320" s="518"/>
    </row>
    <row r="321" customFormat="false" ht="13.8" hidden="false" customHeight="false" outlineLevel="0" collapsed="false">
      <c r="A321" s="513"/>
      <c r="B321" s="516" t="s">
        <v>2000</v>
      </c>
      <c r="C321" s="517"/>
      <c r="D321" s="518"/>
    </row>
    <row r="322" customFormat="false" ht="13.8" hidden="false" customHeight="false" outlineLevel="0" collapsed="false">
      <c r="A322" s="513"/>
      <c r="B322" s="516" t="s">
        <v>2003</v>
      </c>
      <c r="C322" s="517"/>
      <c r="D322" s="518"/>
    </row>
    <row r="323" customFormat="false" ht="13.8" hidden="false" customHeight="false" outlineLevel="0" collapsed="false">
      <c r="A323" s="513"/>
      <c r="B323" s="516" t="s">
        <v>2005</v>
      </c>
      <c r="C323" s="517"/>
      <c r="D323" s="518"/>
    </row>
    <row r="324" customFormat="false" ht="13.8" hidden="false" customHeight="false" outlineLevel="0" collapsed="false">
      <c r="A324" s="513"/>
      <c r="B324" s="516" t="s">
        <v>1249</v>
      </c>
      <c r="C324" s="517"/>
      <c r="D324" s="518"/>
    </row>
    <row r="325" customFormat="false" ht="13.8" hidden="false" customHeight="false" outlineLevel="0" collapsed="false">
      <c r="A325" s="513"/>
      <c r="B325" s="516" t="s">
        <v>1252</v>
      </c>
      <c r="C325" s="517"/>
      <c r="D325" s="518"/>
    </row>
    <row r="326" customFormat="false" ht="13.8" hidden="false" customHeight="false" outlineLevel="0" collapsed="false">
      <c r="A326" s="513"/>
      <c r="B326" s="516" t="s">
        <v>459</v>
      </c>
      <c r="C326" s="517"/>
      <c r="D326" s="518"/>
    </row>
    <row r="327" customFormat="false" ht="13.8" hidden="false" customHeight="false" outlineLevel="0" collapsed="false">
      <c r="A327" s="513"/>
      <c r="B327" s="516" t="s">
        <v>3095</v>
      </c>
      <c r="C327" s="517"/>
      <c r="D327" s="518"/>
    </row>
    <row r="328" customFormat="false" ht="13.8" hidden="false" customHeight="false" outlineLevel="0" collapsed="false">
      <c r="A328" s="513"/>
      <c r="B328" s="516" t="s">
        <v>3098</v>
      </c>
      <c r="C328" s="517"/>
      <c r="D328" s="518"/>
    </row>
    <row r="329" customFormat="false" ht="13.8" hidden="false" customHeight="false" outlineLevel="0" collapsed="false">
      <c r="A329" s="513"/>
      <c r="B329" s="516" t="s">
        <v>2486</v>
      </c>
      <c r="C329" s="517"/>
      <c r="D329" s="518"/>
    </row>
    <row r="330" customFormat="false" ht="13.8" hidden="false" customHeight="false" outlineLevel="0" collapsed="false">
      <c r="A330" s="513"/>
      <c r="B330" s="516" t="s">
        <v>3100</v>
      </c>
      <c r="C330" s="517"/>
      <c r="D330" s="518"/>
    </row>
    <row r="331" customFormat="false" ht="13.8" hidden="false" customHeight="false" outlineLevel="0" collapsed="false">
      <c r="A331" s="513"/>
      <c r="B331" s="516" t="s">
        <v>2489</v>
      </c>
      <c r="C331" s="517"/>
      <c r="D331" s="518"/>
    </row>
    <row r="332" customFormat="false" ht="13.8" hidden="false" customHeight="false" outlineLevel="0" collapsed="false">
      <c r="A332" s="513"/>
      <c r="B332" s="516" t="s">
        <v>1442</v>
      </c>
      <c r="C332" s="517"/>
      <c r="D332" s="518"/>
    </row>
    <row r="333" customFormat="false" ht="13.8" hidden="false" customHeight="false" outlineLevel="0" collapsed="false">
      <c r="A333" s="513"/>
      <c r="B333" s="516" t="s">
        <v>1445</v>
      </c>
      <c r="C333" s="517"/>
      <c r="D333" s="518"/>
    </row>
    <row r="334" customFormat="false" ht="13.8" hidden="false" customHeight="false" outlineLevel="0" collapsed="false">
      <c r="A334" s="513"/>
      <c r="B334" s="516" t="s">
        <v>1448</v>
      </c>
      <c r="C334" s="517"/>
      <c r="D334" s="518"/>
    </row>
    <row r="335" customFormat="false" ht="13.8" hidden="false" customHeight="false" outlineLevel="0" collapsed="false">
      <c r="A335" s="513"/>
      <c r="B335" s="516" t="s">
        <v>2007</v>
      </c>
      <c r="C335" s="517"/>
      <c r="D335" s="518"/>
    </row>
    <row r="336" customFormat="false" ht="13.8" hidden="false" customHeight="false" outlineLevel="0" collapsed="false">
      <c r="A336" s="513"/>
      <c r="B336" s="516" t="s">
        <v>2009</v>
      </c>
      <c r="C336" s="517"/>
      <c r="D336" s="518"/>
    </row>
    <row r="337" customFormat="false" ht="13.8" hidden="false" customHeight="false" outlineLevel="0" collapsed="false">
      <c r="A337" s="513"/>
      <c r="B337" s="516" t="s">
        <v>2012</v>
      </c>
      <c r="C337" s="517"/>
      <c r="D337" s="518"/>
    </row>
    <row r="338" customFormat="false" ht="13.8" hidden="false" customHeight="false" outlineLevel="0" collapsed="false">
      <c r="A338" s="513"/>
      <c r="B338" s="516" t="s">
        <v>2014</v>
      </c>
      <c r="C338" s="517"/>
      <c r="D338" s="518"/>
    </row>
    <row r="339" customFormat="false" ht="13.8" hidden="false" customHeight="false" outlineLevel="0" collapsed="false">
      <c r="A339" s="513"/>
      <c r="B339" s="516" t="s">
        <v>2017</v>
      </c>
      <c r="C339" s="517"/>
      <c r="D339" s="518"/>
    </row>
    <row r="340" customFormat="false" ht="13.8" hidden="false" customHeight="false" outlineLevel="0" collapsed="false">
      <c r="A340" s="513"/>
      <c r="B340" s="516" t="s">
        <v>2020</v>
      </c>
      <c r="C340" s="517"/>
      <c r="D340" s="518"/>
    </row>
    <row r="341" customFormat="false" ht="13.8" hidden="false" customHeight="false" outlineLevel="0" collapsed="false">
      <c r="A341" s="513"/>
      <c r="B341" s="516" t="s">
        <v>2024</v>
      </c>
      <c r="C341" s="517"/>
      <c r="D341" s="518"/>
    </row>
    <row r="342" customFormat="false" ht="13.8" hidden="false" customHeight="false" outlineLevel="0" collapsed="false">
      <c r="A342" s="513"/>
      <c r="B342" s="516" t="s">
        <v>2029</v>
      </c>
      <c r="C342" s="517"/>
      <c r="D342" s="518"/>
    </row>
    <row r="343" customFormat="false" ht="13.8" hidden="false" customHeight="false" outlineLevel="0" collapsed="false">
      <c r="A343" s="513"/>
      <c r="B343" s="516" t="s">
        <v>2031</v>
      </c>
      <c r="C343" s="517"/>
      <c r="D343" s="518"/>
    </row>
    <row r="344" customFormat="false" ht="13.8" hidden="false" customHeight="false" outlineLevel="0" collapsed="false">
      <c r="A344" s="513"/>
      <c r="B344" s="516" t="s">
        <v>2034</v>
      </c>
      <c r="C344" s="517"/>
      <c r="D344" s="518"/>
    </row>
    <row r="345" customFormat="false" ht="13.8" hidden="false" customHeight="false" outlineLevel="0" collapsed="false">
      <c r="A345" s="513"/>
      <c r="B345" s="516" t="s">
        <v>2037</v>
      </c>
      <c r="C345" s="517"/>
      <c r="D345" s="518"/>
    </row>
    <row r="346" customFormat="false" ht="13.8" hidden="false" customHeight="false" outlineLevel="0" collapsed="false">
      <c r="A346" s="513"/>
      <c r="B346" s="516" t="s">
        <v>2040</v>
      </c>
      <c r="C346" s="517"/>
      <c r="D346" s="518"/>
    </row>
    <row r="347" customFormat="false" ht="13.8" hidden="false" customHeight="false" outlineLevel="0" collapsed="false">
      <c r="A347" s="513"/>
      <c r="B347" s="516" t="s">
        <v>2045</v>
      </c>
      <c r="C347" s="517"/>
      <c r="D347" s="518"/>
    </row>
    <row r="348" customFormat="false" ht="13.8" hidden="false" customHeight="false" outlineLevel="0" collapsed="false">
      <c r="A348" s="513"/>
      <c r="B348" s="516" t="s">
        <v>2048</v>
      </c>
      <c r="C348" s="517"/>
      <c r="D348" s="518"/>
    </row>
    <row r="349" customFormat="false" ht="13.8" hidden="false" customHeight="false" outlineLevel="0" collapsed="false">
      <c r="A349" s="513"/>
      <c r="B349" s="516" t="s">
        <v>2051</v>
      </c>
      <c r="C349" s="517"/>
      <c r="D349" s="518"/>
    </row>
    <row r="350" customFormat="false" ht="13.8" hidden="false" customHeight="false" outlineLevel="0" collapsed="false">
      <c r="A350" s="513"/>
      <c r="B350" s="516" t="s">
        <v>2054</v>
      </c>
      <c r="C350" s="517"/>
      <c r="D350" s="518"/>
    </row>
    <row r="351" customFormat="false" ht="13.8" hidden="false" customHeight="false" outlineLevel="0" collapsed="false">
      <c r="A351" s="513"/>
      <c r="B351" s="516" t="s">
        <v>2057</v>
      </c>
      <c r="C351" s="517"/>
      <c r="D351" s="518"/>
    </row>
    <row r="352" customFormat="false" ht="13.8" hidden="false" customHeight="false" outlineLevel="0" collapsed="false">
      <c r="A352" s="513"/>
      <c r="B352" s="516" t="s">
        <v>2060</v>
      </c>
      <c r="C352" s="517"/>
      <c r="D352" s="518"/>
    </row>
    <row r="353" customFormat="false" ht="13.8" hidden="false" customHeight="false" outlineLevel="0" collapsed="false">
      <c r="A353" s="513"/>
      <c r="B353" s="516" t="s">
        <v>2062</v>
      </c>
      <c r="C353" s="517"/>
      <c r="D353" s="518"/>
    </row>
    <row r="354" customFormat="false" ht="13.8" hidden="false" customHeight="false" outlineLevel="0" collapsed="false">
      <c r="A354" s="513"/>
      <c r="B354" s="516" t="s">
        <v>160</v>
      </c>
      <c r="C354" s="517"/>
      <c r="D354" s="518"/>
    </row>
    <row r="355" customFormat="false" ht="13.8" hidden="false" customHeight="false" outlineLevel="0" collapsed="false">
      <c r="A355" s="513"/>
      <c r="B355" s="516" t="s">
        <v>163</v>
      </c>
      <c r="C355" s="517"/>
      <c r="D355" s="518"/>
    </row>
    <row r="356" customFormat="false" ht="13.8" hidden="false" customHeight="false" outlineLevel="0" collapsed="false">
      <c r="A356" s="513"/>
      <c r="B356" s="516" t="s">
        <v>1451</v>
      </c>
      <c r="C356" s="517"/>
      <c r="D356" s="518"/>
    </row>
    <row r="357" customFormat="false" ht="13.8" hidden="false" customHeight="false" outlineLevel="0" collapsed="false">
      <c r="A357" s="513"/>
      <c r="B357" s="516" t="s">
        <v>1456</v>
      </c>
      <c r="C357" s="517"/>
      <c r="D357" s="518"/>
    </row>
    <row r="358" customFormat="false" ht="13.8" hidden="false" customHeight="false" outlineLevel="0" collapsed="false">
      <c r="A358" s="513"/>
      <c r="B358" s="516" t="s">
        <v>1459</v>
      </c>
      <c r="C358" s="517"/>
      <c r="D358" s="518"/>
    </row>
    <row r="359" customFormat="false" ht="13.8" hidden="false" customHeight="false" outlineLevel="0" collapsed="false">
      <c r="A359" s="513"/>
      <c r="B359" s="516" t="s">
        <v>1462</v>
      </c>
      <c r="C359" s="517"/>
      <c r="D359" s="518"/>
    </row>
    <row r="360" customFormat="false" ht="13.8" hidden="false" customHeight="false" outlineLevel="0" collapsed="false">
      <c r="A360" s="513"/>
      <c r="B360" s="516" t="s">
        <v>3102</v>
      </c>
      <c r="C360" s="517"/>
      <c r="D360" s="518"/>
    </row>
    <row r="361" customFormat="false" ht="13.8" hidden="false" customHeight="false" outlineLevel="0" collapsed="false">
      <c r="A361" s="513"/>
      <c r="B361" s="516" t="s">
        <v>3104</v>
      </c>
      <c r="C361" s="517"/>
      <c r="D361" s="518"/>
    </row>
    <row r="362" customFormat="false" ht="13.8" hidden="false" customHeight="false" outlineLevel="0" collapsed="false">
      <c r="A362" s="513"/>
      <c r="B362" s="516" t="s">
        <v>3107</v>
      </c>
      <c r="C362" s="517"/>
      <c r="D362" s="518"/>
    </row>
    <row r="363" customFormat="false" ht="13.8" hidden="false" customHeight="false" outlineLevel="0" collapsed="false">
      <c r="A363" s="513"/>
      <c r="B363" s="516" t="s">
        <v>167</v>
      </c>
      <c r="C363" s="517"/>
      <c r="D363" s="518"/>
    </row>
    <row r="364" customFormat="false" ht="13.8" hidden="false" customHeight="false" outlineLevel="0" collapsed="false">
      <c r="A364" s="513"/>
      <c r="B364" s="516" t="s">
        <v>809</v>
      </c>
      <c r="C364" s="517"/>
      <c r="D364" s="518"/>
    </row>
    <row r="365" customFormat="false" ht="13.8" hidden="false" customHeight="false" outlineLevel="0" collapsed="false">
      <c r="A365" s="513"/>
      <c r="B365" s="516" t="s">
        <v>3111</v>
      </c>
      <c r="C365" s="517"/>
      <c r="D365" s="518"/>
    </row>
    <row r="366" customFormat="false" ht="13.8" hidden="false" customHeight="false" outlineLevel="0" collapsed="false">
      <c r="A366" s="513"/>
      <c r="B366" s="516" t="s">
        <v>2492</v>
      </c>
      <c r="C366" s="517"/>
      <c r="D366" s="518"/>
    </row>
    <row r="367" customFormat="false" ht="13.8" hidden="false" customHeight="false" outlineLevel="0" collapsed="false">
      <c r="A367" s="513"/>
      <c r="B367" s="516" t="s">
        <v>3113</v>
      </c>
      <c r="C367" s="517"/>
      <c r="D367" s="518"/>
    </row>
    <row r="368" customFormat="false" ht="13.8" hidden="false" customHeight="false" outlineLevel="0" collapsed="false">
      <c r="A368" s="513"/>
      <c r="B368" s="516" t="s">
        <v>2494</v>
      </c>
      <c r="C368" s="517"/>
      <c r="D368" s="518"/>
    </row>
    <row r="369" customFormat="false" ht="13.8" hidden="false" customHeight="false" outlineLevel="0" collapsed="false">
      <c r="A369" s="513"/>
      <c r="B369" s="516" t="s">
        <v>2496</v>
      </c>
      <c r="C369" s="517"/>
      <c r="D369" s="518"/>
    </row>
    <row r="370" customFormat="false" ht="13.8" hidden="false" customHeight="false" outlineLevel="0" collapsed="false">
      <c r="A370" s="513"/>
      <c r="B370" s="516" t="s">
        <v>2498</v>
      </c>
      <c r="C370" s="517"/>
      <c r="D370" s="518"/>
    </row>
    <row r="371" customFormat="false" ht="13.8" hidden="false" customHeight="false" outlineLevel="0" collapsed="false">
      <c r="A371" s="513"/>
      <c r="B371" s="516" t="s">
        <v>2500</v>
      </c>
      <c r="C371" s="517"/>
      <c r="D371" s="518"/>
    </row>
    <row r="372" customFormat="false" ht="13.8" hidden="false" customHeight="false" outlineLevel="0" collapsed="false">
      <c r="A372" s="513"/>
      <c r="B372" s="516" t="s">
        <v>2502</v>
      </c>
      <c r="C372" s="517"/>
      <c r="D372" s="518"/>
    </row>
    <row r="373" customFormat="false" ht="13.8" hidden="false" customHeight="false" outlineLevel="0" collapsed="false">
      <c r="A373" s="513"/>
      <c r="B373" s="516" t="s">
        <v>3116</v>
      </c>
      <c r="C373" s="517"/>
      <c r="D373" s="518"/>
    </row>
    <row r="374" customFormat="false" ht="13.8" hidden="false" customHeight="false" outlineLevel="0" collapsed="false">
      <c r="A374" s="513"/>
      <c r="B374" s="516" t="s">
        <v>3118</v>
      </c>
      <c r="C374" s="517"/>
      <c r="D374" s="518"/>
    </row>
    <row r="375" customFormat="false" ht="13.8" hidden="false" customHeight="false" outlineLevel="0" collapsed="false">
      <c r="A375" s="513"/>
      <c r="B375" s="516" t="s">
        <v>1255</v>
      </c>
      <c r="C375" s="517"/>
      <c r="D375" s="518"/>
    </row>
    <row r="376" customFormat="false" ht="13.8" hidden="false" customHeight="false" outlineLevel="0" collapsed="false">
      <c r="A376" s="513"/>
      <c r="B376" s="516" t="s">
        <v>1257</v>
      </c>
      <c r="C376" s="517"/>
      <c r="D376" s="518"/>
    </row>
    <row r="377" customFormat="false" ht="13.8" hidden="false" customHeight="false" outlineLevel="0" collapsed="false">
      <c r="A377" s="513"/>
      <c r="B377" s="516" t="s">
        <v>1263</v>
      </c>
      <c r="C377" s="517"/>
      <c r="D377" s="518"/>
    </row>
    <row r="378" customFormat="false" ht="13.8" hidden="false" customHeight="false" outlineLevel="0" collapsed="false">
      <c r="A378" s="513"/>
      <c r="B378" s="516" t="s">
        <v>1265</v>
      </c>
      <c r="C378" s="517"/>
      <c r="D378" s="518"/>
    </row>
    <row r="379" customFormat="false" ht="13.8" hidden="false" customHeight="false" outlineLevel="0" collapsed="false">
      <c r="A379" s="513"/>
      <c r="B379" s="516" t="s">
        <v>1267</v>
      </c>
      <c r="C379" s="517"/>
      <c r="D379" s="518"/>
    </row>
    <row r="380" customFormat="false" ht="13.8" hidden="false" customHeight="false" outlineLevel="0" collapsed="false">
      <c r="A380" s="513"/>
      <c r="B380" s="516" t="s">
        <v>1270</v>
      </c>
      <c r="C380" s="517"/>
      <c r="D380" s="518"/>
    </row>
    <row r="381" customFormat="false" ht="13.8" hidden="false" customHeight="false" outlineLevel="0" collapsed="false">
      <c r="A381" s="513"/>
      <c r="B381" s="516" t="s">
        <v>1273</v>
      </c>
      <c r="C381" s="517"/>
      <c r="D381" s="518"/>
    </row>
    <row r="382" customFormat="false" ht="13.8" hidden="false" customHeight="false" outlineLevel="0" collapsed="false">
      <c r="A382" s="513"/>
      <c r="B382" s="516" t="s">
        <v>1275</v>
      </c>
      <c r="C382" s="517"/>
      <c r="D382" s="518"/>
    </row>
    <row r="383" customFormat="false" ht="13.8" hidden="false" customHeight="false" outlineLevel="0" collapsed="false">
      <c r="A383" s="513"/>
      <c r="B383" s="516" t="s">
        <v>1277</v>
      </c>
      <c r="C383" s="517"/>
      <c r="D383" s="518"/>
    </row>
    <row r="384" customFormat="false" ht="13.8" hidden="false" customHeight="false" outlineLevel="0" collapsed="false">
      <c r="A384" s="513"/>
      <c r="B384" s="516" t="s">
        <v>1279</v>
      </c>
      <c r="C384" s="517"/>
      <c r="D384" s="518"/>
    </row>
    <row r="385" customFormat="false" ht="13.8" hidden="false" customHeight="false" outlineLevel="0" collapsed="false">
      <c r="A385" s="513"/>
      <c r="B385" s="516" t="s">
        <v>3120</v>
      </c>
      <c r="C385" s="517"/>
      <c r="D385" s="518"/>
    </row>
    <row r="386" customFormat="false" ht="13.8" hidden="false" customHeight="false" outlineLevel="0" collapsed="false">
      <c r="A386" s="513"/>
      <c r="B386" s="516" t="s">
        <v>3122</v>
      </c>
      <c r="C386" s="517"/>
      <c r="D386" s="518"/>
    </row>
    <row r="387" customFormat="false" ht="13.8" hidden="false" customHeight="false" outlineLevel="0" collapsed="false">
      <c r="A387" s="513"/>
      <c r="B387" s="516" t="s">
        <v>2504</v>
      </c>
      <c r="C387" s="517"/>
      <c r="D387" s="518"/>
    </row>
    <row r="388" customFormat="false" ht="13.8" hidden="false" customHeight="false" outlineLevel="0" collapsed="false">
      <c r="A388" s="513"/>
      <c r="B388" s="516" t="s">
        <v>1465</v>
      </c>
      <c r="C388" s="517"/>
      <c r="D388" s="518"/>
    </row>
    <row r="389" customFormat="false" ht="13.8" hidden="false" customHeight="false" outlineLevel="0" collapsed="false">
      <c r="A389" s="513"/>
      <c r="B389" s="516" t="s">
        <v>1468</v>
      </c>
      <c r="C389" s="517"/>
      <c r="D389" s="518"/>
    </row>
    <row r="390" customFormat="false" ht="13.8" hidden="false" customHeight="false" outlineLevel="0" collapsed="false">
      <c r="A390" s="513"/>
      <c r="B390" s="516" t="s">
        <v>2508</v>
      </c>
      <c r="C390" s="517"/>
      <c r="D390" s="518"/>
    </row>
    <row r="391" customFormat="false" ht="13.8" hidden="false" customHeight="false" outlineLevel="0" collapsed="false">
      <c r="A391" s="513"/>
      <c r="B391" s="516" t="s">
        <v>2065</v>
      </c>
      <c r="C391" s="517"/>
      <c r="D391" s="518"/>
    </row>
    <row r="392" customFormat="false" ht="13.8" hidden="false" customHeight="false" outlineLevel="0" collapsed="false">
      <c r="A392" s="513"/>
      <c r="B392" s="516" t="s">
        <v>2067</v>
      </c>
      <c r="C392" s="517"/>
      <c r="D392" s="518"/>
    </row>
    <row r="393" customFormat="false" ht="13.8" hidden="false" customHeight="false" outlineLevel="0" collapsed="false">
      <c r="A393" s="513"/>
      <c r="B393" s="516" t="s">
        <v>2069</v>
      </c>
      <c r="C393" s="517"/>
      <c r="D393" s="518"/>
    </row>
    <row r="394" customFormat="false" ht="13.8" hidden="false" customHeight="false" outlineLevel="0" collapsed="false">
      <c r="A394" s="513"/>
      <c r="B394" s="516" t="s">
        <v>814</v>
      </c>
      <c r="C394" s="517"/>
      <c r="D394" s="518"/>
    </row>
    <row r="395" customFormat="false" ht="13.8" hidden="false" customHeight="false" outlineLevel="0" collapsed="false">
      <c r="A395" s="513"/>
      <c r="B395" s="516" t="s">
        <v>2513</v>
      </c>
      <c r="C395" s="517"/>
      <c r="D395" s="518"/>
    </row>
    <row r="396" customFormat="false" ht="13.8" hidden="false" customHeight="false" outlineLevel="0" collapsed="false">
      <c r="A396" s="513"/>
      <c r="B396" s="516" t="s">
        <v>817</v>
      </c>
      <c r="C396" s="517"/>
      <c r="D396" s="518"/>
    </row>
    <row r="397" customFormat="false" ht="13.8" hidden="false" customHeight="false" outlineLevel="0" collapsed="false">
      <c r="A397" s="513"/>
      <c r="B397" s="516" t="s">
        <v>3125</v>
      </c>
      <c r="C397" s="517"/>
      <c r="D397" s="518"/>
    </row>
    <row r="398" customFormat="false" ht="13.8" hidden="false" customHeight="false" outlineLevel="0" collapsed="false">
      <c r="A398" s="513"/>
      <c r="B398" s="516" t="s">
        <v>3128</v>
      </c>
      <c r="C398" s="517"/>
      <c r="D398" s="518"/>
    </row>
    <row r="399" customFormat="false" ht="13.8" hidden="false" customHeight="false" outlineLevel="0" collapsed="false">
      <c r="A399" s="513"/>
      <c r="B399" s="516" t="s">
        <v>2515</v>
      </c>
      <c r="C399" s="517"/>
      <c r="D399" s="518"/>
    </row>
    <row r="400" customFormat="false" ht="13.8" hidden="false" customHeight="false" outlineLevel="0" collapsed="false">
      <c r="A400" s="513"/>
      <c r="B400" s="516" t="s">
        <v>3130</v>
      </c>
      <c r="C400" s="517"/>
      <c r="D400" s="518"/>
    </row>
    <row r="401" customFormat="false" ht="13.8" hidden="false" customHeight="false" outlineLevel="0" collapsed="false">
      <c r="A401" s="513"/>
      <c r="B401" s="516" t="s">
        <v>3132</v>
      </c>
      <c r="C401" s="517"/>
      <c r="D401" s="518"/>
    </row>
    <row r="402" customFormat="false" ht="13.8" hidden="false" customHeight="false" outlineLevel="0" collapsed="false">
      <c r="A402" s="513"/>
      <c r="B402" s="516" t="s">
        <v>2518</v>
      </c>
      <c r="C402" s="517"/>
      <c r="D402" s="518"/>
    </row>
    <row r="403" customFormat="false" ht="13.8" hidden="false" customHeight="false" outlineLevel="0" collapsed="false">
      <c r="A403" s="513"/>
      <c r="B403" s="516" t="s">
        <v>2522</v>
      </c>
      <c r="C403" s="517"/>
      <c r="D403" s="518"/>
    </row>
    <row r="404" customFormat="false" ht="13.8" hidden="false" customHeight="false" outlineLevel="0" collapsed="false">
      <c r="A404" s="513"/>
      <c r="B404" s="516" t="s">
        <v>2072</v>
      </c>
      <c r="C404" s="517"/>
      <c r="D404" s="518"/>
    </row>
    <row r="405" customFormat="false" ht="13.8" hidden="false" customHeight="false" outlineLevel="0" collapsed="false">
      <c r="A405" s="513"/>
      <c r="B405" s="516" t="s">
        <v>2525</v>
      </c>
      <c r="C405" s="517"/>
      <c r="D405" s="518"/>
    </row>
    <row r="406" customFormat="false" ht="13.8" hidden="false" customHeight="false" outlineLevel="0" collapsed="false">
      <c r="A406" s="513"/>
      <c r="B406" s="516" t="s">
        <v>2528</v>
      </c>
      <c r="C406" s="517"/>
      <c r="D406" s="518"/>
    </row>
    <row r="407" customFormat="false" ht="13.8" hidden="false" customHeight="false" outlineLevel="0" collapsed="false">
      <c r="A407" s="513"/>
      <c r="B407" s="516" t="s">
        <v>819</v>
      </c>
      <c r="C407" s="517"/>
      <c r="D407" s="518"/>
    </row>
    <row r="408" customFormat="false" ht="13.8" hidden="false" customHeight="false" outlineLevel="0" collapsed="false">
      <c r="A408" s="513"/>
      <c r="B408" s="516" t="s">
        <v>821</v>
      </c>
      <c r="C408" s="517"/>
      <c r="D408" s="518"/>
    </row>
    <row r="409" customFormat="false" ht="13.8" hidden="false" customHeight="false" outlineLevel="0" collapsed="false">
      <c r="A409" s="513"/>
      <c r="B409" s="516" t="s">
        <v>824</v>
      </c>
      <c r="C409" s="517"/>
      <c r="D409" s="518"/>
    </row>
    <row r="410" customFormat="false" ht="13.8" hidden="false" customHeight="false" outlineLevel="0" collapsed="false">
      <c r="A410" s="513"/>
      <c r="B410" s="516" t="s">
        <v>826</v>
      </c>
      <c r="C410" s="517"/>
      <c r="D410" s="518"/>
    </row>
    <row r="411" customFormat="false" ht="13.8" hidden="false" customHeight="false" outlineLevel="0" collapsed="false">
      <c r="A411" s="513"/>
      <c r="B411" s="516" t="s">
        <v>830</v>
      </c>
      <c r="C411" s="517"/>
      <c r="D411" s="518"/>
    </row>
    <row r="412" customFormat="false" ht="13.8" hidden="false" customHeight="false" outlineLevel="0" collapsed="false">
      <c r="A412" s="513"/>
      <c r="B412" s="516" t="s">
        <v>835</v>
      </c>
      <c r="C412" s="517"/>
      <c r="D412" s="518"/>
    </row>
    <row r="413" customFormat="false" ht="13.8" hidden="false" customHeight="false" outlineLevel="0" collapsed="false">
      <c r="A413" s="513"/>
      <c r="B413" s="516" t="s">
        <v>839</v>
      </c>
      <c r="C413" s="517"/>
      <c r="D413" s="518"/>
    </row>
    <row r="414" customFormat="false" ht="13.8" hidden="false" customHeight="false" outlineLevel="0" collapsed="false">
      <c r="A414" s="513"/>
      <c r="B414" s="516" t="s">
        <v>842</v>
      </c>
      <c r="C414" s="517"/>
      <c r="D414" s="518"/>
    </row>
    <row r="415" customFormat="false" ht="13.8" hidden="false" customHeight="false" outlineLevel="0" collapsed="false">
      <c r="A415" s="513"/>
      <c r="B415" s="516" t="s">
        <v>844</v>
      </c>
      <c r="C415" s="517"/>
      <c r="D415" s="518"/>
    </row>
    <row r="416" customFormat="false" ht="13.8" hidden="false" customHeight="false" outlineLevel="0" collapsed="false">
      <c r="A416" s="513"/>
      <c r="B416" s="516" t="s">
        <v>850</v>
      </c>
      <c r="C416" s="517"/>
      <c r="D416" s="518"/>
    </row>
    <row r="417" customFormat="false" ht="13.8" hidden="false" customHeight="false" outlineLevel="0" collapsed="false">
      <c r="A417" s="513"/>
      <c r="B417" s="516" t="s">
        <v>854</v>
      </c>
      <c r="C417" s="517"/>
      <c r="D417" s="518"/>
    </row>
    <row r="418" customFormat="false" ht="13.8" hidden="false" customHeight="false" outlineLevel="0" collapsed="false">
      <c r="A418" s="513"/>
      <c r="B418" s="516" t="s">
        <v>858</v>
      </c>
      <c r="C418" s="517"/>
      <c r="D418" s="518"/>
    </row>
    <row r="419" customFormat="false" ht="13.8" hidden="false" customHeight="false" outlineLevel="0" collapsed="false">
      <c r="A419" s="513"/>
      <c r="B419" s="516" t="s">
        <v>861</v>
      </c>
      <c r="C419" s="517"/>
      <c r="D419" s="518"/>
    </row>
    <row r="420" customFormat="false" ht="13.8" hidden="false" customHeight="false" outlineLevel="0" collapsed="false">
      <c r="A420" s="513"/>
      <c r="B420" s="516" t="s">
        <v>864</v>
      </c>
      <c r="C420" s="517"/>
      <c r="D420" s="518"/>
    </row>
    <row r="421" customFormat="false" ht="13.8" hidden="false" customHeight="false" outlineLevel="0" collapsed="false">
      <c r="A421" s="513"/>
      <c r="B421" s="516" t="s">
        <v>866</v>
      </c>
      <c r="C421" s="517"/>
      <c r="D421" s="518"/>
    </row>
    <row r="422" customFormat="false" ht="13.8" hidden="false" customHeight="false" outlineLevel="0" collapsed="false">
      <c r="A422" s="513"/>
      <c r="B422" s="516" t="s">
        <v>869</v>
      </c>
      <c r="C422" s="517"/>
      <c r="D422" s="518"/>
    </row>
    <row r="423" customFormat="false" ht="13.8" hidden="false" customHeight="false" outlineLevel="0" collapsed="false">
      <c r="A423" s="513"/>
      <c r="B423" s="516" t="s">
        <v>872</v>
      </c>
      <c r="C423" s="517"/>
      <c r="D423" s="518"/>
    </row>
    <row r="424" customFormat="false" ht="13.8" hidden="false" customHeight="false" outlineLevel="0" collapsed="false">
      <c r="A424" s="513"/>
      <c r="B424" s="516" t="s">
        <v>875</v>
      </c>
      <c r="C424" s="517"/>
      <c r="D424" s="518"/>
    </row>
    <row r="425" customFormat="false" ht="13.8" hidden="false" customHeight="false" outlineLevel="0" collapsed="false">
      <c r="A425" s="513"/>
      <c r="B425" s="516" t="s">
        <v>878</v>
      </c>
      <c r="C425" s="517"/>
      <c r="D425" s="518"/>
    </row>
    <row r="426" customFormat="false" ht="13.8" hidden="false" customHeight="false" outlineLevel="0" collapsed="false">
      <c r="A426" s="513"/>
      <c r="B426" s="516" t="s">
        <v>880</v>
      </c>
      <c r="C426" s="517"/>
      <c r="D426" s="518"/>
    </row>
    <row r="427" customFormat="false" ht="13.8" hidden="false" customHeight="false" outlineLevel="0" collapsed="false">
      <c r="A427" s="513"/>
      <c r="B427" s="516" t="s">
        <v>882</v>
      </c>
      <c r="C427" s="517"/>
      <c r="D427" s="518"/>
    </row>
    <row r="428" customFormat="false" ht="13.8" hidden="false" customHeight="false" outlineLevel="0" collapsed="false">
      <c r="A428" s="513"/>
      <c r="B428" s="516" t="s">
        <v>884</v>
      </c>
      <c r="C428" s="517"/>
      <c r="D428" s="518"/>
    </row>
    <row r="429" customFormat="false" ht="13.8" hidden="false" customHeight="false" outlineLevel="0" collapsed="false">
      <c r="A429" s="513"/>
      <c r="B429" s="516" t="s">
        <v>889</v>
      </c>
      <c r="C429" s="517"/>
      <c r="D429" s="518"/>
    </row>
    <row r="430" customFormat="false" ht="13.8" hidden="false" customHeight="false" outlineLevel="0" collapsed="false">
      <c r="A430" s="513"/>
      <c r="B430" s="516" t="s">
        <v>891</v>
      </c>
      <c r="C430" s="517"/>
      <c r="D430" s="518"/>
    </row>
    <row r="431" customFormat="false" ht="13.8" hidden="false" customHeight="false" outlineLevel="0" collapsed="false">
      <c r="A431" s="513"/>
      <c r="B431" s="516" t="s">
        <v>894</v>
      </c>
      <c r="C431" s="517"/>
      <c r="D431" s="518"/>
    </row>
    <row r="432" customFormat="false" ht="13.8" hidden="false" customHeight="false" outlineLevel="0" collapsed="false">
      <c r="A432" s="513"/>
      <c r="B432" s="516" t="s">
        <v>897</v>
      </c>
      <c r="C432" s="517"/>
      <c r="D432" s="518"/>
    </row>
    <row r="433" customFormat="false" ht="13.8" hidden="false" customHeight="false" outlineLevel="0" collapsed="false">
      <c r="A433" s="513"/>
      <c r="B433" s="516" t="s">
        <v>899</v>
      </c>
      <c r="C433" s="517"/>
      <c r="D433" s="518"/>
    </row>
    <row r="434" customFormat="false" ht="13.8" hidden="false" customHeight="false" outlineLevel="0" collapsed="false">
      <c r="A434" s="513"/>
      <c r="B434" s="516" t="s">
        <v>3134</v>
      </c>
      <c r="C434" s="517"/>
      <c r="D434" s="518"/>
    </row>
    <row r="435" customFormat="false" ht="13.8" hidden="false" customHeight="false" outlineLevel="0" collapsed="false">
      <c r="A435" s="513"/>
      <c r="B435" s="516" t="s">
        <v>169</v>
      </c>
      <c r="C435" s="517"/>
      <c r="D435" s="518"/>
    </row>
    <row r="436" customFormat="false" ht="13.8" hidden="false" customHeight="false" outlineLevel="0" collapsed="false">
      <c r="A436" s="513"/>
      <c r="B436" s="516" t="s">
        <v>2075</v>
      </c>
      <c r="C436" s="517"/>
      <c r="D436" s="518"/>
    </row>
    <row r="437" customFormat="false" ht="13.8" hidden="false" customHeight="false" outlineLevel="0" collapsed="false">
      <c r="A437" s="513"/>
      <c r="B437" s="516" t="s">
        <v>3136</v>
      </c>
      <c r="C437" s="517"/>
      <c r="D437" s="518"/>
    </row>
    <row r="438" customFormat="false" ht="13.8" hidden="false" customHeight="false" outlineLevel="0" collapsed="false">
      <c r="A438" s="513"/>
      <c r="B438" s="516" t="s">
        <v>2531</v>
      </c>
      <c r="C438" s="517"/>
      <c r="D438" s="518"/>
    </row>
    <row r="439" customFormat="false" ht="13.8" hidden="false" customHeight="false" outlineLevel="0" collapsed="false">
      <c r="A439" s="513"/>
      <c r="B439" s="516" t="s">
        <v>3138</v>
      </c>
      <c r="C439" s="517"/>
      <c r="D439" s="518"/>
    </row>
    <row r="440" customFormat="false" ht="13.8" hidden="false" customHeight="false" outlineLevel="0" collapsed="false">
      <c r="A440" s="513"/>
      <c r="B440" s="516" t="s">
        <v>2533</v>
      </c>
      <c r="C440" s="517"/>
      <c r="D440" s="518"/>
    </row>
    <row r="441" customFormat="false" ht="13.8" hidden="false" customHeight="false" outlineLevel="0" collapsed="false">
      <c r="A441" s="513"/>
      <c r="B441" s="516" t="s">
        <v>2538</v>
      </c>
      <c r="C441" s="517"/>
      <c r="D441" s="518"/>
    </row>
    <row r="442" customFormat="false" ht="13.8" hidden="false" customHeight="false" outlineLevel="0" collapsed="false">
      <c r="A442" s="513"/>
      <c r="B442" s="516" t="s">
        <v>3140</v>
      </c>
      <c r="C442" s="517"/>
      <c r="D442" s="518"/>
    </row>
    <row r="443" customFormat="false" ht="13.8" hidden="false" customHeight="false" outlineLevel="0" collapsed="false">
      <c r="A443" s="513"/>
      <c r="B443" s="516" t="s">
        <v>2540</v>
      </c>
      <c r="C443" s="517"/>
      <c r="D443" s="518"/>
    </row>
    <row r="444" customFormat="false" ht="13.8" hidden="false" customHeight="false" outlineLevel="0" collapsed="false">
      <c r="A444" s="513"/>
      <c r="B444" s="516" t="s">
        <v>2542</v>
      </c>
      <c r="C444" s="517"/>
      <c r="D444" s="518"/>
    </row>
    <row r="445" customFormat="false" ht="13.8" hidden="false" customHeight="false" outlineLevel="0" collapsed="false">
      <c r="A445" s="513"/>
      <c r="B445" s="516" t="s">
        <v>171</v>
      </c>
      <c r="C445" s="517"/>
      <c r="D445" s="518"/>
    </row>
    <row r="446" customFormat="false" ht="13.8" hidden="false" customHeight="false" outlineLevel="0" collapsed="false">
      <c r="A446" s="513"/>
      <c r="B446" s="516" t="s">
        <v>2544</v>
      </c>
      <c r="C446" s="517"/>
      <c r="D446" s="518"/>
    </row>
    <row r="447" customFormat="false" ht="13.8" hidden="false" customHeight="false" outlineLevel="0" collapsed="false">
      <c r="A447" s="513"/>
      <c r="B447" s="516" t="s">
        <v>2078</v>
      </c>
      <c r="C447" s="517"/>
      <c r="D447" s="518"/>
    </row>
    <row r="448" customFormat="false" ht="13.8" hidden="false" customHeight="false" outlineLevel="0" collapsed="false">
      <c r="A448" s="513"/>
      <c r="B448" s="516" t="s">
        <v>2081</v>
      </c>
      <c r="C448" s="517"/>
      <c r="D448" s="518"/>
    </row>
    <row r="449" customFormat="false" ht="13.8" hidden="false" customHeight="false" outlineLevel="0" collapsed="false">
      <c r="A449" s="513"/>
      <c r="B449" s="516" t="s">
        <v>2084</v>
      </c>
      <c r="C449" s="517"/>
      <c r="D449" s="518"/>
    </row>
    <row r="450" customFormat="false" ht="13.8" hidden="false" customHeight="false" outlineLevel="0" collapsed="false">
      <c r="A450" s="513"/>
      <c r="B450" s="516" t="s">
        <v>2086</v>
      </c>
      <c r="C450" s="517"/>
      <c r="D450" s="518"/>
    </row>
    <row r="451" customFormat="false" ht="13.8" hidden="false" customHeight="false" outlineLevel="0" collapsed="false">
      <c r="A451" s="513"/>
      <c r="B451" s="516" t="s">
        <v>2089</v>
      </c>
      <c r="C451" s="517"/>
      <c r="D451" s="518"/>
    </row>
    <row r="452" customFormat="false" ht="13.8" hidden="false" customHeight="false" outlineLevel="0" collapsed="false">
      <c r="A452" s="513"/>
      <c r="B452" s="516" t="s">
        <v>2092</v>
      </c>
      <c r="C452" s="517"/>
      <c r="D452" s="518"/>
    </row>
    <row r="453" customFormat="false" ht="13.8" hidden="false" customHeight="false" outlineLevel="0" collapsed="false">
      <c r="A453" s="513"/>
      <c r="B453" s="516" t="s">
        <v>2546</v>
      </c>
      <c r="C453" s="517"/>
      <c r="D453" s="518"/>
    </row>
    <row r="454" customFormat="false" ht="13.8" hidden="false" customHeight="false" outlineLevel="0" collapsed="false">
      <c r="A454" s="513"/>
      <c r="B454" s="516" t="s">
        <v>176</v>
      </c>
      <c r="C454" s="517"/>
      <c r="D454" s="518"/>
    </row>
    <row r="455" customFormat="false" ht="13.8" hidden="false" customHeight="false" outlineLevel="0" collapsed="false">
      <c r="A455" s="513"/>
      <c r="B455" s="516" t="s">
        <v>181</v>
      </c>
      <c r="C455" s="517"/>
      <c r="D455" s="518"/>
    </row>
    <row r="456" customFormat="false" ht="13.8" hidden="false" customHeight="false" outlineLevel="0" collapsed="false">
      <c r="A456" s="513"/>
      <c r="B456" s="516" t="s">
        <v>183</v>
      </c>
      <c r="C456" s="517"/>
      <c r="D456" s="518"/>
    </row>
    <row r="457" customFormat="false" ht="13.8" hidden="false" customHeight="false" outlineLevel="0" collapsed="false">
      <c r="A457" s="513"/>
      <c r="B457" s="516" t="s">
        <v>2548</v>
      </c>
      <c r="C457" s="517"/>
      <c r="D457" s="518"/>
    </row>
    <row r="458" customFormat="false" ht="13.8" hidden="false" customHeight="false" outlineLevel="0" collapsed="false">
      <c r="A458" s="513"/>
      <c r="B458" s="516" t="s">
        <v>2550</v>
      </c>
      <c r="C458" s="517"/>
      <c r="D458" s="518"/>
    </row>
    <row r="459" customFormat="false" ht="13.8" hidden="false" customHeight="false" outlineLevel="0" collapsed="false">
      <c r="A459" s="513"/>
      <c r="B459" s="516" t="s">
        <v>2553</v>
      </c>
      <c r="C459" s="517"/>
      <c r="D459" s="518"/>
    </row>
    <row r="460" customFormat="false" ht="13.8" hidden="false" customHeight="false" outlineLevel="0" collapsed="false">
      <c r="A460" s="513"/>
      <c r="B460" s="516" t="s">
        <v>3142</v>
      </c>
      <c r="C460" s="517"/>
      <c r="D460" s="518"/>
    </row>
    <row r="461" customFormat="false" ht="13.8" hidden="false" customHeight="false" outlineLevel="0" collapsed="false">
      <c r="A461" s="513"/>
      <c r="B461" s="516" t="s">
        <v>1471</v>
      </c>
      <c r="C461" s="517"/>
      <c r="D461" s="518"/>
    </row>
    <row r="462" customFormat="false" ht="13.8" hidden="false" customHeight="false" outlineLevel="0" collapsed="false">
      <c r="A462" s="513"/>
      <c r="B462" s="516" t="s">
        <v>3144</v>
      </c>
      <c r="C462" s="517"/>
      <c r="D462" s="518"/>
    </row>
    <row r="463" customFormat="false" ht="13.8" hidden="false" customHeight="false" outlineLevel="0" collapsed="false">
      <c r="A463" s="513"/>
      <c r="B463" s="516" t="s">
        <v>3146</v>
      </c>
      <c r="C463" s="517"/>
      <c r="D463" s="518"/>
    </row>
    <row r="464" customFormat="false" ht="13.8" hidden="false" customHeight="false" outlineLevel="0" collapsed="false">
      <c r="A464" s="513"/>
      <c r="B464" s="516" t="s">
        <v>1476</v>
      </c>
      <c r="C464" s="517"/>
      <c r="D464" s="518"/>
    </row>
    <row r="465" customFormat="false" ht="13.8" hidden="false" customHeight="false" outlineLevel="0" collapsed="false">
      <c r="A465" s="513"/>
      <c r="B465" s="516" t="s">
        <v>1483</v>
      </c>
      <c r="C465" s="517"/>
      <c r="D465" s="518"/>
    </row>
    <row r="466" customFormat="false" ht="13.8" hidden="false" customHeight="false" outlineLevel="0" collapsed="false">
      <c r="A466" s="513"/>
      <c r="B466" s="516" t="s">
        <v>2094</v>
      </c>
      <c r="C466" s="517"/>
      <c r="D466" s="518"/>
    </row>
    <row r="467" customFormat="false" ht="13.8" hidden="false" customHeight="false" outlineLevel="0" collapsed="false">
      <c r="A467" s="513"/>
      <c r="B467" s="516" t="s">
        <v>1345</v>
      </c>
      <c r="C467" s="517"/>
      <c r="D467" s="518"/>
    </row>
    <row r="468" customFormat="false" ht="13.8" hidden="false" customHeight="false" outlineLevel="0" collapsed="false">
      <c r="A468" s="513"/>
      <c r="B468" s="516" t="s">
        <v>2555</v>
      </c>
      <c r="C468" s="517"/>
      <c r="D468" s="518"/>
    </row>
    <row r="469" customFormat="false" ht="13.8" hidden="false" customHeight="false" outlineLevel="0" collapsed="false">
      <c r="A469" s="513"/>
      <c r="B469" s="516" t="s">
        <v>3148</v>
      </c>
      <c r="C469" s="517"/>
      <c r="D469" s="518"/>
    </row>
    <row r="470" customFormat="false" ht="13.8" hidden="false" customHeight="false" outlineLevel="0" collapsed="false">
      <c r="A470" s="513"/>
      <c r="B470" s="516" t="s">
        <v>187</v>
      </c>
      <c r="C470" s="517"/>
      <c r="D470" s="518"/>
    </row>
    <row r="471" customFormat="false" ht="13.8" hidden="false" customHeight="false" outlineLevel="0" collapsed="false">
      <c r="A471" s="513"/>
      <c r="B471" s="516" t="s">
        <v>1487</v>
      </c>
      <c r="C471" s="517"/>
      <c r="D471" s="518"/>
    </row>
    <row r="472" customFormat="false" ht="13.8" hidden="false" customHeight="false" outlineLevel="0" collapsed="false">
      <c r="A472" s="513"/>
      <c r="B472" s="516" t="s">
        <v>901</v>
      </c>
      <c r="C472" s="517"/>
      <c r="D472" s="518"/>
    </row>
    <row r="473" customFormat="false" ht="13.8" hidden="false" customHeight="false" outlineLevel="0" collapsed="false">
      <c r="A473" s="513"/>
      <c r="B473" s="516" t="s">
        <v>192</v>
      </c>
      <c r="C473" s="517"/>
      <c r="D473" s="518"/>
    </row>
    <row r="474" customFormat="false" ht="13.8" hidden="false" customHeight="false" outlineLevel="0" collapsed="false">
      <c r="A474" s="513"/>
      <c r="B474" s="516" t="s">
        <v>2558</v>
      </c>
      <c r="C474" s="517"/>
      <c r="D474" s="518"/>
    </row>
    <row r="475" customFormat="false" ht="13.8" hidden="false" customHeight="false" outlineLevel="0" collapsed="false">
      <c r="A475" s="513"/>
      <c r="B475" s="516" t="s">
        <v>3151</v>
      </c>
      <c r="C475" s="517"/>
      <c r="D475" s="518"/>
    </row>
    <row r="476" customFormat="false" ht="13.8" hidden="false" customHeight="false" outlineLevel="0" collapsed="false">
      <c r="A476" s="513"/>
      <c r="B476" s="516" t="s">
        <v>3153</v>
      </c>
      <c r="C476" s="517"/>
      <c r="D476" s="518"/>
    </row>
    <row r="477" customFormat="false" ht="13.8" hidden="false" customHeight="false" outlineLevel="0" collapsed="false">
      <c r="A477" s="513"/>
      <c r="B477" s="516" t="s">
        <v>195</v>
      </c>
      <c r="C477" s="517"/>
      <c r="D477" s="518"/>
    </row>
    <row r="478" customFormat="false" ht="13.8" hidden="false" customHeight="false" outlineLevel="0" collapsed="false">
      <c r="A478" s="513"/>
      <c r="B478" s="516" t="s">
        <v>1490</v>
      </c>
      <c r="C478" s="517"/>
      <c r="D478" s="518"/>
    </row>
    <row r="479" customFormat="false" ht="13.8" hidden="false" customHeight="false" outlineLevel="0" collapsed="false">
      <c r="A479" s="513"/>
      <c r="B479" s="516" t="s">
        <v>1492</v>
      </c>
      <c r="C479" s="517"/>
      <c r="D479" s="518"/>
    </row>
    <row r="480" customFormat="false" ht="13.8" hidden="false" customHeight="false" outlineLevel="0" collapsed="false">
      <c r="A480" s="513"/>
      <c r="B480" s="516" t="s">
        <v>3156</v>
      </c>
      <c r="C480" s="517"/>
      <c r="D480" s="518"/>
    </row>
    <row r="481" customFormat="false" ht="13.8" hidden="false" customHeight="false" outlineLevel="0" collapsed="false">
      <c r="A481" s="513"/>
      <c r="B481" s="516" t="s">
        <v>904</v>
      </c>
      <c r="C481" s="517"/>
      <c r="D481" s="518"/>
    </row>
    <row r="482" customFormat="false" ht="13.8" hidden="false" customHeight="false" outlineLevel="0" collapsed="false">
      <c r="A482" s="513"/>
      <c r="B482" s="516" t="s">
        <v>200</v>
      </c>
      <c r="C482" s="517"/>
      <c r="D482" s="518"/>
    </row>
    <row r="483" customFormat="false" ht="13.8" hidden="false" customHeight="false" outlineLevel="0" collapsed="false">
      <c r="A483" s="513"/>
      <c r="B483" s="516" t="s">
        <v>906</v>
      </c>
      <c r="C483" s="517"/>
      <c r="D483" s="518"/>
    </row>
    <row r="484" customFormat="false" ht="13.8" hidden="false" customHeight="false" outlineLevel="0" collapsed="false">
      <c r="A484" s="513"/>
      <c r="B484" s="516" t="s">
        <v>3158</v>
      </c>
      <c r="C484" s="517"/>
      <c r="D484" s="518"/>
    </row>
    <row r="485" customFormat="false" ht="13.8" hidden="false" customHeight="false" outlineLevel="0" collapsed="false">
      <c r="A485" s="513"/>
      <c r="B485" s="516" t="s">
        <v>1496</v>
      </c>
      <c r="C485" s="517"/>
      <c r="D485" s="518"/>
    </row>
    <row r="486" customFormat="false" ht="13.8" hidden="false" customHeight="false" outlineLevel="0" collapsed="false">
      <c r="A486" s="513"/>
      <c r="B486" s="516" t="s">
        <v>2560</v>
      </c>
      <c r="C486" s="517"/>
      <c r="D486" s="518"/>
    </row>
    <row r="487" customFormat="false" ht="13.8" hidden="false" customHeight="false" outlineLevel="0" collapsed="false">
      <c r="A487" s="513"/>
      <c r="B487" s="516" t="s">
        <v>1498</v>
      </c>
      <c r="C487" s="517"/>
      <c r="D487" s="518"/>
    </row>
    <row r="488" customFormat="false" ht="13.8" hidden="false" customHeight="false" outlineLevel="0" collapsed="false">
      <c r="A488" s="513"/>
      <c r="B488" s="516" t="s">
        <v>1501</v>
      </c>
      <c r="C488" s="517"/>
      <c r="D488" s="518"/>
    </row>
    <row r="489" customFormat="false" ht="13.8" hidden="false" customHeight="false" outlineLevel="0" collapsed="false">
      <c r="A489" s="513"/>
      <c r="B489" s="516" t="s">
        <v>1503</v>
      </c>
      <c r="C489" s="517"/>
      <c r="D489" s="518"/>
    </row>
    <row r="490" customFormat="false" ht="13.8" hidden="false" customHeight="false" outlineLevel="0" collapsed="false">
      <c r="A490" s="513"/>
      <c r="B490" s="516" t="s">
        <v>1505</v>
      </c>
      <c r="C490" s="517"/>
      <c r="D490" s="518"/>
    </row>
    <row r="491" customFormat="false" ht="13.8" hidden="false" customHeight="false" outlineLevel="0" collapsed="false">
      <c r="A491" s="513"/>
      <c r="B491" s="516" t="s">
        <v>1350</v>
      </c>
      <c r="C491" s="517"/>
      <c r="D491" s="518"/>
    </row>
    <row r="492" customFormat="false" ht="13.8" hidden="false" customHeight="false" outlineLevel="0" collapsed="false">
      <c r="A492" s="513"/>
      <c r="B492" s="516" t="s">
        <v>203</v>
      </c>
      <c r="C492" s="517"/>
      <c r="D492" s="518"/>
    </row>
    <row r="493" customFormat="false" ht="13.8" hidden="false" customHeight="false" outlineLevel="0" collapsed="false">
      <c r="A493" s="513"/>
      <c r="B493" s="516" t="s">
        <v>207</v>
      </c>
      <c r="C493" s="517"/>
      <c r="D493" s="518"/>
    </row>
    <row r="494" customFormat="false" ht="13.8" hidden="false" customHeight="false" outlineLevel="0" collapsed="false">
      <c r="A494" s="513"/>
      <c r="B494" s="516" t="s">
        <v>909</v>
      </c>
      <c r="C494" s="517"/>
      <c r="D494" s="518"/>
    </row>
    <row r="495" customFormat="false" ht="13.8" hidden="false" customHeight="false" outlineLevel="0" collapsed="false">
      <c r="A495" s="513"/>
      <c r="B495" s="516" t="s">
        <v>913</v>
      </c>
      <c r="C495" s="517"/>
      <c r="D495" s="518"/>
    </row>
    <row r="496" customFormat="false" ht="13.8" hidden="false" customHeight="false" outlineLevel="0" collapsed="false">
      <c r="A496" s="513"/>
      <c r="B496" s="516" t="s">
        <v>918</v>
      </c>
      <c r="C496" s="517"/>
      <c r="D496" s="518"/>
    </row>
    <row r="497" customFormat="false" ht="13.8" hidden="false" customHeight="false" outlineLevel="0" collapsed="false">
      <c r="A497" s="513"/>
      <c r="B497" s="516" t="s">
        <v>923</v>
      </c>
      <c r="C497" s="517"/>
      <c r="D497" s="518"/>
    </row>
    <row r="498" customFormat="false" ht="13.8" hidden="false" customHeight="false" outlineLevel="0" collapsed="false">
      <c r="A498" s="513"/>
      <c r="B498" s="516" t="s">
        <v>462</v>
      </c>
      <c r="C498" s="517"/>
      <c r="D498" s="518"/>
    </row>
    <row r="499" customFormat="false" ht="13.8" hidden="false" customHeight="false" outlineLevel="0" collapsed="false">
      <c r="A499" s="513"/>
      <c r="B499" s="516" t="s">
        <v>928</v>
      </c>
      <c r="C499" s="517"/>
      <c r="D499" s="518"/>
    </row>
    <row r="500" customFormat="false" ht="13.8" hidden="false" customHeight="false" outlineLevel="0" collapsed="false">
      <c r="A500" s="513"/>
      <c r="B500" s="516" t="s">
        <v>933</v>
      </c>
      <c r="C500" s="517"/>
      <c r="D500" s="518"/>
    </row>
    <row r="501" customFormat="false" ht="13.8" hidden="false" customHeight="false" outlineLevel="0" collapsed="false">
      <c r="A501" s="513"/>
      <c r="B501" s="516" t="s">
        <v>936</v>
      </c>
      <c r="C501" s="517"/>
      <c r="D501" s="518"/>
    </row>
    <row r="502" customFormat="false" ht="13.8" hidden="false" customHeight="false" outlineLevel="0" collapsed="false">
      <c r="A502" s="513"/>
      <c r="B502" s="516" t="s">
        <v>938</v>
      </c>
      <c r="C502" s="517"/>
      <c r="D502" s="518"/>
    </row>
    <row r="503" customFormat="false" ht="13.8" hidden="false" customHeight="false" outlineLevel="0" collapsed="false">
      <c r="A503" s="513"/>
      <c r="B503" s="516" t="s">
        <v>940</v>
      </c>
      <c r="C503" s="517"/>
      <c r="D503" s="518"/>
    </row>
    <row r="504" customFormat="false" ht="13.8" hidden="false" customHeight="false" outlineLevel="0" collapsed="false">
      <c r="A504" s="513"/>
      <c r="B504" s="516" t="s">
        <v>943</v>
      </c>
      <c r="C504" s="517"/>
      <c r="D504" s="518"/>
    </row>
    <row r="505" customFormat="false" ht="13.8" hidden="false" customHeight="false" outlineLevel="0" collapsed="false">
      <c r="A505" s="513"/>
      <c r="B505" s="516" t="s">
        <v>946</v>
      </c>
      <c r="C505" s="517"/>
      <c r="D505" s="518"/>
    </row>
    <row r="506" customFormat="false" ht="13.8" hidden="false" customHeight="false" outlineLevel="0" collapsed="false">
      <c r="A506" s="513"/>
      <c r="B506" s="516" t="s">
        <v>949</v>
      </c>
      <c r="C506" s="517"/>
      <c r="D506" s="518"/>
    </row>
    <row r="507" customFormat="false" ht="13.8" hidden="false" customHeight="false" outlineLevel="0" collapsed="false">
      <c r="A507" s="513"/>
      <c r="B507" s="516" t="s">
        <v>952</v>
      </c>
      <c r="C507" s="517"/>
      <c r="D507" s="518"/>
    </row>
    <row r="508" customFormat="false" ht="13.8" hidden="false" customHeight="false" outlineLevel="0" collapsed="false">
      <c r="A508" s="513"/>
      <c r="B508" s="516" t="s">
        <v>957</v>
      </c>
      <c r="C508" s="517"/>
      <c r="D508" s="518"/>
    </row>
    <row r="509" customFormat="false" ht="13.8" hidden="false" customHeight="false" outlineLevel="0" collapsed="false">
      <c r="A509" s="513"/>
      <c r="B509" s="516" t="s">
        <v>2099</v>
      </c>
      <c r="C509" s="517"/>
      <c r="D509" s="518"/>
    </row>
    <row r="510" customFormat="false" ht="13.8" hidden="false" customHeight="false" outlineLevel="0" collapsed="false">
      <c r="A510" s="513"/>
      <c r="B510" s="516" t="s">
        <v>2562</v>
      </c>
      <c r="C510" s="517"/>
      <c r="D510" s="518"/>
    </row>
    <row r="511" customFormat="false" ht="13.8" hidden="false" customHeight="false" outlineLevel="0" collapsed="false">
      <c r="A511" s="513"/>
      <c r="B511" s="516" t="s">
        <v>2564</v>
      </c>
      <c r="C511" s="517"/>
      <c r="D511" s="518"/>
    </row>
    <row r="512" customFormat="false" ht="13.8" hidden="false" customHeight="false" outlineLevel="0" collapsed="false">
      <c r="A512" s="513"/>
      <c r="B512" s="516" t="s">
        <v>2567</v>
      </c>
      <c r="C512" s="517"/>
      <c r="D512" s="518"/>
    </row>
    <row r="513" customFormat="false" ht="13.8" hidden="false" customHeight="false" outlineLevel="0" collapsed="false">
      <c r="A513" s="513"/>
      <c r="B513" s="516" t="s">
        <v>960</v>
      </c>
      <c r="C513" s="517"/>
      <c r="D513" s="518"/>
    </row>
    <row r="514" customFormat="false" ht="13.8" hidden="false" customHeight="false" outlineLevel="0" collapsed="false">
      <c r="A514" s="513"/>
      <c r="B514" s="516" t="s">
        <v>2570</v>
      </c>
      <c r="C514" s="517"/>
      <c r="D514" s="518"/>
    </row>
    <row r="515" customFormat="false" ht="13.8" hidden="false" customHeight="false" outlineLevel="0" collapsed="false">
      <c r="A515" s="513"/>
      <c r="B515" s="516" t="s">
        <v>2573</v>
      </c>
      <c r="C515" s="517"/>
      <c r="D515" s="518"/>
    </row>
    <row r="516" customFormat="false" ht="13.8" hidden="false" customHeight="false" outlineLevel="0" collapsed="false">
      <c r="A516" s="513"/>
      <c r="B516" s="516" t="s">
        <v>2576</v>
      </c>
      <c r="C516" s="517"/>
      <c r="D516" s="518"/>
    </row>
    <row r="517" customFormat="false" ht="13.8" hidden="false" customHeight="false" outlineLevel="0" collapsed="false">
      <c r="A517" s="513"/>
      <c r="B517" s="516" t="s">
        <v>3160</v>
      </c>
      <c r="C517" s="517"/>
      <c r="D517" s="518"/>
    </row>
    <row r="518" customFormat="false" ht="13.8" hidden="false" customHeight="false" outlineLevel="0" collapsed="false">
      <c r="A518" s="513"/>
      <c r="B518" s="516" t="s">
        <v>3162</v>
      </c>
      <c r="C518" s="517"/>
      <c r="D518" s="518"/>
    </row>
    <row r="519" customFormat="false" ht="13.8" hidden="false" customHeight="false" outlineLevel="0" collapsed="false">
      <c r="A519" s="513"/>
      <c r="B519" s="516" t="s">
        <v>2579</v>
      </c>
      <c r="C519" s="517"/>
      <c r="D519" s="518"/>
    </row>
    <row r="520" customFormat="false" ht="13.8" hidden="false" customHeight="false" outlineLevel="0" collapsed="false">
      <c r="A520" s="513"/>
      <c r="B520" s="516" t="s">
        <v>2581</v>
      </c>
      <c r="C520" s="517"/>
      <c r="D520" s="518"/>
    </row>
    <row r="521" customFormat="false" ht="13.8" hidden="false" customHeight="false" outlineLevel="0" collapsed="false">
      <c r="A521" s="513"/>
      <c r="B521" s="516" t="s">
        <v>2105</v>
      </c>
      <c r="C521" s="517"/>
      <c r="D521" s="518"/>
    </row>
    <row r="522" customFormat="false" ht="13.8" hidden="false" customHeight="false" outlineLevel="0" collapsed="false">
      <c r="A522" s="513"/>
      <c r="B522" s="516" t="s">
        <v>3164</v>
      </c>
      <c r="C522" s="517"/>
      <c r="D522" s="518"/>
    </row>
    <row r="523" customFormat="false" ht="13.8" hidden="false" customHeight="false" outlineLevel="0" collapsed="false">
      <c r="A523" s="513"/>
      <c r="B523" s="516" t="s">
        <v>2583</v>
      </c>
      <c r="C523" s="517"/>
      <c r="D523" s="518"/>
    </row>
    <row r="524" customFormat="false" ht="13.8" hidden="false" customHeight="false" outlineLevel="0" collapsed="false">
      <c r="A524" s="513"/>
      <c r="B524" s="516" t="s">
        <v>2585</v>
      </c>
      <c r="C524" s="517"/>
      <c r="D524" s="518"/>
    </row>
    <row r="525" customFormat="false" ht="13.8" hidden="false" customHeight="false" outlineLevel="0" collapsed="false">
      <c r="A525" s="513"/>
      <c r="B525" s="516" t="s">
        <v>1282</v>
      </c>
      <c r="C525" s="517"/>
      <c r="D525" s="518"/>
    </row>
    <row r="526" customFormat="false" ht="13.8" hidden="false" customHeight="false" outlineLevel="0" collapsed="false">
      <c r="A526" s="513"/>
      <c r="B526" s="516" t="s">
        <v>1285</v>
      </c>
      <c r="C526" s="517"/>
      <c r="D526" s="518"/>
    </row>
    <row r="527" customFormat="false" ht="13.8" hidden="false" customHeight="false" outlineLevel="0" collapsed="false">
      <c r="A527" s="513"/>
      <c r="B527" s="516" t="s">
        <v>1287</v>
      </c>
      <c r="C527" s="517"/>
      <c r="D527" s="518"/>
    </row>
    <row r="528" customFormat="false" ht="13.8" hidden="false" customHeight="false" outlineLevel="0" collapsed="false">
      <c r="A528" s="513"/>
      <c r="B528" s="516" t="s">
        <v>1289</v>
      </c>
      <c r="C528" s="517"/>
      <c r="D528" s="518"/>
    </row>
    <row r="529" customFormat="false" ht="13.8" hidden="false" customHeight="false" outlineLevel="0" collapsed="false">
      <c r="A529" s="513"/>
      <c r="B529" s="516" t="s">
        <v>1293</v>
      </c>
      <c r="C529" s="517"/>
      <c r="D529" s="518"/>
    </row>
    <row r="530" customFormat="false" ht="13.8" hidden="false" customHeight="false" outlineLevel="0" collapsed="false">
      <c r="A530" s="513"/>
      <c r="B530" s="516" t="s">
        <v>1296</v>
      </c>
      <c r="C530" s="517"/>
      <c r="D530" s="518"/>
    </row>
    <row r="531" customFormat="false" ht="13.8" hidden="false" customHeight="false" outlineLevel="0" collapsed="false">
      <c r="A531" s="513"/>
      <c r="B531" s="516" t="s">
        <v>1299</v>
      </c>
      <c r="C531" s="517"/>
      <c r="D531" s="518"/>
    </row>
    <row r="532" customFormat="false" ht="13.8" hidden="false" customHeight="false" outlineLevel="0" collapsed="false">
      <c r="A532" s="513"/>
      <c r="B532" s="516" t="s">
        <v>1301</v>
      </c>
      <c r="C532" s="517"/>
      <c r="D532" s="518"/>
    </row>
    <row r="533" customFormat="false" ht="13.8" hidden="false" customHeight="false" outlineLevel="0" collapsed="false">
      <c r="A533" s="513"/>
      <c r="B533" s="516" t="s">
        <v>2587</v>
      </c>
      <c r="C533" s="517"/>
      <c r="D533" s="518"/>
    </row>
    <row r="534" customFormat="false" ht="13.8" hidden="false" customHeight="false" outlineLevel="0" collapsed="false">
      <c r="A534" s="513"/>
      <c r="B534" s="516" t="s">
        <v>1507</v>
      </c>
      <c r="C534" s="517"/>
      <c r="D534" s="518"/>
    </row>
    <row r="535" customFormat="false" ht="13.8" hidden="false" customHeight="false" outlineLevel="0" collapsed="false">
      <c r="A535" s="513"/>
      <c r="B535" s="516" t="s">
        <v>2592</v>
      </c>
      <c r="C535" s="517"/>
      <c r="D535" s="518"/>
    </row>
    <row r="536" customFormat="false" ht="13.8" hidden="false" customHeight="false" outlineLevel="0" collapsed="false">
      <c r="A536" s="513"/>
      <c r="B536" s="516" t="s">
        <v>962</v>
      </c>
      <c r="C536" s="517"/>
      <c r="D536" s="518"/>
    </row>
    <row r="537" customFormat="false" ht="13.8" hidden="false" customHeight="false" outlineLevel="0" collapsed="false">
      <c r="A537" s="513"/>
      <c r="B537" s="516" t="s">
        <v>212</v>
      </c>
      <c r="C537" s="517"/>
      <c r="D537" s="518"/>
    </row>
    <row r="538" customFormat="false" ht="13.8" hidden="false" customHeight="false" outlineLevel="0" collapsed="false">
      <c r="A538" s="513"/>
      <c r="B538" s="516" t="s">
        <v>2596</v>
      </c>
      <c r="C538" s="517"/>
      <c r="D538" s="518"/>
    </row>
    <row r="539" customFormat="false" ht="13.8" hidden="false" customHeight="false" outlineLevel="0" collapsed="false">
      <c r="A539" s="513"/>
      <c r="B539" s="516" t="s">
        <v>2601</v>
      </c>
      <c r="C539" s="517"/>
      <c r="D539" s="518"/>
    </row>
    <row r="540" customFormat="false" ht="13.8" hidden="false" customHeight="false" outlineLevel="0" collapsed="false">
      <c r="A540" s="513"/>
      <c r="B540" s="516" t="s">
        <v>2606</v>
      </c>
      <c r="C540" s="517"/>
      <c r="D540" s="518"/>
    </row>
    <row r="541" customFormat="false" ht="13.8" hidden="false" customHeight="false" outlineLevel="0" collapsed="false">
      <c r="A541" s="513"/>
      <c r="B541" s="516" t="s">
        <v>2609</v>
      </c>
      <c r="C541" s="517"/>
      <c r="D541" s="518"/>
    </row>
    <row r="542" customFormat="false" ht="13.8" hidden="false" customHeight="false" outlineLevel="0" collapsed="false">
      <c r="A542" s="513"/>
      <c r="B542" s="516" t="s">
        <v>2611</v>
      </c>
      <c r="C542" s="517"/>
      <c r="D542" s="518"/>
    </row>
    <row r="543" customFormat="false" ht="13.8" hidden="false" customHeight="false" outlineLevel="0" collapsed="false">
      <c r="A543" s="513"/>
      <c r="B543" s="516" t="s">
        <v>2613</v>
      </c>
      <c r="C543" s="517"/>
      <c r="D543" s="518"/>
    </row>
    <row r="544" customFormat="false" ht="13.8" hidden="false" customHeight="false" outlineLevel="0" collapsed="false">
      <c r="A544" s="513"/>
      <c r="B544" s="516" t="s">
        <v>2107</v>
      </c>
      <c r="C544" s="517"/>
      <c r="D544" s="518"/>
    </row>
    <row r="545" customFormat="false" ht="13.8" hidden="false" customHeight="false" outlineLevel="0" collapsed="false">
      <c r="A545" s="513"/>
      <c r="B545" s="516" t="s">
        <v>2615</v>
      </c>
      <c r="C545" s="517"/>
      <c r="D545" s="518"/>
    </row>
    <row r="546" customFormat="false" ht="13.8" hidden="false" customHeight="false" outlineLevel="0" collapsed="false">
      <c r="A546" s="513"/>
      <c r="B546" s="516" t="s">
        <v>2109</v>
      </c>
      <c r="C546" s="517"/>
      <c r="D546" s="518"/>
    </row>
    <row r="547" customFormat="false" ht="13.8" hidden="false" customHeight="false" outlineLevel="0" collapsed="false">
      <c r="A547" s="513"/>
      <c r="B547" s="516" t="s">
        <v>2618</v>
      </c>
      <c r="C547" s="517"/>
      <c r="D547" s="518"/>
    </row>
    <row r="548" customFormat="false" ht="13.8" hidden="false" customHeight="false" outlineLevel="0" collapsed="false">
      <c r="A548" s="513"/>
      <c r="B548" s="516" t="s">
        <v>2111</v>
      </c>
      <c r="C548" s="517"/>
      <c r="D548" s="518"/>
    </row>
    <row r="549" customFormat="false" ht="13.8" hidden="false" customHeight="false" outlineLevel="0" collapsed="false">
      <c r="A549" s="513"/>
      <c r="B549" s="516" t="s">
        <v>2113</v>
      </c>
      <c r="C549" s="517"/>
      <c r="D549" s="518"/>
    </row>
    <row r="550" customFormat="false" ht="13.8" hidden="false" customHeight="false" outlineLevel="0" collapsed="false">
      <c r="A550" s="513"/>
      <c r="B550" s="516" t="s">
        <v>2620</v>
      </c>
      <c r="C550" s="517"/>
      <c r="D550" s="518"/>
    </row>
    <row r="551" customFormat="false" ht="13.8" hidden="false" customHeight="false" outlineLevel="0" collapsed="false">
      <c r="A551" s="513"/>
      <c r="B551" s="516" t="s">
        <v>2624</v>
      </c>
      <c r="C551" s="517"/>
      <c r="D551" s="518"/>
    </row>
    <row r="552" customFormat="false" ht="13.8" hidden="false" customHeight="false" outlineLevel="0" collapsed="false">
      <c r="A552" s="513"/>
      <c r="B552" s="516" t="s">
        <v>2626</v>
      </c>
      <c r="C552" s="517"/>
      <c r="D552" s="518"/>
    </row>
    <row r="553" customFormat="false" ht="13.8" hidden="false" customHeight="false" outlineLevel="0" collapsed="false">
      <c r="A553" s="513"/>
      <c r="B553" s="516" t="s">
        <v>2629</v>
      </c>
      <c r="C553" s="517"/>
      <c r="D553" s="518"/>
    </row>
    <row r="554" customFormat="false" ht="13.8" hidden="false" customHeight="false" outlineLevel="0" collapsed="false">
      <c r="A554" s="513"/>
      <c r="B554" s="516" t="s">
        <v>2634</v>
      </c>
      <c r="C554" s="517"/>
      <c r="D554" s="518"/>
    </row>
    <row r="555" customFormat="false" ht="13.8" hidden="false" customHeight="false" outlineLevel="0" collapsed="false">
      <c r="A555" s="513"/>
      <c r="B555" s="516" t="s">
        <v>2636</v>
      </c>
      <c r="C555" s="517"/>
      <c r="D555" s="518"/>
    </row>
    <row r="556" customFormat="false" ht="13.8" hidden="false" customHeight="false" outlineLevel="0" collapsed="false">
      <c r="A556" s="513"/>
      <c r="B556" s="516" t="s">
        <v>2640</v>
      </c>
      <c r="C556" s="517"/>
      <c r="D556" s="518"/>
    </row>
    <row r="557" customFormat="false" ht="13.8" hidden="false" customHeight="false" outlineLevel="0" collapsed="false">
      <c r="A557" s="513"/>
      <c r="B557" s="516" t="s">
        <v>2643</v>
      </c>
      <c r="C557" s="517"/>
      <c r="D557" s="518"/>
    </row>
    <row r="558" customFormat="false" ht="13.8" hidden="false" customHeight="false" outlineLevel="0" collapsed="false">
      <c r="A558" s="513"/>
      <c r="B558" s="516" t="s">
        <v>465</v>
      </c>
      <c r="C558" s="517"/>
      <c r="D558" s="518"/>
    </row>
    <row r="559" customFormat="false" ht="13.8" hidden="false" customHeight="false" outlineLevel="0" collapsed="false">
      <c r="A559" s="513"/>
      <c r="B559" s="516" t="s">
        <v>471</v>
      </c>
      <c r="C559" s="517"/>
      <c r="D559" s="518"/>
    </row>
    <row r="560" customFormat="false" ht="13.8" hidden="false" customHeight="false" outlineLevel="0" collapsed="false">
      <c r="A560" s="513"/>
      <c r="B560" s="516" t="s">
        <v>474</v>
      </c>
      <c r="C560" s="517"/>
      <c r="D560" s="518"/>
    </row>
    <row r="561" customFormat="false" ht="13.8" hidden="false" customHeight="false" outlineLevel="0" collapsed="false">
      <c r="A561" s="513"/>
      <c r="B561" s="516" t="s">
        <v>479</v>
      </c>
      <c r="C561" s="517"/>
      <c r="D561" s="518"/>
    </row>
    <row r="562" customFormat="false" ht="13.8" hidden="false" customHeight="false" outlineLevel="0" collapsed="false">
      <c r="A562" s="513"/>
      <c r="B562" s="516" t="s">
        <v>482</v>
      </c>
      <c r="C562" s="517"/>
      <c r="D562" s="518"/>
    </row>
    <row r="563" customFormat="false" ht="13.8" hidden="false" customHeight="false" outlineLevel="0" collapsed="false">
      <c r="A563" s="513"/>
      <c r="B563" s="516" t="s">
        <v>485</v>
      </c>
      <c r="C563" s="517"/>
      <c r="D563" s="518"/>
    </row>
    <row r="564" customFormat="false" ht="13.8" hidden="false" customHeight="false" outlineLevel="0" collapsed="false">
      <c r="A564" s="513"/>
      <c r="B564" s="516" t="s">
        <v>490</v>
      </c>
      <c r="C564" s="517"/>
      <c r="D564" s="518"/>
    </row>
    <row r="565" customFormat="false" ht="13.8" hidden="false" customHeight="false" outlineLevel="0" collapsed="false">
      <c r="A565" s="513"/>
      <c r="B565" s="516" t="s">
        <v>492</v>
      </c>
      <c r="C565" s="517"/>
      <c r="D565" s="518"/>
    </row>
    <row r="566" customFormat="false" ht="13.8" hidden="false" customHeight="false" outlineLevel="0" collapsed="false">
      <c r="A566" s="513"/>
      <c r="B566" s="516" t="s">
        <v>965</v>
      </c>
      <c r="C566" s="517"/>
      <c r="D566" s="518"/>
    </row>
    <row r="567" customFormat="false" ht="13.8" hidden="false" customHeight="false" outlineLevel="0" collapsed="false">
      <c r="A567" s="513"/>
      <c r="B567" s="516" t="s">
        <v>215</v>
      </c>
      <c r="C567" s="517"/>
      <c r="D567" s="518"/>
    </row>
    <row r="568" customFormat="false" ht="13.8" hidden="false" customHeight="false" outlineLevel="0" collapsed="false">
      <c r="A568" s="513"/>
      <c r="B568" s="516" t="s">
        <v>1514</v>
      </c>
      <c r="C568" s="517"/>
      <c r="D568" s="518"/>
    </row>
    <row r="569" customFormat="false" ht="13.8" hidden="false" customHeight="false" outlineLevel="0" collapsed="false">
      <c r="A569" s="513"/>
      <c r="B569" s="516" t="s">
        <v>3166</v>
      </c>
      <c r="C569" s="517"/>
      <c r="D569" s="518"/>
    </row>
    <row r="570" customFormat="false" ht="13.8" hidden="false" customHeight="false" outlineLevel="0" collapsed="false">
      <c r="A570" s="513"/>
      <c r="B570" s="516" t="s">
        <v>3168</v>
      </c>
      <c r="C570" s="517"/>
      <c r="D570" s="518"/>
    </row>
    <row r="571" customFormat="false" ht="13.8" hidden="false" customHeight="false" outlineLevel="0" collapsed="false">
      <c r="A571" s="513"/>
      <c r="B571" s="516" t="s">
        <v>2645</v>
      </c>
      <c r="C571" s="517"/>
      <c r="D571" s="518"/>
    </row>
    <row r="572" customFormat="false" ht="13.8" hidden="false" customHeight="false" outlineLevel="0" collapsed="false">
      <c r="A572" s="513"/>
      <c r="B572" s="516" t="s">
        <v>495</v>
      </c>
      <c r="C572" s="517"/>
      <c r="D572" s="518"/>
    </row>
    <row r="573" customFormat="false" ht="13.8" hidden="false" customHeight="false" outlineLevel="0" collapsed="false">
      <c r="A573" s="513"/>
      <c r="B573" s="516" t="s">
        <v>498</v>
      </c>
      <c r="C573" s="517"/>
      <c r="D573" s="518"/>
    </row>
    <row r="574" customFormat="false" ht="13.8" hidden="false" customHeight="false" outlineLevel="0" collapsed="false">
      <c r="A574" s="513"/>
      <c r="B574" s="516" t="s">
        <v>217</v>
      </c>
      <c r="C574" s="517"/>
      <c r="D574" s="518"/>
    </row>
    <row r="575" customFormat="false" ht="13.8" hidden="false" customHeight="false" outlineLevel="0" collapsed="false">
      <c r="A575" s="513"/>
      <c r="B575" s="516" t="s">
        <v>1517</v>
      </c>
      <c r="C575" s="517"/>
      <c r="D575" s="518"/>
    </row>
    <row r="576" customFormat="false" ht="13.8" hidden="false" customHeight="false" outlineLevel="0" collapsed="false">
      <c r="A576" s="513"/>
      <c r="B576" s="516" t="s">
        <v>1520</v>
      </c>
      <c r="C576" s="517"/>
      <c r="D576" s="518"/>
    </row>
    <row r="577" customFormat="false" ht="13.8" hidden="false" customHeight="false" outlineLevel="0" collapsed="false">
      <c r="A577" s="513"/>
      <c r="B577" s="516" t="s">
        <v>1522</v>
      </c>
      <c r="C577" s="517"/>
      <c r="D577" s="518"/>
    </row>
    <row r="578" customFormat="false" ht="13.8" hidden="false" customHeight="false" outlineLevel="0" collapsed="false">
      <c r="A578" s="513"/>
      <c r="B578" s="516" t="s">
        <v>1524</v>
      </c>
      <c r="C578" s="517"/>
      <c r="D578" s="518"/>
    </row>
    <row r="579" customFormat="false" ht="13.8" hidden="false" customHeight="false" outlineLevel="0" collapsed="false">
      <c r="A579" s="513"/>
      <c r="B579" s="516" t="s">
        <v>1528</v>
      </c>
      <c r="C579" s="517"/>
      <c r="D579" s="518"/>
    </row>
    <row r="580" customFormat="false" ht="13.8" hidden="false" customHeight="false" outlineLevel="0" collapsed="false">
      <c r="A580" s="513"/>
      <c r="B580" s="516" t="s">
        <v>1530</v>
      </c>
      <c r="C580" s="517"/>
      <c r="D580" s="518"/>
    </row>
    <row r="581" customFormat="false" ht="13.8" hidden="false" customHeight="false" outlineLevel="0" collapsed="false">
      <c r="A581" s="513"/>
      <c r="B581" s="516" t="s">
        <v>1532</v>
      </c>
      <c r="C581" s="517"/>
      <c r="D581" s="518"/>
    </row>
    <row r="582" customFormat="false" ht="13.8" hidden="false" customHeight="false" outlineLevel="0" collapsed="false">
      <c r="A582" s="513"/>
      <c r="B582" s="516" t="s">
        <v>974</v>
      </c>
      <c r="C582" s="517"/>
      <c r="D582" s="518"/>
    </row>
    <row r="583" customFormat="false" ht="13.8" hidden="false" customHeight="false" outlineLevel="0" collapsed="false">
      <c r="A583" s="513"/>
      <c r="B583" s="516" t="s">
        <v>221</v>
      </c>
      <c r="C583" s="517"/>
      <c r="D583" s="518"/>
    </row>
    <row r="584" customFormat="false" ht="13.8" hidden="false" customHeight="false" outlineLevel="0" collapsed="false">
      <c r="A584" s="513"/>
      <c r="B584" s="516" t="s">
        <v>34</v>
      </c>
      <c r="C584" s="517"/>
      <c r="D584" s="518"/>
    </row>
    <row r="585" customFormat="false" ht="13.8" hidden="false" customHeight="false" outlineLevel="0" collapsed="false">
      <c r="A585" s="513"/>
      <c r="B585" s="516" t="s">
        <v>978</v>
      </c>
      <c r="C585" s="517"/>
      <c r="D585" s="518"/>
    </row>
    <row r="586" customFormat="false" ht="13.8" hidden="false" customHeight="false" outlineLevel="0" collapsed="false">
      <c r="A586" s="513"/>
      <c r="B586" s="516" t="s">
        <v>2648</v>
      </c>
      <c r="C586" s="517"/>
      <c r="D586" s="518"/>
    </row>
    <row r="587" customFormat="false" ht="13.8" hidden="false" customHeight="false" outlineLevel="0" collapsed="false">
      <c r="A587" s="513"/>
      <c r="B587" s="516" t="s">
        <v>2116</v>
      </c>
      <c r="C587" s="517"/>
      <c r="D587" s="518"/>
    </row>
    <row r="588" customFormat="false" ht="13.8" hidden="false" customHeight="false" outlineLevel="0" collapsed="false">
      <c r="A588" s="513"/>
      <c r="B588" s="516" t="s">
        <v>2650</v>
      </c>
      <c r="C588" s="517"/>
      <c r="D588" s="518"/>
    </row>
    <row r="589" customFormat="false" ht="13.8" hidden="false" customHeight="false" outlineLevel="0" collapsed="false">
      <c r="A589" s="513"/>
      <c r="B589" s="516" t="s">
        <v>2653</v>
      </c>
      <c r="C589" s="517"/>
      <c r="D589" s="518"/>
    </row>
    <row r="590" customFormat="false" ht="13.8" hidden="false" customHeight="false" outlineLevel="0" collapsed="false">
      <c r="A590" s="513"/>
      <c r="B590" s="516" t="s">
        <v>2655</v>
      </c>
      <c r="C590" s="517"/>
      <c r="D590" s="518"/>
    </row>
    <row r="591" customFormat="false" ht="13.8" hidden="false" customHeight="false" outlineLevel="0" collapsed="false">
      <c r="A591" s="513"/>
      <c r="B591" s="516" t="s">
        <v>2657</v>
      </c>
      <c r="C591" s="517"/>
      <c r="D591" s="518"/>
    </row>
    <row r="592" customFormat="false" ht="13.8" hidden="false" customHeight="false" outlineLevel="0" collapsed="false">
      <c r="A592" s="513"/>
      <c r="B592" s="516" t="s">
        <v>2660</v>
      </c>
      <c r="C592" s="517"/>
      <c r="D592" s="518"/>
    </row>
    <row r="593" customFormat="false" ht="13.8" hidden="false" customHeight="false" outlineLevel="0" collapsed="false">
      <c r="A593" s="513"/>
      <c r="B593" s="516" t="s">
        <v>1535</v>
      </c>
      <c r="C593" s="517"/>
      <c r="D593" s="518"/>
    </row>
    <row r="594" customFormat="false" ht="13.8" hidden="false" customHeight="false" outlineLevel="0" collapsed="false">
      <c r="A594" s="513"/>
      <c r="B594" s="516" t="s">
        <v>1538</v>
      </c>
      <c r="C594" s="517"/>
      <c r="D594" s="518"/>
    </row>
    <row r="595" customFormat="false" ht="13.8" hidden="false" customHeight="false" outlineLevel="0" collapsed="false">
      <c r="A595" s="513"/>
      <c r="B595" s="516" t="s">
        <v>2665</v>
      </c>
      <c r="C595" s="517"/>
      <c r="D595" s="518"/>
    </row>
    <row r="596" customFormat="false" ht="13.8" hidden="false" customHeight="false" outlineLevel="0" collapsed="false">
      <c r="A596" s="513"/>
      <c r="B596" s="516" t="s">
        <v>3170</v>
      </c>
      <c r="C596" s="517"/>
      <c r="D596" s="518"/>
    </row>
    <row r="597" customFormat="false" ht="13.8" hidden="false" customHeight="false" outlineLevel="0" collapsed="false">
      <c r="A597" s="513"/>
      <c r="B597" s="516" t="s">
        <v>3172</v>
      </c>
      <c r="C597" s="517"/>
      <c r="D597" s="518"/>
    </row>
    <row r="598" customFormat="false" ht="13.8" hidden="false" customHeight="false" outlineLevel="0" collapsed="false">
      <c r="A598" s="513"/>
      <c r="B598" s="516" t="s">
        <v>501</v>
      </c>
      <c r="C598" s="517"/>
      <c r="D598" s="518"/>
    </row>
    <row r="599" customFormat="false" ht="13.8" hidden="false" customHeight="false" outlineLevel="0" collapsed="false">
      <c r="A599" s="513"/>
      <c r="B599" s="516" t="s">
        <v>503</v>
      </c>
      <c r="C599" s="517"/>
      <c r="D599" s="518"/>
    </row>
    <row r="600" customFormat="false" ht="13.8" hidden="false" customHeight="false" outlineLevel="0" collapsed="false">
      <c r="A600" s="513"/>
      <c r="B600" s="516" t="s">
        <v>3174</v>
      </c>
      <c r="C600" s="517"/>
      <c r="D600" s="518"/>
    </row>
    <row r="601" customFormat="false" ht="13.8" hidden="false" customHeight="false" outlineLevel="0" collapsed="false">
      <c r="A601" s="513"/>
      <c r="B601" s="516" t="s">
        <v>2667</v>
      </c>
      <c r="C601" s="517"/>
      <c r="D601" s="518"/>
    </row>
    <row r="602" customFormat="false" ht="13.8" hidden="false" customHeight="false" outlineLevel="0" collapsed="false">
      <c r="A602" s="513"/>
      <c r="B602" s="516" t="s">
        <v>2119</v>
      </c>
      <c r="C602" s="517"/>
      <c r="D602" s="518"/>
    </row>
    <row r="603" customFormat="false" ht="13.8" hidden="false" customHeight="false" outlineLevel="0" collapsed="false">
      <c r="A603" s="513"/>
      <c r="B603" s="516" t="s">
        <v>2122</v>
      </c>
      <c r="C603" s="517"/>
      <c r="D603" s="518"/>
    </row>
    <row r="604" customFormat="false" ht="13.8" hidden="false" customHeight="false" outlineLevel="0" collapsed="false">
      <c r="A604" s="513"/>
      <c r="B604" s="516" t="s">
        <v>2127</v>
      </c>
      <c r="C604" s="517"/>
      <c r="D604" s="518"/>
    </row>
    <row r="605" customFormat="false" ht="13.8" hidden="false" customHeight="false" outlineLevel="0" collapsed="false">
      <c r="A605" s="513"/>
      <c r="B605" s="516" t="s">
        <v>2130</v>
      </c>
      <c r="C605" s="517"/>
      <c r="D605" s="518"/>
    </row>
    <row r="606" customFormat="false" ht="13.8" hidden="false" customHeight="false" outlineLevel="0" collapsed="false">
      <c r="A606" s="513"/>
      <c r="B606" s="516" t="s">
        <v>506</v>
      </c>
      <c r="C606" s="517"/>
      <c r="D606" s="518"/>
    </row>
    <row r="607" customFormat="false" ht="13.8" hidden="false" customHeight="false" outlineLevel="0" collapsed="false">
      <c r="A607" s="513"/>
      <c r="B607" s="516" t="s">
        <v>2672</v>
      </c>
      <c r="C607" s="517"/>
      <c r="D607" s="518"/>
    </row>
    <row r="608" customFormat="false" ht="13.8" hidden="false" customHeight="false" outlineLevel="0" collapsed="false">
      <c r="A608" s="513"/>
      <c r="B608" s="516" t="s">
        <v>1540</v>
      </c>
      <c r="C608" s="517"/>
      <c r="D608" s="518"/>
    </row>
    <row r="609" customFormat="false" ht="13.8" hidden="false" customHeight="false" outlineLevel="0" collapsed="false">
      <c r="A609" s="513"/>
      <c r="B609" s="516" t="s">
        <v>2675</v>
      </c>
      <c r="C609" s="517"/>
      <c r="D609" s="518"/>
    </row>
    <row r="610" customFormat="false" ht="13.8" hidden="false" customHeight="false" outlineLevel="0" collapsed="false">
      <c r="A610" s="513"/>
      <c r="B610" s="516" t="s">
        <v>3176</v>
      </c>
      <c r="C610" s="517"/>
      <c r="D610" s="518"/>
    </row>
    <row r="611" customFormat="false" ht="13.8" hidden="false" customHeight="false" outlineLevel="0" collapsed="false">
      <c r="A611" s="513"/>
      <c r="B611" s="516" t="s">
        <v>2132</v>
      </c>
      <c r="C611" s="517"/>
      <c r="D611" s="518"/>
    </row>
    <row r="612" customFormat="false" ht="13.8" hidden="false" customHeight="false" outlineLevel="0" collapsed="false">
      <c r="A612" s="513"/>
      <c r="B612" s="516" t="s">
        <v>225</v>
      </c>
      <c r="C612" s="517"/>
      <c r="D612" s="518"/>
    </row>
    <row r="613" customFormat="false" ht="13.8" hidden="false" customHeight="false" outlineLevel="0" collapsed="false">
      <c r="A613" s="513"/>
      <c r="B613" s="516" t="s">
        <v>2680</v>
      </c>
      <c r="C613" s="517"/>
      <c r="D613" s="518"/>
    </row>
    <row r="614" customFormat="false" ht="13.8" hidden="false" customHeight="false" outlineLevel="0" collapsed="false">
      <c r="A614" s="513"/>
      <c r="B614" s="516" t="s">
        <v>2682</v>
      </c>
      <c r="C614" s="517"/>
      <c r="D614" s="518"/>
    </row>
    <row r="615" customFormat="false" ht="13.8" hidden="false" customHeight="false" outlineLevel="0" collapsed="false">
      <c r="A615" s="513"/>
      <c r="B615" s="516" t="s">
        <v>3178</v>
      </c>
      <c r="C615" s="517"/>
      <c r="D615" s="518"/>
    </row>
    <row r="616" customFormat="false" ht="13.8" hidden="false" customHeight="false" outlineLevel="0" collapsed="false">
      <c r="A616" s="513"/>
      <c r="B616" s="516" t="s">
        <v>2684</v>
      </c>
      <c r="C616" s="517"/>
      <c r="D616" s="518"/>
    </row>
    <row r="617" customFormat="false" ht="13.8" hidden="false" customHeight="false" outlineLevel="0" collapsed="false">
      <c r="A617" s="513"/>
      <c r="B617" s="516" t="s">
        <v>2134</v>
      </c>
      <c r="C617" s="517"/>
      <c r="D617" s="518"/>
    </row>
    <row r="618" customFormat="false" ht="13.8" hidden="false" customHeight="false" outlineLevel="0" collapsed="false">
      <c r="A618" s="513"/>
      <c r="B618" s="516" t="s">
        <v>2688</v>
      </c>
      <c r="C618" s="517"/>
      <c r="D618" s="518"/>
    </row>
    <row r="619" customFormat="false" ht="13.8" hidden="false" customHeight="false" outlineLevel="0" collapsed="false">
      <c r="A619" s="513"/>
      <c r="B619" s="516" t="s">
        <v>2690</v>
      </c>
      <c r="C619" s="517"/>
      <c r="D619" s="518"/>
    </row>
    <row r="620" customFormat="false" ht="13.8" hidden="false" customHeight="false" outlineLevel="0" collapsed="false">
      <c r="A620" s="513"/>
      <c r="B620" s="516" t="s">
        <v>2692</v>
      </c>
      <c r="C620" s="517"/>
      <c r="D620" s="518"/>
    </row>
    <row r="621" customFormat="false" ht="13.8" hidden="false" customHeight="false" outlineLevel="0" collapsed="false">
      <c r="A621" s="513"/>
      <c r="B621" s="516" t="s">
        <v>2699</v>
      </c>
      <c r="C621" s="517"/>
      <c r="D621" s="518"/>
    </row>
    <row r="622" customFormat="false" ht="13.8" hidden="false" customHeight="false" outlineLevel="0" collapsed="false">
      <c r="A622" s="513"/>
      <c r="B622" s="516" t="s">
        <v>3180</v>
      </c>
      <c r="C622" s="517"/>
      <c r="D622" s="518"/>
    </row>
    <row r="623" customFormat="false" ht="13.8" hidden="false" customHeight="false" outlineLevel="0" collapsed="false">
      <c r="A623" s="513"/>
      <c r="B623" s="516" t="s">
        <v>509</v>
      </c>
      <c r="C623" s="517"/>
      <c r="D623" s="518"/>
    </row>
    <row r="624" customFormat="false" ht="13.8" hidden="false" customHeight="false" outlineLevel="0" collapsed="false">
      <c r="A624" s="513"/>
      <c r="B624" s="516" t="s">
        <v>512</v>
      </c>
      <c r="C624" s="517"/>
      <c r="D624" s="518"/>
    </row>
    <row r="625" customFormat="false" ht="13.8" hidden="false" customHeight="false" outlineLevel="0" collapsed="false">
      <c r="A625" s="513"/>
      <c r="B625" s="516" t="s">
        <v>518</v>
      </c>
      <c r="C625" s="517"/>
      <c r="D625" s="518"/>
    </row>
    <row r="626" customFormat="false" ht="13.8" hidden="false" customHeight="false" outlineLevel="0" collapsed="false">
      <c r="A626" s="513"/>
      <c r="B626" s="516" t="s">
        <v>521</v>
      </c>
      <c r="C626" s="517"/>
      <c r="D626" s="518"/>
    </row>
    <row r="627" customFormat="false" ht="13.8" hidden="false" customHeight="false" outlineLevel="0" collapsed="false">
      <c r="A627" s="513"/>
      <c r="B627" s="516" t="s">
        <v>1303</v>
      </c>
      <c r="C627" s="517"/>
      <c r="D627" s="518"/>
    </row>
    <row r="628" customFormat="false" ht="13.8" hidden="false" customHeight="false" outlineLevel="0" collapsed="false">
      <c r="A628" s="513"/>
      <c r="B628" s="516" t="s">
        <v>1306</v>
      </c>
      <c r="C628" s="517"/>
      <c r="D628" s="518"/>
    </row>
    <row r="629" customFormat="false" ht="13.8" hidden="false" customHeight="false" outlineLevel="0" collapsed="false">
      <c r="A629" s="513"/>
      <c r="B629" s="516" t="s">
        <v>1309</v>
      </c>
      <c r="C629" s="517"/>
      <c r="D629" s="518"/>
    </row>
    <row r="630" customFormat="false" ht="13.8" hidden="false" customHeight="false" outlineLevel="0" collapsed="false">
      <c r="A630" s="513"/>
      <c r="B630" s="516" t="s">
        <v>1311</v>
      </c>
      <c r="C630" s="517"/>
      <c r="D630" s="518"/>
    </row>
    <row r="631" customFormat="false" ht="13.8" hidden="false" customHeight="false" outlineLevel="0" collapsed="false">
      <c r="A631" s="513"/>
      <c r="B631" s="516" t="s">
        <v>523</v>
      </c>
      <c r="C631" s="517"/>
      <c r="D631" s="518"/>
    </row>
    <row r="632" customFormat="false" ht="13.8" hidden="false" customHeight="false" outlineLevel="0" collapsed="false">
      <c r="A632" s="513"/>
      <c r="B632" s="516" t="s">
        <v>526</v>
      </c>
      <c r="C632" s="517"/>
      <c r="D632" s="518"/>
    </row>
    <row r="633" customFormat="false" ht="13.8" hidden="false" customHeight="false" outlineLevel="0" collapsed="false">
      <c r="A633" s="513"/>
      <c r="B633" s="516" t="s">
        <v>529</v>
      </c>
      <c r="C633" s="517"/>
      <c r="D633" s="518"/>
    </row>
    <row r="634" customFormat="false" ht="13.8" hidden="false" customHeight="false" outlineLevel="0" collapsed="false">
      <c r="A634" s="513"/>
      <c r="B634" s="516" t="s">
        <v>531</v>
      </c>
      <c r="C634" s="517"/>
      <c r="D634" s="518"/>
    </row>
    <row r="635" customFormat="false" ht="13.8" hidden="false" customHeight="false" outlineLevel="0" collapsed="false">
      <c r="A635" s="513"/>
      <c r="B635" s="516" t="s">
        <v>3182</v>
      </c>
      <c r="C635" s="517"/>
      <c r="D635" s="518"/>
    </row>
    <row r="636" customFormat="false" ht="13.8" hidden="false" customHeight="false" outlineLevel="0" collapsed="false">
      <c r="A636" s="513"/>
      <c r="B636" s="516" t="s">
        <v>3184</v>
      </c>
      <c r="C636" s="517"/>
      <c r="D636" s="518"/>
    </row>
    <row r="637" customFormat="false" ht="13.8" hidden="false" customHeight="false" outlineLevel="0" collapsed="false">
      <c r="A637" s="513"/>
      <c r="B637" s="516" t="s">
        <v>228</v>
      </c>
      <c r="C637" s="517"/>
      <c r="D637" s="518"/>
    </row>
    <row r="638" customFormat="false" ht="13.8" hidden="false" customHeight="false" outlineLevel="0" collapsed="false">
      <c r="A638" s="513"/>
      <c r="B638" s="516" t="s">
        <v>2136</v>
      </c>
      <c r="C638" s="517"/>
      <c r="D638" s="518"/>
    </row>
    <row r="639" customFormat="false" ht="13.8" hidden="false" customHeight="false" outlineLevel="0" collapsed="false">
      <c r="A639" s="513"/>
      <c r="B639" s="516" t="s">
        <v>2701</v>
      </c>
      <c r="C639" s="517"/>
      <c r="D639" s="518"/>
    </row>
    <row r="640" customFormat="false" ht="13.8" hidden="false" customHeight="false" outlineLevel="0" collapsed="false">
      <c r="A640" s="513"/>
      <c r="B640" s="516" t="s">
        <v>2138</v>
      </c>
      <c r="C640" s="517"/>
      <c r="D640" s="518"/>
    </row>
    <row r="641" customFormat="false" ht="13.8" hidden="false" customHeight="false" outlineLevel="0" collapsed="false">
      <c r="A641" s="513"/>
      <c r="B641" s="516" t="s">
        <v>2703</v>
      </c>
      <c r="C641" s="517"/>
      <c r="D641" s="518"/>
    </row>
    <row r="642" customFormat="false" ht="13.8" hidden="false" customHeight="false" outlineLevel="0" collapsed="false">
      <c r="A642" s="513"/>
      <c r="B642" s="516" t="s">
        <v>3186</v>
      </c>
      <c r="C642" s="517"/>
      <c r="D642" s="518"/>
    </row>
    <row r="643" customFormat="false" ht="13.8" hidden="false" customHeight="false" outlineLevel="0" collapsed="false">
      <c r="A643" s="513"/>
      <c r="B643" s="516" t="s">
        <v>2705</v>
      </c>
      <c r="C643" s="517"/>
      <c r="D643" s="518"/>
    </row>
    <row r="644" customFormat="false" ht="13.8" hidden="false" customHeight="false" outlineLevel="0" collapsed="false">
      <c r="A644" s="513"/>
      <c r="B644" s="516" t="s">
        <v>2707</v>
      </c>
      <c r="C644" s="517"/>
      <c r="D644" s="518"/>
    </row>
    <row r="645" customFormat="false" ht="13.8" hidden="false" customHeight="false" outlineLevel="0" collapsed="false">
      <c r="A645" s="513"/>
      <c r="B645" s="516" t="s">
        <v>2712</v>
      </c>
      <c r="C645" s="517"/>
      <c r="D645" s="518"/>
    </row>
    <row r="646" customFormat="false" ht="13.8" hidden="false" customHeight="false" outlineLevel="0" collapsed="false">
      <c r="A646" s="513"/>
      <c r="B646" s="516" t="s">
        <v>2141</v>
      </c>
      <c r="C646" s="517"/>
      <c r="D646" s="518"/>
    </row>
    <row r="647" customFormat="false" ht="13.8" hidden="false" customHeight="false" outlineLevel="0" collapsed="false">
      <c r="A647" s="513"/>
      <c r="B647" s="516" t="s">
        <v>2714</v>
      </c>
      <c r="C647" s="517"/>
      <c r="D647" s="518"/>
    </row>
    <row r="648" customFormat="false" ht="13.8" hidden="false" customHeight="false" outlineLevel="0" collapsed="false">
      <c r="A648" s="513"/>
      <c r="B648" s="516" t="s">
        <v>231</v>
      </c>
      <c r="C648" s="517"/>
      <c r="D648" s="518"/>
    </row>
    <row r="649" customFormat="false" ht="13.8" hidden="false" customHeight="false" outlineLevel="0" collapsed="false">
      <c r="A649" s="513"/>
      <c r="B649" s="516" t="s">
        <v>234</v>
      </c>
      <c r="C649" s="517"/>
      <c r="D649" s="518"/>
    </row>
    <row r="650" customFormat="false" ht="13.8" hidden="false" customHeight="false" outlineLevel="0" collapsed="false">
      <c r="A650" s="513"/>
      <c r="B650" s="516" t="s">
        <v>237</v>
      </c>
      <c r="C650" s="517"/>
      <c r="D650" s="518"/>
    </row>
    <row r="651" customFormat="false" ht="13.8" hidden="false" customHeight="false" outlineLevel="0" collapsed="false">
      <c r="A651" s="513"/>
      <c r="B651" s="516" t="s">
        <v>534</v>
      </c>
      <c r="C651" s="517"/>
      <c r="D651" s="518"/>
    </row>
    <row r="652" customFormat="false" ht="13.8" hidden="false" customHeight="false" outlineLevel="0" collapsed="false">
      <c r="A652" s="513"/>
      <c r="B652" s="516" t="s">
        <v>239</v>
      </c>
      <c r="C652" s="517"/>
      <c r="D652" s="518"/>
    </row>
    <row r="653" customFormat="false" ht="13.8" hidden="false" customHeight="false" outlineLevel="0" collapsed="false">
      <c r="A653" s="513"/>
      <c r="B653" s="516" t="s">
        <v>2716</v>
      </c>
      <c r="C653" s="517"/>
      <c r="D653" s="518"/>
    </row>
    <row r="654" customFormat="false" ht="13.8" hidden="false" customHeight="false" outlineLevel="0" collapsed="false">
      <c r="A654" s="513"/>
      <c r="B654" s="516" t="s">
        <v>2718</v>
      </c>
      <c r="C654" s="517"/>
      <c r="D654" s="518"/>
    </row>
    <row r="655" customFormat="false" ht="13.8" hidden="false" customHeight="false" outlineLevel="0" collapsed="false">
      <c r="A655" s="513"/>
      <c r="B655" s="516" t="s">
        <v>2720</v>
      </c>
      <c r="C655" s="517"/>
      <c r="D655" s="518"/>
    </row>
    <row r="656" customFormat="false" ht="13.8" hidden="false" customHeight="false" outlineLevel="0" collapsed="false">
      <c r="A656" s="513"/>
      <c r="B656" s="516" t="s">
        <v>3188</v>
      </c>
      <c r="C656" s="517"/>
      <c r="D656" s="518"/>
    </row>
    <row r="657" customFormat="false" ht="13.8" hidden="false" customHeight="false" outlineLevel="0" collapsed="false">
      <c r="A657" s="513"/>
      <c r="B657" s="516" t="s">
        <v>980</v>
      </c>
      <c r="C657" s="517"/>
      <c r="D657" s="518"/>
    </row>
    <row r="658" customFormat="false" ht="13.8" hidden="false" customHeight="false" outlineLevel="0" collapsed="false">
      <c r="A658" s="513"/>
      <c r="B658" s="516" t="s">
        <v>982</v>
      </c>
      <c r="C658" s="517"/>
      <c r="D658" s="518"/>
    </row>
    <row r="659" customFormat="false" ht="13.8" hidden="false" customHeight="false" outlineLevel="0" collapsed="false">
      <c r="A659" s="513"/>
      <c r="B659" s="516" t="s">
        <v>2723</v>
      </c>
      <c r="C659" s="517"/>
      <c r="D659" s="518"/>
    </row>
    <row r="660" customFormat="false" ht="13.8" hidden="false" customHeight="false" outlineLevel="0" collapsed="false">
      <c r="A660" s="513"/>
      <c r="B660" s="516" t="s">
        <v>2726</v>
      </c>
      <c r="C660" s="517"/>
      <c r="D660" s="518"/>
    </row>
    <row r="661" customFormat="false" ht="13.8" hidden="false" customHeight="false" outlineLevel="0" collapsed="false">
      <c r="A661" s="513"/>
      <c r="B661" s="516" t="s">
        <v>2728</v>
      </c>
      <c r="C661" s="517"/>
      <c r="D661" s="518"/>
    </row>
    <row r="662" customFormat="false" ht="13.8" hidden="false" customHeight="false" outlineLevel="0" collapsed="false">
      <c r="A662" s="513"/>
      <c r="B662" s="516" t="s">
        <v>3190</v>
      </c>
      <c r="C662" s="517"/>
      <c r="D662" s="518"/>
    </row>
    <row r="663" customFormat="false" ht="13.8" hidden="false" customHeight="false" outlineLevel="0" collapsed="false">
      <c r="A663" s="513"/>
      <c r="B663" s="516" t="s">
        <v>2143</v>
      </c>
      <c r="C663" s="517"/>
      <c r="D663" s="518"/>
    </row>
    <row r="664" customFormat="false" ht="13.8" hidden="false" customHeight="false" outlineLevel="0" collapsed="false">
      <c r="A664" s="513"/>
      <c r="B664" s="516" t="s">
        <v>242</v>
      </c>
      <c r="C664" s="517"/>
      <c r="D664" s="518"/>
    </row>
    <row r="665" customFormat="false" ht="13.8" hidden="false" customHeight="false" outlineLevel="0" collapsed="false">
      <c r="A665" s="513"/>
      <c r="B665" s="516" t="s">
        <v>2146</v>
      </c>
      <c r="C665" s="517"/>
      <c r="D665" s="518"/>
    </row>
    <row r="666" customFormat="false" ht="13.8" hidden="false" customHeight="false" outlineLevel="0" collapsed="false">
      <c r="A666" s="513"/>
      <c r="B666" s="516" t="s">
        <v>3192</v>
      </c>
      <c r="C666" s="517"/>
      <c r="D666" s="518"/>
    </row>
    <row r="667" customFormat="false" ht="13.8" hidden="false" customHeight="false" outlineLevel="0" collapsed="false">
      <c r="A667" s="513"/>
      <c r="B667" s="516" t="s">
        <v>244</v>
      </c>
      <c r="C667" s="517"/>
      <c r="D667" s="518"/>
    </row>
    <row r="668" customFormat="false" ht="13.8" hidden="false" customHeight="false" outlineLevel="0" collapsed="false">
      <c r="A668" s="513"/>
      <c r="B668" s="516" t="s">
        <v>247</v>
      </c>
      <c r="C668" s="517"/>
      <c r="D668" s="518"/>
    </row>
    <row r="669" customFormat="false" ht="13.8" hidden="false" customHeight="false" outlineLevel="0" collapsed="false">
      <c r="A669" s="513"/>
      <c r="B669" s="516" t="s">
        <v>2148</v>
      </c>
      <c r="C669" s="517"/>
      <c r="D669" s="518"/>
    </row>
    <row r="670" customFormat="false" ht="13.8" hidden="false" customHeight="false" outlineLevel="0" collapsed="false">
      <c r="A670" s="513"/>
      <c r="B670" s="516" t="s">
        <v>2151</v>
      </c>
      <c r="C670" s="517"/>
      <c r="D670" s="518"/>
    </row>
    <row r="671" customFormat="false" ht="13.8" hidden="false" customHeight="false" outlineLevel="0" collapsed="false">
      <c r="A671" s="513"/>
      <c r="B671" s="516" t="s">
        <v>2733</v>
      </c>
      <c r="C671" s="517"/>
      <c r="D671" s="518"/>
    </row>
    <row r="672" customFormat="false" ht="13.8" hidden="false" customHeight="false" outlineLevel="0" collapsed="false">
      <c r="A672" s="513"/>
      <c r="B672" s="516" t="s">
        <v>2154</v>
      </c>
      <c r="C672" s="517"/>
      <c r="D672" s="518"/>
    </row>
    <row r="673" customFormat="false" ht="13.8" hidden="false" customHeight="false" outlineLevel="0" collapsed="false">
      <c r="A673" s="513"/>
      <c r="B673" s="516" t="s">
        <v>2158</v>
      </c>
      <c r="C673" s="517"/>
      <c r="D673" s="518"/>
    </row>
    <row r="674" customFormat="false" ht="13.8" hidden="false" customHeight="false" outlineLevel="0" collapsed="false">
      <c r="A674" s="513"/>
      <c r="B674" s="516" t="s">
        <v>3194</v>
      </c>
      <c r="C674" s="517"/>
      <c r="D674" s="518"/>
    </row>
    <row r="675" customFormat="false" ht="13.8" hidden="false" customHeight="false" outlineLevel="0" collapsed="false">
      <c r="A675" s="513"/>
      <c r="B675" s="516" t="s">
        <v>2161</v>
      </c>
      <c r="C675" s="517"/>
      <c r="D675" s="518"/>
    </row>
    <row r="676" customFormat="false" ht="13.8" hidden="false" customHeight="false" outlineLevel="0" collapsed="false">
      <c r="A676" s="513"/>
      <c r="B676" s="516" t="s">
        <v>2738</v>
      </c>
      <c r="C676" s="517"/>
      <c r="D676" s="518"/>
    </row>
    <row r="677" customFormat="false" ht="13.8" hidden="false" customHeight="false" outlineLevel="0" collapsed="false">
      <c r="A677" s="513"/>
      <c r="B677" s="516" t="s">
        <v>2742</v>
      </c>
      <c r="C677" s="517"/>
      <c r="D677" s="518"/>
    </row>
    <row r="678" customFormat="false" ht="13.8" hidden="false" customHeight="false" outlineLevel="0" collapsed="false">
      <c r="A678" s="513"/>
      <c r="B678" s="516" t="s">
        <v>1545</v>
      </c>
      <c r="C678" s="517"/>
      <c r="D678" s="518"/>
    </row>
    <row r="679" customFormat="false" ht="13.8" hidden="false" customHeight="false" outlineLevel="0" collapsed="false">
      <c r="A679" s="513"/>
      <c r="B679" s="516" t="s">
        <v>1547</v>
      </c>
      <c r="C679" s="517"/>
      <c r="D679" s="518"/>
    </row>
    <row r="680" customFormat="false" ht="13.8" hidden="false" customHeight="false" outlineLevel="0" collapsed="false">
      <c r="A680" s="513"/>
      <c r="B680" s="516" t="s">
        <v>1550</v>
      </c>
      <c r="C680" s="517"/>
      <c r="D680" s="518"/>
    </row>
    <row r="681" customFormat="false" ht="13.8" hidden="false" customHeight="false" outlineLevel="0" collapsed="false">
      <c r="A681" s="513"/>
      <c r="B681" s="516" t="s">
        <v>1553</v>
      </c>
      <c r="C681" s="517"/>
      <c r="D681" s="518"/>
    </row>
    <row r="682" customFormat="false" ht="13.8" hidden="false" customHeight="false" outlineLevel="0" collapsed="false">
      <c r="A682" s="513"/>
      <c r="B682" s="516" t="s">
        <v>1555</v>
      </c>
      <c r="C682" s="517"/>
      <c r="D682" s="518"/>
    </row>
    <row r="683" customFormat="false" ht="13.8" hidden="false" customHeight="false" outlineLevel="0" collapsed="false">
      <c r="A683" s="513"/>
      <c r="B683" s="516" t="s">
        <v>1557</v>
      </c>
      <c r="C683" s="517"/>
      <c r="D683" s="518"/>
    </row>
    <row r="684" customFormat="false" ht="13.8" hidden="false" customHeight="false" outlineLevel="0" collapsed="false">
      <c r="A684" s="513"/>
      <c r="B684" s="516" t="s">
        <v>1559</v>
      </c>
      <c r="C684" s="517"/>
      <c r="D684" s="518"/>
    </row>
    <row r="685" customFormat="false" ht="13.8" hidden="false" customHeight="false" outlineLevel="0" collapsed="false">
      <c r="A685" s="513"/>
      <c r="B685" s="516" t="s">
        <v>1562</v>
      </c>
      <c r="C685" s="517"/>
      <c r="D685" s="518"/>
    </row>
    <row r="686" customFormat="false" ht="13.8" hidden="false" customHeight="false" outlineLevel="0" collapsed="false">
      <c r="A686" s="513"/>
      <c r="B686" s="516" t="s">
        <v>1564</v>
      </c>
      <c r="C686" s="517"/>
      <c r="D686" s="518"/>
    </row>
    <row r="687" customFormat="false" ht="13.8" hidden="false" customHeight="false" outlineLevel="0" collapsed="false">
      <c r="A687" s="513"/>
      <c r="B687" s="516" t="s">
        <v>1567</v>
      </c>
      <c r="C687" s="517"/>
      <c r="D687" s="518"/>
    </row>
    <row r="688" customFormat="false" ht="13.8" hidden="false" customHeight="false" outlineLevel="0" collapsed="false">
      <c r="A688" s="513"/>
      <c r="B688" s="516" t="s">
        <v>1570</v>
      </c>
      <c r="C688" s="517"/>
      <c r="D688" s="518"/>
    </row>
    <row r="689" customFormat="false" ht="13.8" hidden="false" customHeight="false" outlineLevel="0" collapsed="false">
      <c r="A689" s="513"/>
      <c r="B689" s="516" t="s">
        <v>1573</v>
      </c>
      <c r="C689" s="517"/>
      <c r="D689" s="518"/>
    </row>
    <row r="690" customFormat="false" ht="13.8" hidden="false" customHeight="false" outlineLevel="0" collapsed="false">
      <c r="A690" s="513"/>
      <c r="B690" s="516" t="s">
        <v>1577</v>
      </c>
      <c r="C690" s="517"/>
      <c r="D690" s="518"/>
    </row>
    <row r="691" customFormat="false" ht="13.8" hidden="false" customHeight="false" outlineLevel="0" collapsed="false">
      <c r="A691" s="513"/>
      <c r="B691" s="516" t="s">
        <v>1579</v>
      </c>
      <c r="C691" s="517"/>
      <c r="D691" s="518"/>
    </row>
    <row r="692" customFormat="false" ht="13.8" hidden="false" customHeight="false" outlineLevel="0" collapsed="false">
      <c r="A692" s="513"/>
      <c r="B692" s="516" t="s">
        <v>1582</v>
      </c>
      <c r="C692" s="517"/>
      <c r="D692" s="518"/>
    </row>
    <row r="693" customFormat="false" ht="13.8" hidden="false" customHeight="false" outlineLevel="0" collapsed="false">
      <c r="A693" s="513"/>
      <c r="B693" s="516" t="s">
        <v>1584</v>
      </c>
      <c r="C693" s="517"/>
      <c r="D693" s="518"/>
    </row>
    <row r="694" customFormat="false" ht="13.8" hidden="false" customHeight="false" outlineLevel="0" collapsed="false">
      <c r="A694" s="513"/>
      <c r="B694" s="516" t="s">
        <v>536</v>
      </c>
      <c r="C694" s="517"/>
      <c r="D694" s="518"/>
    </row>
    <row r="695" customFormat="false" ht="13.8" hidden="false" customHeight="false" outlineLevel="0" collapsed="false">
      <c r="A695" s="513"/>
      <c r="B695" s="516" t="s">
        <v>539</v>
      </c>
      <c r="C695" s="517"/>
      <c r="D695" s="518"/>
    </row>
    <row r="696" customFormat="false" ht="13.8" hidden="false" customHeight="false" outlineLevel="0" collapsed="false">
      <c r="A696" s="513"/>
      <c r="B696" s="516" t="s">
        <v>545</v>
      </c>
      <c r="C696" s="517"/>
      <c r="D696" s="518"/>
    </row>
    <row r="697" customFormat="false" ht="13.8" hidden="false" customHeight="false" outlineLevel="0" collapsed="false">
      <c r="A697" s="513"/>
      <c r="B697" s="516" t="s">
        <v>2744</v>
      </c>
      <c r="C697" s="517"/>
      <c r="D697" s="518"/>
    </row>
    <row r="698" customFormat="false" ht="13.8" hidden="false" customHeight="false" outlineLevel="0" collapsed="false">
      <c r="A698" s="513"/>
      <c r="B698" s="516" t="s">
        <v>2164</v>
      </c>
      <c r="C698" s="517"/>
      <c r="D698" s="518"/>
    </row>
    <row r="699" customFormat="false" ht="13.8" hidden="false" customHeight="false" outlineLevel="0" collapsed="false">
      <c r="A699" s="513"/>
      <c r="B699" s="516" t="s">
        <v>2749</v>
      </c>
      <c r="C699" s="517"/>
      <c r="D699" s="518"/>
    </row>
    <row r="700" customFormat="false" ht="13.8" hidden="false" customHeight="false" outlineLevel="0" collapsed="false">
      <c r="A700" s="534"/>
      <c r="B700" s="516" t="s">
        <v>250</v>
      </c>
      <c r="C700" s="517"/>
      <c r="D700" s="518"/>
    </row>
    <row r="701" customFormat="false" ht="13.8" hidden="false" customHeight="false" outlineLevel="0" collapsed="false">
      <c r="A701" s="535"/>
      <c r="B701" s="516" t="s">
        <v>984</v>
      </c>
      <c r="C701" s="517"/>
      <c r="D701" s="518"/>
    </row>
    <row r="702" customFormat="false" ht="13.8" hidden="false" customHeight="false" outlineLevel="0" collapsed="false">
      <c r="A702" s="536"/>
      <c r="B702" s="516" t="s">
        <v>986</v>
      </c>
      <c r="C702" s="517"/>
      <c r="D702" s="518"/>
    </row>
    <row r="703" customFormat="false" ht="13.8" hidden="false" customHeight="false" outlineLevel="0" collapsed="false">
      <c r="A703" s="513"/>
      <c r="B703" s="516" t="s">
        <v>1587</v>
      </c>
      <c r="C703" s="517"/>
      <c r="D703" s="518"/>
    </row>
    <row r="704" customFormat="false" ht="13.8" hidden="false" customHeight="false" outlineLevel="0" collapsed="false">
      <c r="A704" s="513"/>
      <c r="B704" s="516" t="s">
        <v>253</v>
      </c>
      <c r="C704" s="517"/>
      <c r="D704" s="518"/>
    </row>
    <row r="705" customFormat="false" ht="13.8" hidden="false" customHeight="false" outlineLevel="0" collapsed="false">
      <c r="A705" s="513"/>
      <c r="B705" s="516" t="s">
        <v>256</v>
      </c>
      <c r="C705" s="517"/>
      <c r="D705" s="518"/>
    </row>
    <row r="706" customFormat="false" ht="13.8" hidden="false" customHeight="false" outlineLevel="0" collapsed="false">
      <c r="A706" s="513"/>
      <c r="B706" s="516" t="s">
        <v>259</v>
      </c>
      <c r="C706" s="517"/>
      <c r="D706" s="518"/>
    </row>
    <row r="707" customFormat="false" ht="13.8" hidden="false" customHeight="false" outlineLevel="0" collapsed="false">
      <c r="A707" s="537"/>
      <c r="B707" s="516" t="s">
        <v>262</v>
      </c>
      <c r="C707" s="517"/>
      <c r="D707" s="518"/>
    </row>
    <row r="708" customFormat="false" ht="13.8" hidden="false" customHeight="false" outlineLevel="0" collapsed="false">
      <c r="A708" s="537"/>
      <c r="B708" s="516" t="s">
        <v>265</v>
      </c>
      <c r="C708" s="517"/>
      <c r="D708" s="518"/>
    </row>
    <row r="709" customFormat="false" ht="13.8" hidden="false" customHeight="false" outlineLevel="0" collapsed="false">
      <c r="A709" s="537"/>
      <c r="B709" s="516" t="s">
        <v>268</v>
      </c>
      <c r="C709" s="517"/>
      <c r="D709" s="518"/>
    </row>
    <row r="710" customFormat="false" ht="13.8" hidden="false" customHeight="false" outlineLevel="0" collapsed="false">
      <c r="A710" s="537"/>
      <c r="B710" s="516" t="s">
        <v>271</v>
      </c>
      <c r="C710" s="517"/>
      <c r="D710" s="518"/>
    </row>
    <row r="711" customFormat="false" ht="13.8" hidden="false" customHeight="false" outlineLevel="0" collapsed="false">
      <c r="A711" s="513"/>
      <c r="B711" s="516" t="s">
        <v>273</v>
      </c>
      <c r="C711" s="517"/>
      <c r="D711" s="518"/>
    </row>
    <row r="712" customFormat="false" ht="13.8" hidden="false" customHeight="false" outlineLevel="0" collapsed="false">
      <c r="A712" s="513"/>
      <c r="B712" s="516" t="s">
        <v>276</v>
      </c>
      <c r="C712" s="517"/>
      <c r="D712" s="518"/>
    </row>
    <row r="713" customFormat="false" ht="13.8" hidden="false" customHeight="false" outlineLevel="0" collapsed="false">
      <c r="A713" s="537"/>
      <c r="B713" s="516" t="s">
        <v>279</v>
      </c>
      <c r="C713" s="517"/>
      <c r="D713" s="518"/>
    </row>
    <row r="714" customFormat="false" ht="13.8" hidden="false" customHeight="false" outlineLevel="0" collapsed="false">
      <c r="A714" s="537"/>
      <c r="B714" s="516" t="s">
        <v>282</v>
      </c>
      <c r="C714" s="517"/>
      <c r="D714" s="518"/>
    </row>
    <row r="715" customFormat="false" ht="13.8" hidden="false" customHeight="false" outlineLevel="0" collapsed="false">
      <c r="A715" s="513"/>
      <c r="B715" s="516" t="s">
        <v>285</v>
      </c>
      <c r="C715" s="517"/>
      <c r="D715" s="518"/>
    </row>
    <row r="716" customFormat="false" ht="13.8" hidden="false" customHeight="false" outlineLevel="0" collapsed="false">
      <c r="A716" s="513"/>
      <c r="B716" s="516" t="s">
        <v>288</v>
      </c>
      <c r="C716" s="517"/>
      <c r="D716" s="518"/>
    </row>
    <row r="717" customFormat="false" ht="13.8" hidden="false" customHeight="false" outlineLevel="0" collapsed="false">
      <c r="A717" s="513"/>
      <c r="B717" s="516" t="s">
        <v>291</v>
      </c>
      <c r="C717" s="517"/>
      <c r="D717" s="518"/>
    </row>
    <row r="718" customFormat="false" ht="13.8" hidden="false" customHeight="false" outlineLevel="0" collapsed="false">
      <c r="A718" s="513"/>
      <c r="B718" s="516" t="s">
        <v>1590</v>
      </c>
      <c r="C718" s="517"/>
      <c r="D718" s="518"/>
    </row>
    <row r="719" customFormat="false" ht="13.8" hidden="false" customHeight="false" outlineLevel="0" collapsed="false">
      <c r="A719" s="513"/>
      <c r="B719" s="516" t="s">
        <v>1593</v>
      </c>
      <c r="C719" s="517"/>
      <c r="D719" s="518"/>
    </row>
    <row r="720" customFormat="false" ht="13.8" hidden="false" customHeight="false" outlineLevel="0" collapsed="false">
      <c r="A720" s="513"/>
      <c r="B720" s="516" t="s">
        <v>1596</v>
      </c>
      <c r="C720" s="517"/>
      <c r="D720" s="518"/>
    </row>
    <row r="721" customFormat="false" ht="13.8" hidden="false" customHeight="false" outlineLevel="0" collapsed="false">
      <c r="A721" s="513"/>
      <c r="B721" s="516" t="s">
        <v>1599</v>
      </c>
      <c r="C721" s="517"/>
      <c r="D721" s="518"/>
    </row>
    <row r="722" customFormat="false" ht="13.8" hidden="false" customHeight="false" outlineLevel="0" collapsed="false">
      <c r="A722" s="513"/>
      <c r="B722" s="516" t="s">
        <v>1601</v>
      </c>
      <c r="C722" s="517"/>
      <c r="D722" s="518"/>
    </row>
    <row r="723" customFormat="false" ht="13.8" hidden="false" customHeight="false" outlineLevel="0" collapsed="false">
      <c r="A723" s="513"/>
      <c r="B723" s="516" t="s">
        <v>1604</v>
      </c>
      <c r="C723" s="517"/>
      <c r="D723" s="518"/>
    </row>
    <row r="724" customFormat="false" ht="13.8" hidden="false" customHeight="false" outlineLevel="0" collapsed="false">
      <c r="A724" s="513"/>
      <c r="B724" s="516" t="s">
        <v>1606</v>
      </c>
      <c r="C724" s="517"/>
      <c r="D724" s="518"/>
    </row>
    <row r="725" customFormat="false" ht="13.8" hidden="false" customHeight="false" outlineLevel="0" collapsed="false">
      <c r="A725" s="513"/>
      <c r="B725" s="516" t="s">
        <v>1609</v>
      </c>
      <c r="C725" s="517"/>
      <c r="D725" s="518"/>
    </row>
    <row r="726" customFormat="false" ht="13.8" hidden="false" customHeight="false" outlineLevel="0" collapsed="false">
      <c r="A726" s="513"/>
      <c r="B726" s="516" t="s">
        <v>1611</v>
      </c>
      <c r="C726" s="517"/>
      <c r="D726" s="518"/>
    </row>
    <row r="727" customFormat="false" ht="13.8" hidden="false" customHeight="false" outlineLevel="0" collapsed="false">
      <c r="A727" s="513"/>
      <c r="B727" s="516" t="s">
        <v>1614</v>
      </c>
      <c r="C727" s="517"/>
      <c r="D727" s="518"/>
    </row>
    <row r="728" customFormat="false" ht="13.8" hidden="false" customHeight="false" outlineLevel="0" collapsed="false">
      <c r="A728" s="513"/>
      <c r="B728" s="516" t="s">
        <v>1616</v>
      </c>
      <c r="C728" s="517"/>
      <c r="D728" s="518"/>
    </row>
    <row r="729" customFormat="false" ht="13.8" hidden="false" customHeight="false" outlineLevel="0" collapsed="false">
      <c r="A729" s="513"/>
      <c r="B729" s="516" t="s">
        <v>1619</v>
      </c>
      <c r="C729" s="517"/>
      <c r="D729" s="518"/>
    </row>
    <row r="730" customFormat="false" ht="13.8" hidden="false" customHeight="false" outlineLevel="0" collapsed="false">
      <c r="A730" s="513"/>
      <c r="B730" s="516" t="s">
        <v>300</v>
      </c>
      <c r="C730" s="517"/>
      <c r="D730" s="518"/>
    </row>
    <row r="731" customFormat="false" ht="13.8" hidden="false" customHeight="false" outlineLevel="0" collapsed="false">
      <c r="A731" s="513"/>
      <c r="B731" s="516" t="s">
        <v>1622</v>
      </c>
      <c r="C731" s="517"/>
      <c r="D731" s="518"/>
    </row>
    <row r="732" customFormat="false" ht="13.8" hidden="false" customHeight="false" outlineLevel="0" collapsed="false">
      <c r="A732" s="513"/>
      <c r="B732" s="516" t="s">
        <v>2166</v>
      </c>
      <c r="C732" s="517"/>
      <c r="D732" s="518"/>
    </row>
    <row r="733" customFormat="false" ht="13.8" hidden="false" customHeight="false" outlineLevel="0" collapsed="false">
      <c r="A733" s="513"/>
      <c r="B733" s="516" t="s">
        <v>2754</v>
      </c>
      <c r="C733" s="517"/>
      <c r="D733" s="518"/>
    </row>
    <row r="734" customFormat="false" ht="13.8" hidden="false" customHeight="false" outlineLevel="0" collapsed="false">
      <c r="A734" s="513"/>
      <c r="B734" s="516" t="s">
        <v>1625</v>
      </c>
      <c r="C734" s="517"/>
      <c r="D734" s="518"/>
    </row>
    <row r="735" customFormat="false" ht="13.8" hidden="false" customHeight="false" outlineLevel="0" collapsed="false">
      <c r="A735" s="513"/>
      <c r="B735" s="516" t="s">
        <v>3196</v>
      </c>
      <c r="C735" s="517"/>
      <c r="D735" s="518"/>
    </row>
    <row r="736" customFormat="false" ht="13.8" hidden="false" customHeight="false" outlineLevel="0" collapsed="false">
      <c r="A736" s="513"/>
      <c r="B736" s="516" t="s">
        <v>989</v>
      </c>
      <c r="C736" s="517"/>
      <c r="D736" s="518"/>
    </row>
    <row r="737" customFormat="false" ht="13.8" hidden="false" customHeight="false" outlineLevel="0" collapsed="false">
      <c r="A737" s="513"/>
      <c r="B737" s="516" t="s">
        <v>992</v>
      </c>
      <c r="C737" s="517"/>
      <c r="D737" s="518"/>
    </row>
    <row r="738" customFormat="false" ht="13.8" hidden="false" customHeight="false" outlineLevel="0" collapsed="false">
      <c r="A738" s="513"/>
      <c r="B738" s="516" t="s">
        <v>994</v>
      </c>
      <c r="C738" s="517"/>
      <c r="D738" s="518"/>
    </row>
    <row r="739" customFormat="false" ht="13.8" hidden="false" customHeight="false" outlineLevel="0" collapsed="false">
      <c r="A739" s="513"/>
      <c r="B739" s="516" t="s">
        <v>2168</v>
      </c>
      <c r="C739" s="517"/>
      <c r="D739" s="518"/>
    </row>
    <row r="740" customFormat="false" ht="13.8" hidden="false" customHeight="false" outlineLevel="0" collapsed="false">
      <c r="A740" s="513"/>
      <c r="B740" s="516" t="s">
        <v>303</v>
      </c>
      <c r="C740" s="517"/>
      <c r="D740" s="518"/>
    </row>
    <row r="741" customFormat="false" ht="13.8" hidden="false" customHeight="false" outlineLevel="0" collapsed="false">
      <c r="A741" s="513"/>
      <c r="B741" s="516" t="s">
        <v>1313</v>
      </c>
      <c r="C741" s="517"/>
      <c r="D741" s="518"/>
    </row>
    <row r="742" customFormat="false" ht="13.8" hidden="false" customHeight="false" outlineLevel="0" collapsed="false">
      <c r="A742" s="513"/>
      <c r="B742" s="516" t="s">
        <v>1628</v>
      </c>
      <c r="C742" s="517"/>
      <c r="D742" s="518"/>
    </row>
    <row r="743" customFormat="false" ht="13.8" hidden="false" customHeight="false" outlineLevel="0" collapsed="false">
      <c r="A743" s="513"/>
      <c r="B743" s="516" t="s">
        <v>3198</v>
      </c>
      <c r="C743" s="517"/>
      <c r="D743" s="518"/>
    </row>
    <row r="744" customFormat="false" ht="13.8" hidden="false" customHeight="false" outlineLevel="0" collapsed="false">
      <c r="A744" s="513"/>
      <c r="B744" s="516" t="s">
        <v>3200</v>
      </c>
      <c r="C744" s="517"/>
      <c r="D744" s="518"/>
    </row>
    <row r="745" customFormat="false" ht="13.8" hidden="false" customHeight="false" outlineLevel="0" collapsed="false">
      <c r="A745" s="513"/>
      <c r="B745" s="516" t="s">
        <v>996</v>
      </c>
      <c r="C745" s="517"/>
      <c r="D745" s="518"/>
    </row>
    <row r="746" customFormat="false" ht="13.8" hidden="false" customHeight="false" outlineLevel="0" collapsed="false">
      <c r="A746" s="513"/>
      <c r="B746" s="516" t="s">
        <v>1004</v>
      </c>
      <c r="C746" s="517"/>
      <c r="D746" s="518"/>
    </row>
    <row r="747" customFormat="false" ht="13.8" hidden="false" customHeight="false" outlineLevel="0" collapsed="false">
      <c r="A747" s="513"/>
      <c r="B747" s="516" t="s">
        <v>1009</v>
      </c>
      <c r="C747" s="517"/>
      <c r="D747" s="518"/>
    </row>
    <row r="748" customFormat="false" ht="13.8" hidden="false" customHeight="false" outlineLevel="0" collapsed="false">
      <c r="A748" s="513"/>
      <c r="B748" s="516" t="s">
        <v>1015</v>
      </c>
      <c r="C748" s="517"/>
      <c r="D748" s="518"/>
    </row>
    <row r="749" customFormat="false" ht="13.8" hidden="false" customHeight="false" outlineLevel="0" collapsed="false">
      <c r="A749" s="513"/>
      <c r="B749" s="516" t="s">
        <v>1018</v>
      </c>
      <c r="C749" s="517"/>
      <c r="D749" s="518"/>
    </row>
    <row r="750" customFormat="false" ht="13.8" hidden="false" customHeight="false" outlineLevel="0" collapsed="false">
      <c r="A750" s="513"/>
      <c r="B750" s="516" t="s">
        <v>3205</v>
      </c>
      <c r="C750" s="517"/>
      <c r="D750" s="518"/>
    </row>
    <row r="751" customFormat="false" ht="13.8" hidden="false" customHeight="false" outlineLevel="0" collapsed="false">
      <c r="A751" s="538"/>
      <c r="B751" s="516" t="s">
        <v>3207</v>
      </c>
      <c r="C751" s="517"/>
      <c r="D751" s="518"/>
    </row>
    <row r="752" customFormat="false" ht="13.8" hidden="false" customHeight="false" outlineLevel="0" collapsed="false">
      <c r="A752" s="513"/>
      <c r="B752" s="516" t="s">
        <v>306</v>
      </c>
      <c r="C752" s="517"/>
      <c r="D752" s="518"/>
    </row>
    <row r="753" customFormat="false" ht="13.8" hidden="false" customHeight="false" outlineLevel="0" collapsed="false">
      <c r="A753" s="513"/>
      <c r="B753" s="516" t="s">
        <v>3209</v>
      </c>
      <c r="C753" s="517"/>
      <c r="D753" s="518"/>
    </row>
    <row r="754" customFormat="false" ht="13.8" hidden="false" customHeight="false" outlineLevel="0" collapsed="false">
      <c r="A754" s="513"/>
      <c r="B754" s="516" t="s">
        <v>3212</v>
      </c>
      <c r="C754" s="517"/>
      <c r="D754" s="518"/>
    </row>
    <row r="755" customFormat="false" ht="13.8" hidden="false" customHeight="false" outlineLevel="0" collapsed="false">
      <c r="A755" s="513"/>
      <c r="B755" s="516" t="s">
        <v>2756</v>
      </c>
      <c r="C755" s="517"/>
      <c r="D755" s="518"/>
    </row>
    <row r="756" customFormat="false" ht="13.8" hidden="false" customHeight="false" outlineLevel="0" collapsed="false">
      <c r="A756" s="513"/>
      <c r="B756" s="516" t="s">
        <v>2758</v>
      </c>
      <c r="C756" s="517"/>
      <c r="D756" s="518"/>
    </row>
    <row r="757" customFormat="false" ht="13.8" hidden="false" customHeight="false" outlineLevel="0" collapsed="false">
      <c r="A757" s="513"/>
      <c r="B757" s="516" t="s">
        <v>2762</v>
      </c>
      <c r="C757" s="517"/>
      <c r="D757" s="518"/>
    </row>
    <row r="758" customFormat="false" ht="13.8" hidden="false" customHeight="false" outlineLevel="0" collapsed="false">
      <c r="A758" s="513"/>
      <c r="B758" s="516" t="s">
        <v>2765</v>
      </c>
      <c r="C758" s="517"/>
      <c r="D758" s="518"/>
    </row>
    <row r="759" customFormat="false" ht="13.8" hidden="false" customHeight="false" outlineLevel="0" collapsed="false">
      <c r="A759" s="513"/>
      <c r="B759" s="516" t="s">
        <v>548</v>
      </c>
      <c r="C759" s="517"/>
      <c r="D759" s="518"/>
    </row>
    <row r="760" customFormat="false" ht="13.8" hidden="false" customHeight="false" outlineLevel="0" collapsed="false">
      <c r="A760" s="513"/>
      <c r="B760" s="516" t="s">
        <v>551</v>
      </c>
      <c r="C760" s="517"/>
      <c r="D760" s="518"/>
    </row>
    <row r="761" customFormat="false" ht="13.8" hidden="false" customHeight="false" outlineLevel="0" collapsed="false">
      <c r="A761" s="513"/>
      <c r="B761" s="516" t="s">
        <v>554</v>
      </c>
      <c r="C761" s="517"/>
      <c r="D761" s="518"/>
    </row>
    <row r="762" customFormat="false" ht="13.8" hidden="false" customHeight="false" outlineLevel="0" collapsed="false">
      <c r="A762" s="513"/>
      <c r="B762" s="516" t="s">
        <v>557</v>
      </c>
      <c r="C762" s="517"/>
      <c r="D762" s="518"/>
    </row>
    <row r="763" customFormat="false" ht="13.8" hidden="false" customHeight="false" outlineLevel="0" collapsed="false">
      <c r="A763" s="537"/>
      <c r="B763" s="516" t="s">
        <v>1631</v>
      </c>
      <c r="C763" s="517"/>
      <c r="D763" s="518"/>
    </row>
    <row r="764" customFormat="false" ht="13.8" hidden="false" customHeight="false" outlineLevel="0" collapsed="false">
      <c r="A764" s="513"/>
      <c r="B764" s="516" t="s">
        <v>2308</v>
      </c>
      <c r="C764" s="517"/>
      <c r="D764" s="518"/>
    </row>
    <row r="765" customFormat="false" ht="13.8" hidden="false" customHeight="false" outlineLevel="0" collapsed="false">
      <c r="A765" s="513"/>
      <c r="B765" s="516" t="s">
        <v>2768</v>
      </c>
      <c r="C765" s="517"/>
      <c r="D765" s="518"/>
    </row>
    <row r="766" customFormat="false" ht="13.8" hidden="false" customHeight="false" outlineLevel="0" collapsed="false">
      <c r="A766" s="513"/>
      <c r="B766" s="516" t="s">
        <v>2773</v>
      </c>
      <c r="C766" s="517"/>
      <c r="D766" s="518"/>
    </row>
    <row r="767" customFormat="false" ht="13.8" hidden="false" customHeight="false" outlineLevel="0" collapsed="false">
      <c r="A767" s="513"/>
      <c r="B767" s="516" t="s">
        <v>2777</v>
      </c>
      <c r="C767" s="517"/>
      <c r="D767" s="518"/>
    </row>
    <row r="768" customFormat="false" ht="13.8" hidden="false" customHeight="false" outlineLevel="0" collapsed="false">
      <c r="A768" s="513"/>
      <c r="B768" s="516" t="s">
        <v>2783</v>
      </c>
      <c r="C768" s="517"/>
      <c r="D768" s="518"/>
    </row>
    <row r="769" customFormat="false" ht="13.8" hidden="false" customHeight="false" outlineLevel="0" collapsed="false">
      <c r="A769" s="513"/>
      <c r="B769" s="516" t="s">
        <v>2788</v>
      </c>
      <c r="C769" s="517"/>
      <c r="D769" s="518"/>
    </row>
    <row r="770" customFormat="false" ht="13.8" hidden="false" customHeight="false" outlineLevel="0" collapsed="false">
      <c r="A770" s="513"/>
      <c r="B770" s="516" t="s">
        <v>2793</v>
      </c>
      <c r="C770" s="517"/>
      <c r="D770" s="518"/>
    </row>
    <row r="771" customFormat="false" ht="13.8" hidden="false" customHeight="false" outlineLevel="0" collapsed="false">
      <c r="A771" s="513"/>
      <c r="B771" s="516" t="s">
        <v>2796</v>
      </c>
      <c r="C771" s="517"/>
      <c r="D771" s="518"/>
    </row>
    <row r="772" customFormat="false" ht="13.8" hidden="false" customHeight="false" outlineLevel="0" collapsed="false">
      <c r="A772" s="513"/>
      <c r="B772" s="516" t="s">
        <v>2799</v>
      </c>
      <c r="C772" s="517"/>
      <c r="D772" s="518"/>
    </row>
    <row r="773" customFormat="false" ht="13.8" hidden="false" customHeight="false" outlineLevel="0" collapsed="false">
      <c r="A773" s="513"/>
      <c r="B773" s="516" t="s">
        <v>3215</v>
      </c>
      <c r="C773" s="517"/>
      <c r="D773" s="518"/>
    </row>
    <row r="774" customFormat="false" ht="13.8" hidden="false" customHeight="false" outlineLevel="0" collapsed="false">
      <c r="A774" s="513"/>
      <c r="B774" s="516" t="s">
        <v>3217</v>
      </c>
      <c r="C774" s="517"/>
      <c r="D774" s="518"/>
    </row>
    <row r="775" customFormat="false" ht="13.8" hidden="false" customHeight="false" outlineLevel="0" collapsed="false">
      <c r="A775" s="513"/>
      <c r="B775" s="516" t="s">
        <v>2170</v>
      </c>
      <c r="C775" s="517"/>
      <c r="D775" s="518"/>
    </row>
    <row r="776" customFormat="false" ht="13.8" hidden="false" customHeight="false" outlineLevel="0" collapsed="false">
      <c r="A776" s="513"/>
      <c r="B776" s="516" t="s">
        <v>2172</v>
      </c>
      <c r="C776" s="517"/>
      <c r="D776" s="518"/>
    </row>
    <row r="777" customFormat="false" ht="13.8" hidden="false" customHeight="false" outlineLevel="0" collapsed="false">
      <c r="A777" s="513"/>
      <c r="B777" s="516" t="s">
        <v>1023</v>
      </c>
      <c r="C777" s="517"/>
      <c r="D777" s="518"/>
    </row>
    <row r="778" customFormat="false" ht="13.8" hidden="false" customHeight="false" outlineLevel="0" collapsed="false">
      <c r="A778" s="513"/>
      <c r="B778" s="516" t="s">
        <v>1026</v>
      </c>
      <c r="C778" s="517"/>
      <c r="D778" s="518"/>
    </row>
    <row r="779" customFormat="false" ht="13.8" hidden="false" customHeight="false" outlineLevel="0" collapsed="false">
      <c r="A779" s="513"/>
      <c r="B779" s="516" t="s">
        <v>1029</v>
      </c>
      <c r="C779" s="517"/>
      <c r="D779" s="518"/>
    </row>
    <row r="780" customFormat="false" ht="13.8" hidden="false" customHeight="false" outlineLevel="0" collapsed="false">
      <c r="A780" s="513"/>
      <c r="B780" s="516" t="s">
        <v>1032</v>
      </c>
      <c r="C780" s="517"/>
      <c r="D780" s="518"/>
    </row>
    <row r="781" customFormat="false" ht="13.8" hidden="false" customHeight="false" outlineLevel="0" collapsed="false">
      <c r="A781" s="513"/>
      <c r="B781" s="516" t="s">
        <v>1035</v>
      </c>
      <c r="C781" s="517"/>
      <c r="D781" s="518"/>
    </row>
    <row r="782" customFormat="false" ht="13.8" hidden="false" customHeight="false" outlineLevel="0" collapsed="false">
      <c r="A782" s="513"/>
      <c r="B782" s="516" t="s">
        <v>1037</v>
      </c>
      <c r="C782" s="517"/>
      <c r="D782" s="518"/>
    </row>
    <row r="783" customFormat="false" ht="13.8" hidden="false" customHeight="false" outlineLevel="0" collapsed="false">
      <c r="A783" s="513"/>
      <c r="B783" s="516" t="s">
        <v>3219</v>
      </c>
      <c r="C783" s="517"/>
      <c r="D783" s="518"/>
    </row>
    <row r="784" customFormat="false" ht="13.8" hidden="false" customHeight="false" outlineLevel="0" collapsed="false">
      <c r="A784" s="513"/>
      <c r="B784" s="516" t="s">
        <v>309</v>
      </c>
      <c r="C784" s="517"/>
      <c r="D784" s="518"/>
    </row>
    <row r="785" customFormat="false" ht="13.8" hidden="false" customHeight="false" outlineLevel="0" collapsed="false">
      <c r="A785" s="513"/>
      <c r="B785" s="516" t="s">
        <v>2174</v>
      </c>
      <c r="C785" s="517"/>
      <c r="D785" s="518"/>
    </row>
    <row r="786" customFormat="false" ht="13.8" hidden="false" customHeight="false" outlineLevel="0" collapsed="false">
      <c r="A786" s="513"/>
      <c r="B786" s="516" t="s">
        <v>3221</v>
      </c>
      <c r="C786" s="517"/>
      <c r="D786" s="518"/>
    </row>
    <row r="787" customFormat="false" ht="13.8" hidden="false" customHeight="false" outlineLevel="0" collapsed="false">
      <c r="A787" s="513"/>
      <c r="B787" s="516" t="s">
        <v>1315</v>
      </c>
      <c r="C787" s="517"/>
      <c r="D787" s="518"/>
    </row>
    <row r="788" customFormat="false" ht="13.8" hidden="false" customHeight="false" outlineLevel="0" collapsed="false">
      <c r="A788" s="513"/>
      <c r="B788" s="516" t="s">
        <v>1317</v>
      </c>
      <c r="C788" s="517"/>
      <c r="D788" s="518"/>
    </row>
    <row r="789" customFormat="false" ht="13.8" hidden="false" customHeight="false" outlineLevel="0" collapsed="false">
      <c r="A789" s="513"/>
      <c r="B789" s="516" t="s">
        <v>1635</v>
      </c>
      <c r="C789" s="517"/>
      <c r="D789" s="518"/>
    </row>
    <row r="790" customFormat="false" ht="13.8" hidden="false" customHeight="false" outlineLevel="0" collapsed="false">
      <c r="A790" s="513"/>
      <c r="B790" s="516" t="s">
        <v>559</v>
      </c>
      <c r="C790" s="517"/>
      <c r="D790" s="518"/>
    </row>
    <row r="791" customFormat="false" ht="13.8" hidden="false" customHeight="false" outlineLevel="0" collapsed="false">
      <c r="A791" s="513"/>
      <c r="B791" s="516" t="s">
        <v>561</v>
      </c>
      <c r="C791" s="517"/>
      <c r="D791" s="518"/>
    </row>
    <row r="792" customFormat="false" ht="13.8" hidden="false" customHeight="false" outlineLevel="0" collapsed="false">
      <c r="A792" s="513"/>
      <c r="B792" s="516" t="s">
        <v>1040</v>
      </c>
      <c r="C792" s="517"/>
      <c r="D792" s="518"/>
    </row>
    <row r="793" customFormat="false" ht="13.8" hidden="false" customHeight="false" outlineLevel="0" collapsed="false">
      <c r="A793" s="513"/>
      <c r="B793" s="516" t="s">
        <v>1045</v>
      </c>
      <c r="C793" s="517"/>
      <c r="D793" s="518"/>
    </row>
    <row r="794" customFormat="false" ht="13.8" hidden="false" customHeight="false" outlineLevel="0" collapsed="false">
      <c r="A794" s="513"/>
      <c r="B794" s="516" t="s">
        <v>1048</v>
      </c>
      <c r="C794" s="517"/>
      <c r="D794" s="518"/>
    </row>
    <row r="795" customFormat="false" ht="13.8" hidden="false" customHeight="false" outlineLevel="0" collapsed="false">
      <c r="A795" s="513"/>
      <c r="B795" s="516" t="s">
        <v>1051</v>
      </c>
      <c r="C795" s="517"/>
      <c r="D795" s="518"/>
    </row>
    <row r="796" customFormat="false" ht="13.8" hidden="false" customHeight="false" outlineLevel="0" collapsed="false">
      <c r="A796" s="513"/>
      <c r="B796" s="516" t="s">
        <v>1053</v>
      </c>
      <c r="C796" s="517"/>
      <c r="D796" s="518"/>
    </row>
    <row r="797" customFormat="false" ht="13.8" hidden="false" customHeight="false" outlineLevel="0" collapsed="false">
      <c r="A797" s="513"/>
      <c r="B797" s="516" t="s">
        <v>1056</v>
      </c>
      <c r="C797" s="517"/>
      <c r="D797" s="518"/>
    </row>
    <row r="798" customFormat="false" ht="13.8" hidden="false" customHeight="false" outlineLevel="0" collapsed="false">
      <c r="A798" s="513"/>
      <c r="B798" s="516" t="s">
        <v>1059</v>
      </c>
      <c r="C798" s="517"/>
      <c r="D798" s="518"/>
    </row>
    <row r="799" customFormat="false" ht="13.8" hidden="false" customHeight="false" outlineLevel="0" collapsed="false">
      <c r="A799" s="513"/>
      <c r="B799" s="516" t="s">
        <v>1062</v>
      </c>
      <c r="C799" s="517"/>
      <c r="D799" s="518"/>
    </row>
    <row r="800" customFormat="false" ht="13.8" hidden="false" customHeight="false" outlineLevel="0" collapsed="false">
      <c r="A800" s="513"/>
      <c r="B800" s="516" t="s">
        <v>1064</v>
      </c>
      <c r="C800" s="517"/>
      <c r="D800" s="518"/>
    </row>
    <row r="801" customFormat="false" ht="13.8" hidden="false" customHeight="false" outlineLevel="0" collapsed="false">
      <c r="A801" s="513"/>
      <c r="B801" s="516" t="s">
        <v>1067</v>
      </c>
      <c r="C801" s="517"/>
      <c r="D801" s="518"/>
    </row>
    <row r="802" customFormat="false" ht="13.8" hidden="false" customHeight="false" outlineLevel="0" collapsed="false">
      <c r="A802" s="513"/>
      <c r="B802" s="516" t="s">
        <v>1070</v>
      </c>
      <c r="C802" s="517"/>
      <c r="D802" s="518"/>
    </row>
    <row r="803" customFormat="false" ht="13.8" hidden="false" customHeight="false" outlineLevel="0" collapsed="false">
      <c r="A803" s="513"/>
      <c r="B803" s="516" t="s">
        <v>1072</v>
      </c>
      <c r="C803" s="517"/>
      <c r="D803" s="518"/>
    </row>
    <row r="804" customFormat="false" ht="13.8" hidden="false" customHeight="false" outlineLevel="0" collapsed="false">
      <c r="A804" s="513"/>
      <c r="B804" s="516" t="s">
        <v>1075</v>
      </c>
      <c r="C804" s="517"/>
      <c r="D804" s="518"/>
    </row>
    <row r="805" customFormat="false" ht="13.8" hidden="false" customHeight="false" outlineLevel="0" collapsed="false">
      <c r="A805" s="513"/>
      <c r="B805" s="516" t="s">
        <v>3223</v>
      </c>
      <c r="C805" s="517"/>
      <c r="D805" s="518"/>
    </row>
    <row r="806" customFormat="false" ht="13.8" hidden="false" customHeight="false" outlineLevel="0" collapsed="false">
      <c r="A806" s="513"/>
      <c r="B806" s="516" t="s">
        <v>3225</v>
      </c>
      <c r="C806" s="517"/>
      <c r="D806" s="518"/>
    </row>
    <row r="807" customFormat="false" ht="13.8" hidden="false" customHeight="false" outlineLevel="0" collapsed="false">
      <c r="A807" s="513"/>
      <c r="B807" s="516" t="s">
        <v>2802</v>
      </c>
      <c r="C807" s="517"/>
      <c r="D807" s="518"/>
    </row>
    <row r="808" customFormat="false" ht="13.8" hidden="false" customHeight="false" outlineLevel="0" collapsed="false">
      <c r="A808" s="513"/>
      <c r="B808" s="516" t="s">
        <v>1077</v>
      </c>
      <c r="C808" s="517"/>
      <c r="D808" s="518"/>
    </row>
    <row r="809" customFormat="false" ht="13.8" hidden="false" customHeight="false" outlineLevel="0" collapsed="false">
      <c r="A809" s="513"/>
      <c r="B809" s="516" t="s">
        <v>3489</v>
      </c>
      <c r="C809" s="517"/>
      <c r="D809" s="518"/>
    </row>
    <row r="810" customFormat="false" ht="13.8" hidden="false" customHeight="false" outlineLevel="0" collapsed="false">
      <c r="A810" s="513"/>
      <c r="B810" s="516" t="s">
        <v>311</v>
      </c>
      <c r="C810" s="517"/>
      <c r="D810" s="518"/>
    </row>
    <row r="811" customFormat="false" ht="13.8" hidden="false" customHeight="false" outlineLevel="0" collapsed="false">
      <c r="A811" s="513"/>
      <c r="B811" s="516" t="s">
        <v>2804</v>
      </c>
      <c r="C811" s="517"/>
      <c r="D811" s="518"/>
    </row>
    <row r="812" customFormat="false" ht="13.8" hidden="false" customHeight="false" outlineLevel="0" collapsed="false">
      <c r="A812" s="513"/>
      <c r="B812" s="516" t="s">
        <v>3227</v>
      </c>
      <c r="C812" s="517"/>
      <c r="D812" s="518"/>
    </row>
    <row r="813" customFormat="false" ht="13.8" hidden="false" customHeight="false" outlineLevel="0" collapsed="false">
      <c r="A813" s="513"/>
      <c r="B813" s="516" t="s">
        <v>2806</v>
      </c>
      <c r="C813" s="517"/>
      <c r="D813" s="518"/>
    </row>
    <row r="814" customFormat="false" ht="13.8" hidden="false" customHeight="false" outlineLevel="0" collapsed="false">
      <c r="A814" s="513"/>
      <c r="B814" s="516" t="s">
        <v>3229</v>
      </c>
      <c r="C814" s="517"/>
      <c r="D814" s="518"/>
    </row>
    <row r="815" customFormat="false" ht="13.8" hidden="false" customHeight="false" outlineLevel="0" collapsed="false">
      <c r="A815" s="513"/>
      <c r="B815" s="516" t="s">
        <v>2808</v>
      </c>
      <c r="C815" s="517"/>
      <c r="D815" s="518"/>
    </row>
    <row r="816" customFormat="false" ht="13.8" hidden="false" customHeight="false" outlineLevel="0" collapsed="false">
      <c r="A816" s="513"/>
      <c r="B816" s="516" t="s">
        <v>3231</v>
      </c>
      <c r="C816" s="517"/>
      <c r="D816" s="518"/>
    </row>
    <row r="817" customFormat="false" ht="13.8" hidden="false" customHeight="false" outlineLevel="0" collapsed="false">
      <c r="A817" s="513"/>
      <c r="B817" s="516" t="s">
        <v>3233</v>
      </c>
      <c r="C817" s="517"/>
      <c r="D817" s="518"/>
    </row>
    <row r="818" customFormat="false" ht="13.8" hidden="false" customHeight="false" outlineLevel="0" collapsed="false">
      <c r="A818" s="513"/>
      <c r="B818" s="516" t="s">
        <v>1082</v>
      </c>
      <c r="C818" s="517"/>
      <c r="D818" s="518"/>
    </row>
    <row r="819" customFormat="false" ht="13.8" hidden="false" customHeight="false" outlineLevel="0" collapsed="false">
      <c r="A819" s="513"/>
      <c r="B819" s="516" t="s">
        <v>3235</v>
      </c>
      <c r="C819" s="517"/>
      <c r="D819" s="518"/>
    </row>
    <row r="820" customFormat="false" ht="13.8" hidden="false" customHeight="false" outlineLevel="0" collapsed="false">
      <c r="A820" s="513"/>
      <c r="B820" s="516" t="s">
        <v>2811</v>
      </c>
      <c r="C820" s="517"/>
      <c r="D820" s="518"/>
    </row>
    <row r="821" customFormat="false" ht="13.8" hidden="false" customHeight="false" outlineLevel="0" collapsed="false">
      <c r="A821" s="513"/>
      <c r="B821" s="516" t="s">
        <v>3237</v>
      </c>
      <c r="C821" s="517"/>
      <c r="D821" s="518"/>
    </row>
    <row r="822" customFormat="false" ht="13.8" hidden="false" customHeight="false" outlineLevel="0" collapsed="false">
      <c r="A822" s="513"/>
      <c r="B822" s="516" t="s">
        <v>313</v>
      </c>
      <c r="C822" s="517"/>
      <c r="D822" s="518"/>
    </row>
    <row r="823" customFormat="false" ht="13.8" hidden="false" customHeight="false" outlineLevel="0" collapsed="false">
      <c r="A823" s="513"/>
      <c r="B823" s="516" t="s">
        <v>1637</v>
      </c>
      <c r="C823" s="517"/>
      <c r="D823" s="518"/>
    </row>
    <row r="824" customFormat="false" ht="13.8" hidden="false" customHeight="false" outlineLevel="0" collapsed="false">
      <c r="A824" s="513"/>
      <c r="B824" s="516" t="s">
        <v>563</v>
      </c>
      <c r="C824" s="517"/>
      <c r="D824" s="518"/>
    </row>
    <row r="825" customFormat="false" ht="13.8" hidden="false" customHeight="false" outlineLevel="0" collapsed="false">
      <c r="A825" s="513"/>
      <c r="B825" s="516" t="s">
        <v>566</v>
      </c>
      <c r="C825" s="517"/>
      <c r="D825" s="518"/>
    </row>
    <row r="826" customFormat="false" ht="13.8" hidden="false" customHeight="false" outlineLevel="0" collapsed="false">
      <c r="A826" s="513"/>
      <c r="B826" s="516" t="s">
        <v>568</v>
      </c>
      <c r="C826" s="517"/>
      <c r="D826" s="518"/>
    </row>
    <row r="827" customFormat="false" ht="13.8" hidden="false" customHeight="false" outlineLevel="0" collapsed="false">
      <c r="A827" s="513"/>
      <c r="B827" s="516" t="s">
        <v>571</v>
      </c>
      <c r="C827" s="517"/>
      <c r="D827" s="518"/>
    </row>
    <row r="828" customFormat="false" ht="13.8" hidden="false" customHeight="false" outlineLevel="0" collapsed="false">
      <c r="A828" s="513"/>
      <c r="B828" s="516" t="s">
        <v>3239</v>
      </c>
      <c r="C828" s="517"/>
      <c r="D828" s="518"/>
    </row>
    <row r="829" customFormat="false" ht="13.8" hidden="false" customHeight="false" outlineLevel="0" collapsed="false">
      <c r="A829" s="513"/>
      <c r="B829" s="516" t="s">
        <v>1639</v>
      </c>
      <c r="C829" s="517"/>
      <c r="D829" s="518"/>
    </row>
    <row r="830" customFormat="false" ht="13.8" hidden="false" customHeight="false" outlineLevel="0" collapsed="false">
      <c r="A830" s="513"/>
      <c r="B830" s="516" t="s">
        <v>1641</v>
      </c>
      <c r="C830" s="517"/>
      <c r="D830" s="518"/>
    </row>
    <row r="831" customFormat="false" ht="13.8" hidden="false" customHeight="false" outlineLevel="0" collapsed="false">
      <c r="A831" s="513"/>
      <c r="B831" s="516" t="s">
        <v>1644</v>
      </c>
      <c r="C831" s="517"/>
      <c r="D831" s="518"/>
    </row>
    <row r="832" customFormat="false" ht="13.8" hidden="false" customHeight="false" outlineLevel="0" collapsed="false">
      <c r="A832" s="513"/>
      <c r="B832" s="516" t="s">
        <v>1647</v>
      </c>
      <c r="C832" s="517"/>
      <c r="D832" s="518"/>
    </row>
    <row r="833" customFormat="false" ht="13.8" hidden="false" customHeight="false" outlineLevel="0" collapsed="false">
      <c r="A833" s="513"/>
      <c r="B833" s="516" t="s">
        <v>1650</v>
      </c>
      <c r="C833" s="517"/>
      <c r="D833" s="518"/>
    </row>
    <row r="834" customFormat="false" ht="13.8" hidden="false" customHeight="false" outlineLevel="0" collapsed="false">
      <c r="A834" s="513"/>
      <c r="B834" s="516" t="s">
        <v>1655</v>
      </c>
      <c r="C834" s="517"/>
      <c r="D834" s="518"/>
    </row>
    <row r="835" customFormat="false" ht="13.8" hidden="false" customHeight="false" outlineLevel="0" collapsed="false">
      <c r="A835" s="513"/>
      <c r="B835" s="516" t="s">
        <v>1657</v>
      </c>
      <c r="C835" s="517"/>
      <c r="D835" s="518"/>
    </row>
    <row r="836" customFormat="false" ht="13.8" hidden="false" customHeight="false" outlineLevel="0" collapsed="false">
      <c r="A836" s="513"/>
      <c r="B836" s="516" t="s">
        <v>1659</v>
      </c>
      <c r="C836" s="517"/>
      <c r="D836" s="518"/>
    </row>
    <row r="837" customFormat="false" ht="13.8" hidden="false" customHeight="false" outlineLevel="0" collapsed="false">
      <c r="A837" s="513"/>
      <c r="B837" s="516" t="s">
        <v>1662</v>
      </c>
      <c r="C837" s="517"/>
      <c r="D837" s="518"/>
    </row>
    <row r="838" customFormat="false" ht="13.8" hidden="false" customHeight="false" outlineLevel="0" collapsed="false">
      <c r="A838" s="513"/>
      <c r="B838" s="516" t="s">
        <v>1665</v>
      </c>
      <c r="C838" s="517"/>
      <c r="D838" s="518"/>
    </row>
    <row r="839" customFormat="false" ht="13.8" hidden="false" customHeight="false" outlineLevel="0" collapsed="false">
      <c r="A839" s="513"/>
      <c r="B839" s="516" t="s">
        <v>1670</v>
      </c>
      <c r="C839" s="517"/>
      <c r="D839" s="518"/>
    </row>
    <row r="840" customFormat="false" ht="13.8" hidden="false" customHeight="false" outlineLevel="0" collapsed="false">
      <c r="A840" s="513"/>
      <c r="B840" s="516" t="s">
        <v>1672</v>
      </c>
      <c r="C840" s="517"/>
      <c r="D840" s="518"/>
    </row>
    <row r="841" customFormat="false" ht="13.8" hidden="false" customHeight="false" outlineLevel="0" collapsed="false">
      <c r="A841" s="513"/>
      <c r="B841" s="516" t="s">
        <v>1675</v>
      </c>
      <c r="C841" s="517"/>
      <c r="D841" s="518"/>
    </row>
    <row r="842" customFormat="false" ht="13.8" hidden="false" customHeight="false" outlineLevel="0" collapsed="false">
      <c r="A842" s="513"/>
      <c r="B842" s="516" t="s">
        <v>1677</v>
      </c>
      <c r="C842" s="517"/>
      <c r="D842" s="518"/>
    </row>
    <row r="843" customFormat="false" ht="13.8" hidden="false" customHeight="false" outlineLevel="0" collapsed="false">
      <c r="A843" s="513"/>
      <c r="B843" s="516" t="s">
        <v>1681</v>
      </c>
      <c r="C843" s="517"/>
      <c r="D843" s="518"/>
    </row>
    <row r="844" customFormat="false" ht="13.8" hidden="false" customHeight="false" outlineLevel="0" collapsed="false">
      <c r="A844" s="513"/>
      <c r="B844" s="516" t="s">
        <v>1686</v>
      </c>
      <c r="C844" s="517"/>
      <c r="D844" s="518"/>
    </row>
    <row r="845" customFormat="false" ht="13.8" hidden="false" customHeight="false" outlineLevel="0" collapsed="false">
      <c r="A845" s="513"/>
      <c r="B845" s="516" t="s">
        <v>1689</v>
      </c>
      <c r="C845" s="517"/>
      <c r="D845" s="518"/>
    </row>
    <row r="846" customFormat="false" ht="13.8" hidden="false" customHeight="false" outlineLevel="0" collapsed="false">
      <c r="A846" s="513"/>
      <c r="B846" s="516" t="s">
        <v>1693</v>
      </c>
      <c r="C846" s="517"/>
      <c r="D846" s="518"/>
    </row>
    <row r="847" customFormat="false" ht="13.8" hidden="false" customHeight="false" outlineLevel="0" collapsed="false">
      <c r="A847" s="513"/>
      <c r="B847" s="516" t="s">
        <v>1695</v>
      </c>
      <c r="C847" s="517"/>
      <c r="D847" s="518"/>
    </row>
    <row r="848" customFormat="false" ht="13.8" hidden="false" customHeight="false" outlineLevel="0" collapsed="false">
      <c r="A848" s="513"/>
      <c r="B848" s="516" t="s">
        <v>1698</v>
      </c>
      <c r="C848" s="517"/>
      <c r="D848" s="518"/>
    </row>
    <row r="849" customFormat="false" ht="13.8" hidden="false" customHeight="false" outlineLevel="0" collapsed="false">
      <c r="A849" s="513"/>
      <c r="B849" s="516" t="s">
        <v>1701</v>
      </c>
      <c r="C849" s="517"/>
      <c r="D849" s="518"/>
    </row>
    <row r="850" customFormat="false" ht="13.8" hidden="false" customHeight="false" outlineLevel="0" collapsed="false">
      <c r="A850" s="513"/>
      <c r="B850" s="516" t="s">
        <v>1705</v>
      </c>
      <c r="C850" s="517"/>
      <c r="D850" s="518"/>
    </row>
    <row r="851" customFormat="false" ht="13.8" hidden="false" customHeight="false" outlineLevel="0" collapsed="false">
      <c r="A851" s="513"/>
      <c r="B851" s="516" t="s">
        <v>1708</v>
      </c>
      <c r="C851" s="517"/>
      <c r="D851" s="518"/>
    </row>
    <row r="852" customFormat="false" ht="13.8" hidden="false" customHeight="false" outlineLevel="0" collapsed="false">
      <c r="A852" s="513"/>
      <c r="B852" s="516" t="s">
        <v>1711</v>
      </c>
      <c r="C852" s="517"/>
      <c r="D852" s="518"/>
    </row>
    <row r="853" customFormat="false" ht="13.8" hidden="false" customHeight="false" outlineLevel="0" collapsed="false">
      <c r="A853" s="513"/>
      <c r="B853" s="516" t="s">
        <v>1713</v>
      </c>
      <c r="C853" s="517"/>
      <c r="D853" s="518"/>
    </row>
    <row r="854" customFormat="false" ht="13.8" hidden="false" customHeight="false" outlineLevel="0" collapsed="false">
      <c r="A854" s="513"/>
      <c r="B854" s="516" t="s">
        <v>1716</v>
      </c>
      <c r="C854" s="517"/>
      <c r="D854" s="518"/>
    </row>
    <row r="855" customFormat="false" ht="13.8" hidden="false" customHeight="false" outlineLevel="0" collapsed="false">
      <c r="A855" s="513"/>
      <c r="B855" s="516" t="s">
        <v>1719</v>
      </c>
      <c r="C855" s="517"/>
      <c r="D855" s="518"/>
    </row>
    <row r="856" customFormat="false" ht="13.8" hidden="false" customHeight="false" outlineLevel="0" collapsed="false">
      <c r="A856" s="513"/>
      <c r="B856" s="516" t="s">
        <v>1722</v>
      </c>
      <c r="C856" s="517"/>
      <c r="D856" s="518"/>
    </row>
    <row r="857" customFormat="false" ht="13.8" hidden="false" customHeight="false" outlineLevel="0" collapsed="false">
      <c r="A857" s="513"/>
      <c r="B857" s="516" t="s">
        <v>1725</v>
      </c>
      <c r="C857" s="517"/>
      <c r="D857" s="518"/>
    </row>
    <row r="858" customFormat="false" ht="13.8" hidden="false" customHeight="false" outlineLevel="0" collapsed="false">
      <c r="A858" s="513"/>
      <c r="B858" s="516" t="s">
        <v>1728</v>
      </c>
      <c r="C858" s="517"/>
      <c r="D858" s="518"/>
    </row>
    <row r="859" customFormat="false" ht="13.8" hidden="false" customHeight="false" outlineLevel="0" collapsed="false">
      <c r="A859" s="513"/>
      <c r="B859" s="516" t="s">
        <v>1730</v>
      </c>
      <c r="C859" s="517"/>
      <c r="D859" s="518"/>
    </row>
    <row r="860" customFormat="false" ht="13.8" hidden="false" customHeight="false" outlineLevel="0" collapsed="false">
      <c r="A860" s="513"/>
      <c r="B860" s="516" t="s">
        <v>1732</v>
      </c>
      <c r="C860" s="517"/>
      <c r="D860" s="518"/>
    </row>
    <row r="861" customFormat="false" ht="13.8" hidden="false" customHeight="false" outlineLevel="0" collapsed="false">
      <c r="A861" s="513"/>
      <c r="B861" s="516" t="s">
        <v>1735</v>
      </c>
      <c r="C861" s="517"/>
      <c r="D861" s="518"/>
    </row>
    <row r="862" customFormat="false" ht="13.8" hidden="false" customHeight="false" outlineLevel="0" collapsed="false">
      <c r="A862" s="513"/>
      <c r="B862" s="516" t="s">
        <v>1737</v>
      </c>
      <c r="C862" s="517"/>
      <c r="D862" s="518"/>
    </row>
    <row r="863" customFormat="false" ht="13.8" hidden="false" customHeight="false" outlineLevel="0" collapsed="false">
      <c r="A863" s="513"/>
      <c r="B863" s="516" t="s">
        <v>1739</v>
      </c>
      <c r="C863" s="517"/>
      <c r="D863" s="518"/>
    </row>
    <row r="864" customFormat="false" ht="13.8" hidden="false" customHeight="false" outlineLevel="0" collapsed="false">
      <c r="A864" s="513"/>
      <c r="B864" s="516" t="s">
        <v>1741</v>
      </c>
      <c r="C864" s="517"/>
      <c r="D864" s="518"/>
    </row>
    <row r="865" customFormat="false" ht="13.8" hidden="false" customHeight="false" outlineLevel="0" collapsed="false">
      <c r="A865" s="513"/>
      <c r="B865" s="516" t="s">
        <v>1743</v>
      </c>
      <c r="C865" s="517"/>
      <c r="D865" s="518"/>
    </row>
    <row r="866" customFormat="false" ht="13.8" hidden="false" customHeight="false" outlineLevel="0" collapsed="false">
      <c r="A866" s="513"/>
      <c r="B866" s="516" t="s">
        <v>1746</v>
      </c>
      <c r="C866" s="517"/>
      <c r="D866" s="518"/>
    </row>
    <row r="867" customFormat="false" ht="13.8" hidden="false" customHeight="false" outlineLevel="0" collapsed="false">
      <c r="A867" s="513"/>
      <c r="B867" s="516" t="s">
        <v>1749</v>
      </c>
      <c r="C867" s="517"/>
      <c r="D867" s="518"/>
    </row>
    <row r="868" customFormat="false" ht="13.8" hidden="false" customHeight="false" outlineLevel="0" collapsed="false">
      <c r="A868" s="513"/>
      <c r="B868" s="516" t="s">
        <v>1751</v>
      </c>
      <c r="C868" s="517"/>
      <c r="D868" s="518"/>
    </row>
    <row r="869" customFormat="false" ht="13.8" hidden="false" customHeight="false" outlineLevel="0" collapsed="false">
      <c r="A869" s="513"/>
      <c r="B869" s="516" t="s">
        <v>1753</v>
      </c>
      <c r="C869" s="517"/>
      <c r="D869" s="518"/>
    </row>
    <row r="870" customFormat="false" ht="13.8" hidden="false" customHeight="false" outlineLevel="0" collapsed="false">
      <c r="A870" s="513"/>
      <c r="B870" s="516" t="s">
        <v>1756</v>
      </c>
      <c r="C870" s="517"/>
      <c r="D870" s="518"/>
    </row>
    <row r="871" customFormat="false" ht="13.8" hidden="false" customHeight="false" outlineLevel="0" collapsed="false">
      <c r="A871" s="513"/>
      <c r="B871" s="516" t="s">
        <v>1758</v>
      </c>
      <c r="C871" s="517"/>
      <c r="D871" s="518"/>
    </row>
    <row r="872" customFormat="false" ht="13.8" hidden="false" customHeight="false" outlineLevel="0" collapsed="false">
      <c r="A872" s="513"/>
      <c r="B872" s="516" t="s">
        <v>1761</v>
      </c>
      <c r="C872" s="517"/>
      <c r="D872" s="518"/>
    </row>
    <row r="873" customFormat="false" ht="13.8" hidden="false" customHeight="false" outlineLevel="0" collapsed="false">
      <c r="A873" s="513"/>
      <c r="B873" s="516" t="s">
        <v>1763</v>
      </c>
      <c r="C873" s="517"/>
      <c r="D873" s="518"/>
    </row>
    <row r="874" customFormat="false" ht="13.8" hidden="false" customHeight="false" outlineLevel="0" collapsed="false">
      <c r="A874" s="513"/>
      <c r="B874" s="516" t="s">
        <v>1766</v>
      </c>
      <c r="C874" s="517"/>
      <c r="D874" s="518"/>
    </row>
    <row r="875" customFormat="false" ht="13.8" hidden="false" customHeight="false" outlineLevel="0" collapsed="false">
      <c r="A875" s="513"/>
      <c r="B875" s="516" t="s">
        <v>3241</v>
      </c>
      <c r="C875" s="517"/>
      <c r="D875" s="518"/>
    </row>
    <row r="876" customFormat="false" ht="13.8" hidden="false" customHeight="false" outlineLevel="0" collapsed="false">
      <c r="A876" s="513"/>
      <c r="B876" s="516" t="s">
        <v>3243</v>
      </c>
      <c r="C876" s="517"/>
      <c r="D876" s="518"/>
    </row>
    <row r="877" customFormat="false" ht="13.8" hidden="false" customHeight="false" outlineLevel="0" collapsed="false">
      <c r="A877" s="513"/>
      <c r="B877" s="516" t="s">
        <v>2177</v>
      </c>
    </row>
    <row r="878" customFormat="false" ht="13.8" hidden="false" customHeight="false" outlineLevel="0" collapsed="false">
      <c r="A878" s="513"/>
      <c r="B878" s="516" t="s">
        <v>3246</v>
      </c>
    </row>
    <row r="879" customFormat="false" ht="13.8" hidden="false" customHeight="false" outlineLevel="0" collapsed="false">
      <c r="A879" s="513"/>
      <c r="B879" s="516" t="s">
        <v>3248</v>
      </c>
    </row>
    <row r="880" customFormat="false" ht="13.8" hidden="false" customHeight="false" outlineLevel="0" collapsed="false">
      <c r="A880" s="513"/>
      <c r="B880" s="516" t="s">
        <v>316</v>
      </c>
    </row>
    <row r="881" customFormat="false" ht="13.8" hidden="false" customHeight="false" outlineLevel="0" collapsed="false">
      <c r="A881" s="513"/>
      <c r="B881" s="516" t="s">
        <v>573</v>
      </c>
    </row>
    <row r="882" customFormat="false" ht="13.8" hidden="false" customHeight="false" outlineLevel="0" collapsed="false">
      <c r="A882" s="513"/>
      <c r="B882" s="516" t="s">
        <v>3250</v>
      </c>
    </row>
    <row r="883" customFormat="false" ht="13.8" hidden="false" customHeight="false" outlineLevel="0" collapsed="false">
      <c r="A883" s="513"/>
      <c r="B883" s="516" t="s">
        <v>319</v>
      </c>
    </row>
    <row r="884" customFormat="false" ht="13.8" hidden="false" customHeight="false" outlineLevel="0" collapsed="false">
      <c r="A884" s="513"/>
      <c r="B884" s="516" t="s">
        <v>322</v>
      </c>
    </row>
    <row r="885" customFormat="false" ht="13.8" hidden="false" customHeight="false" outlineLevel="0" collapsed="false">
      <c r="A885" s="513"/>
      <c r="B885" s="516" t="s">
        <v>1085</v>
      </c>
    </row>
    <row r="886" customFormat="false" ht="13.8" hidden="false" customHeight="false" outlineLevel="0" collapsed="false">
      <c r="A886" s="513"/>
      <c r="B886" s="516" t="s">
        <v>1090</v>
      </c>
    </row>
    <row r="887" customFormat="false" ht="13.8" hidden="false" customHeight="false" outlineLevel="0" collapsed="false">
      <c r="A887" s="513"/>
      <c r="B887" s="516" t="s">
        <v>2813</v>
      </c>
    </row>
    <row r="888" customFormat="false" ht="13.8" hidden="false" customHeight="false" outlineLevel="0" collapsed="false">
      <c r="A888" s="513"/>
      <c r="B888" s="516" t="s">
        <v>2815</v>
      </c>
    </row>
    <row r="889" customFormat="false" ht="13.8" hidden="false" customHeight="false" outlineLevel="0" collapsed="false">
      <c r="A889" s="513"/>
      <c r="B889" s="516" t="s">
        <v>1093</v>
      </c>
    </row>
    <row r="890" customFormat="false" ht="13.8" hidden="false" customHeight="false" outlineLevel="0" collapsed="false">
      <c r="A890" s="513"/>
      <c r="B890" s="516" t="s">
        <v>1095</v>
      </c>
    </row>
    <row r="891" customFormat="false" ht="13.8" hidden="false" customHeight="false" outlineLevel="0" collapsed="false">
      <c r="A891" s="513"/>
      <c r="B891" s="516" t="s">
        <v>1099</v>
      </c>
    </row>
    <row r="892" customFormat="false" ht="13.8" hidden="false" customHeight="false" outlineLevel="0" collapsed="false">
      <c r="A892" s="513"/>
      <c r="B892" s="516" t="s">
        <v>1102</v>
      </c>
    </row>
    <row r="893" customFormat="false" ht="13.8" hidden="false" customHeight="false" outlineLevel="0" collapsed="false">
      <c r="A893" s="513"/>
      <c r="B893" s="516" t="s">
        <v>325</v>
      </c>
    </row>
    <row r="894" customFormat="false" ht="13.8" hidden="false" customHeight="false" outlineLevel="0" collapsed="false">
      <c r="A894" s="513"/>
      <c r="B894" s="516" t="s">
        <v>2817</v>
      </c>
    </row>
    <row r="895" customFormat="false" ht="13.8" hidden="false" customHeight="false" outlineLevel="0" collapsed="false">
      <c r="A895" s="513"/>
      <c r="B895" s="516" t="s">
        <v>1771</v>
      </c>
    </row>
    <row r="896" customFormat="false" ht="13.8" hidden="false" customHeight="false" outlineLevel="0" collapsed="false">
      <c r="A896" s="513"/>
      <c r="B896" s="516" t="s">
        <v>1773</v>
      </c>
    </row>
    <row r="897" customFormat="false" ht="13.8" hidden="false" customHeight="false" outlineLevel="0" collapsed="false">
      <c r="A897" s="513"/>
      <c r="B897" s="516" t="s">
        <v>1776</v>
      </c>
    </row>
    <row r="898" customFormat="false" ht="13.8" hidden="false" customHeight="false" outlineLevel="0" collapsed="false">
      <c r="A898" s="513"/>
      <c r="B898" s="516" t="s">
        <v>2819</v>
      </c>
    </row>
    <row r="899" customFormat="false" ht="13.8" hidden="false" customHeight="false" outlineLevel="0" collapsed="false">
      <c r="A899" s="513"/>
      <c r="B899" s="516" t="s">
        <v>1779</v>
      </c>
    </row>
    <row r="900" customFormat="false" ht="13.8" hidden="false" customHeight="false" outlineLevel="0" collapsed="false">
      <c r="A900" s="513"/>
      <c r="B900" s="516" t="s">
        <v>2180</v>
      </c>
    </row>
    <row r="901" customFormat="false" ht="13.8" hidden="false" customHeight="false" outlineLevel="0" collapsed="false">
      <c r="A901" s="513"/>
      <c r="B901" s="516" t="s">
        <v>1784</v>
      </c>
    </row>
    <row r="902" customFormat="false" ht="13.8" hidden="false" customHeight="false" outlineLevel="0" collapsed="false">
      <c r="A902" s="513"/>
      <c r="B902" s="516" t="s">
        <v>1786</v>
      </c>
    </row>
    <row r="903" customFormat="false" ht="13.8" hidden="false" customHeight="false" outlineLevel="0" collapsed="false">
      <c r="A903" s="513"/>
      <c r="B903" s="516" t="s">
        <v>2821</v>
      </c>
    </row>
    <row r="904" customFormat="false" ht="13.8" hidden="false" customHeight="false" outlineLevel="0" collapsed="false">
      <c r="A904" s="513"/>
      <c r="B904" s="516" t="s">
        <v>2182</v>
      </c>
    </row>
    <row r="905" customFormat="false" ht="13.8" hidden="false" customHeight="false" outlineLevel="0" collapsed="false">
      <c r="A905" s="513"/>
      <c r="B905" s="516" t="s">
        <v>1788</v>
      </c>
    </row>
    <row r="906" customFormat="false" ht="13.8" hidden="false" customHeight="false" outlineLevel="0" collapsed="false">
      <c r="A906" s="513"/>
      <c r="B906" s="516" t="s">
        <v>1791</v>
      </c>
    </row>
    <row r="907" customFormat="false" ht="13.8" hidden="false" customHeight="false" outlineLevel="0" collapsed="false">
      <c r="A907" s="513"/>
      <c r="B907" s="516" t="s">
        <v>2184</v>
      </c>
    </row>
    <row r="908" customFormat="false" ht="13.8" hidden="false" customHeight="false" outlineLevel="0" collapsed="false">
      <c r="A908" s="513"/>
      <c r="B908" s="516" t="s">
        <v>1794</v>
      </c>
    </row>
    <row r="909" customFormat="false" ht="13.8" hidden="false" customHeight="false" outlineLevel="0" collapsed="false">
      <c r="A909" s="513"/>
      <c r="B909" s="516" t="s">
        <v>3490</v>
      </c>
    </row>
    <row r="910" customFormat="false" ht="13.8" hidden="false" customHeight="false" outlineLevel="0" collapsed="false">
      <c r="A910" s="513"/>
      <c r="B910" s="516" t="s">
        <v>1800</v>
      </c>
    </row>
    <row r="911" customFormat="false" ht="13.8" hidden="false" customHeight="false" outlineLevel="0" collapsed="false">
      <c r="A911" s="513"/>
      <c r="B911" s="516" t="s">
        <v>2187</v>
      </c>
    </row>
    <row r="912" customFormat="false" ht="13.8" hidden="false" customHeight="false" outlineLevel="0" collapsed="false">
      <c r="A912" s="513"/>
      <c r="B912" s="516" t="s">
        <v>3252</v>
      </c>
    </row>
    <row r="913" customFormat="false" ht="13.8" hidden="false" customHeight="false" outlineLevel="0" collapsed="false">
      <c r="A913" s="513"/>
      <c r="B913" s="516" t="s">
        <v>2823</v>
      </c>
    </row>
    <row r="914" customFormat="false" ht="13.8" hidden="false" customHeight="false" outlineLevel="0" collapsed="false">
      <c r="A914" s="513"/>
      <c r="B914" s="516" t="s">
        <v>1803</v>
      </c>
    </row>
    <row r="915" customFormat="false" ht="13.8" hidden="false" customHeight="false" outlineLevel="0" collapsed="false">
      <c r="A915" s="513"/>
      <c r="B915" s="516" t="s">
        <v>3254</v>
      </c>
    </row>
    <row r="916" customFormat="false" ht="13.8" hidden="false" customHeight="false" outlineLevel="0" collapsed="false">
      <c r="A916" s="513"/>
      <c r="B916" s="516" t="s">
        <v>2825</v>
      </c>
    </row>
    <row r="917" customFormat="false" ht="13.8" hidden="false" customHeight="false" outlineLevel="0" collapsed="false">
      <c r="A917" s="513"/>
      <c r="B917" s="516" t="s">
        <v>3256</v>
      </c>
    </row>
    <row r="918" customFormat="false" ht="13.8" hidden="false" customHeight="false" outlineLevel="0" collapsed="false">
      <c r="A918" s="513"/>
      <c r="B918" s="516" t="s">
        <v>1806</v>
      </c>
    </row>
    <row r="919" customFormat="false" ht="13.8" hidden="false" customHeight="false" outlineLevel="0" collapsed="false">
      <c r="A919" s="513"/>
      <c r="B919" s="516" t="s">
        <v>1809</v>
      </c>
    </row>
    <row r="920" customFormat="false" ht="13.8" hidden="false" customHeight="false" outlineLevel="0" collapsed="false">
      <c r="A920" s="513"/>
      <c r="B920" s="516" t="s">
        <v>1812</v>
      </c>
    </row>
    <row r="921" customFormat="false" ht="13.8" hidden="false" customHeight="false" outlineLevel="0" collapsed="false">
      <c r="A921" s="513"/>
      <c r="B921" s="516" t="s">
        <v>1814</v>
      </c>
    </row>
    <row r="922" customFormat="false" ht="13.8" hidden="false" customHeight="false" outlineLevel="0" collapsed="false">
      <c r="A922" s="513"/>
      <c r="B922" s="516" t="s">
        <v>1817</v>
      </c>
    </row>
    <row r="923" customFormat="false" ht="13.8" hidden="false" customHeight="false" outlineLevel="0" collapsed="false">
      <c r="A923" s="513"/>
      <c r="B923" s="516" t="s">
        <v>1820</v>
      </c>
    </row>
    <row r="924" customFormat="false" ht="13.8" hidden="false" customHeight="false" outlineLevel="0" collapsed="false">
      <c r="A924" s="513"/>
      <c r="B924" s="516" t="s">
        <v>1823</v>
      </c>
    </row>
    <row r="925" customFormat="false" ht="13.8" hidden="false" customHeight="false" outlineLevel="0" collapsed="false">
      <c r="A925" s="513"/>
      <c r="B925" s="516" t="s">
        <v>3258</v>
      </c>
    </row>
    <row r="926" customFormat="false" ht="13.8" hidden="false" customHeight="false" outlineLevel="0" collapsed="false">
      <c r="A926" s="513"/>
      <c r="B926" s="516" t="s">
        <v>328</v>
      </c>
    </row>
    <row r="927" customFormat="false" ht="13.8" hidden="false" customHeight="false" outlineLevel="0" collapsed="false">
      <c r="A927" s="513"/>
      <c r="B927" s="516" t="s">
        <v>1104</v>
      </c>
    </row>
    <row r="928" customFormat="false" ht="13.8" hidden="false" customHeight="false" outlineLevel="0" collapsed="false">
      <c r="A928" s="513"/>
      <c r="B928" s="516" t="s">
        <v>1107</v>
      </c>
    </row>
    <row r="929" customFormat="false" ht="13.8" hidden="false" customHeight="false" outlineLevel="0" collapsed="false">
      <c r="A929" s="513"/>
      <c r="B929" s="516" t="s">
        <v>1110</v>
      </c>
    </row>
    <row r="930" customFormat="false" ht="13.8" hidden="false" customHeight="false" outlineLevel="0" collapsed="false">
      <c r="A930" s="513"/>
      <c r="B930" s="516" t="s">
        <v>1112</v>
      </c>
    </row>
    <row r="931" customFormat="false" ht="13.8" hidden="false" customHeight="false" outlineLevel="0" collapsed="false">
      <c r="A931" s="513"/>
      <c r="B931" s="516" t="s">
        <v>1114</v>
      </c>
    </row>
    <row r="932" customFormat="false" ht="13.8" hidden="false" customHeight="false" outlineLevel="0" collapsed="false">
      <c r="A932" s="513"/>
      <c r="B932" s="516" t="s">
        <v>2827</v>
      </c>
    </row>
    <row r="933" customFormat="false" ht="13.8" hidden="false" customHeight="false" outlineLevel="0" collapsed="false">
      <c r="A933" s="513"/>
      <c r="B933" s="516" t="s">
        <v>2190</v>
      </c>
    </row>
    <row r="934" customFormat="false" ht="13.8" hidden="false" customHeight="false" outlineLevel="0" collapsed="false">
      <c r="A934" s="513"/>
      <c r="B934" s="516" t="s">
        <v>1117</v>
      </c>
    </row>
    <row r="935" customFormat="false" ht="13.8" hidden="false" customHeight="false" outlineLevel="0" collapsed="false">
      <c r="A935" s="513"/>
      <c r="B935" s="516" t="s">
        <v>1130</v>
      </c>
    </row>
    <row r="936" customFormat="false" ht="13.8" hidden="false" customHeight="false" outlineLevel="0" collapsed="false">
      <c r="A936" s="513"/>
      <c r="B936" s="516" t="s">
        <v>3263</v>
      </c>
    </row>
    <row r="937" customFormat="false" ht="13.8" hidden="false" customHeight="false" outlineLevel="0" collapsed="false">
      <c r="A937" s="513"/>
      <c r="B937" s="516" t="s">
        <v>576</v>
      </c>
    </row>
    <row r="938" customFormat="false" ht="13.8" hidden="false" customHeight="false" outlineLevel="0" collapsed="false">
      <c r="A938" s="513"/>
      <c r="B938" s="516" t="s">
        <v>581</v>
      </c>
    </row>
    <row r="939" customFormat="false" ht="13.8" hidden="false" customHeight="false" outlineLevel="0" collapsed="false">
      <c r="A939" s="513"/>
      <c r="B939" s="516" t="s">
        <v>584</v>
      </c>
    </row>
    <row r="940" customFormat="false" ht="13.8" hidden="false" customHeight="false" outlineLevel="0" collapsed="false">
      <c r="A940" s="513"/>
      <c r="B940" s="516" t="s">
        <v>586</v>
      </c>
    </row>
    <row r="941" customFormat="false" ht="13.8" hidden="false" customHeight="false" outlineLevel="0" collapsed="false">
      <c r="A941" s="513"/>
      <c r="B941" s="516" t="s">
        <v>588</v>
      </c>
    </row>
    <row r="942" customFormat="false" ht="13.8" hidden="false" customHeight="false" outlineLevel="0" collapsed="false">
      <c r="A942" s="513"/>
      <c r="B942" s="516" t="s">
        <v>591</v>
      </c>
    </row>
    <row r="943" customFormat="false" ht="13.8" hidden="false" customHeight="false" outlineLevel="0" collapsed="false">
      <c r="A943" s="513"/>
      <c r="B943" s="516" t="s">
        <v>594</v>
      </c>
    </row>
    <row r="944" customFormat="false" ht="13.8" hidden="false" customHeight="false" outlineLevel="0" collapsed="false">
      <c r="A944" s="513"/>
      <c r="B944" s="516" t="s">
        <v>596</v>
      </c>
    </row>
    <row r="945" customFormat="false" ht="13.8" hidden="false" customHeight="false" outlineLevel="0" collapsed="false">
      <c r="A945" s="513"/>
      <c r="B945" s="516" t="s">
        <v>330</v>
      </c>
    </row>
    <row r="946" customFormat="false" ht="13.8" hidden="false" customHeight="false" outlineLevel="0" collapsed="false">
      <c r="A946" s="513"/>
      <c r="B946" s="516" t="s">
        <v>3265</v>
      </c>
    </row>
    <row r="947" customFormat="false" ht="13.8" hidden="false" customHeight="false" outlineLevel="0" collapsed="false">
      <c r="A947" s="513"/>
      <c r="B947" s="516" t="s">
        <v>3270</v>
      </c>
    </row>
    <row r="948" customFormat="false" ht="13.8" hidden="false" customHeight="false" outlineLevel="0" collapsed="false">
      <c r="A948" s="513"/>
      <c r="B948" s="516" t="s">
        <v>2193</v>
      </c>
    </row>
    <row r="949" customFormat="false" ht="13.8" hidden="false" customHeight="false" outlineLevel="0" collapsed="false">
      <c r="A949" s="513"/>
      <c r="B949" s="516" t="s">
        <v>2830</v>
      </c>
    </row>
    <row r="950" customFormat="false" ht="13.8" hidden="false" customHeight="false" outlineLevel="0" collapsed="false">
      <c r="A950" s="513"/>
      <c r="B950" s="516" t="s">
        <v>2196</v>
      </c>
    </row>
    <row r="951" customFormat="false" ht="13.8" hidden="false" customHeight="false" outlineLevel="0" collapsed="false">
      <c r="A951" s="513"/>
      <c r="B951" s="516" t="s">
        <v>2833</v>
      </c>
    </row>
    <row r="952" customFormat="false" ht="13.8" hidden="false" customHeight="false" outlineLevel="0" collapsed="false">
      <c r="A952" s="513"/>
      <c r="B952" s="516" t="s">
        <v>3274</v>
      </c>
    </row>
    <row r="953" customFormat="false" ht="13.8" hidden="false" customHeight="false" outlineLevel="0" collapsed="false">
      <c r="A953" s="513"/>
      <c r="B953" s="516" t="s">
        <v>2835</v>
      </c>
    </row>
    <row r="954" customFormat="false" ht="13.8" hidden="false" customHeight="false" outlineLevel="0" collapsed="false">
      <c r="A954" s="513"/>
      <c r="B954" s="516" t="s">
        <v>2199</v>
      </c>
    </row>
    <row r="955" customFormat="false" ht="13.8" hidden="false" customHeight="false" outlineLevel="0" collapsed="false">
      <c r="A955" s="513"/>
      <c r="B955" s="516" t="s">
        <v>2837</v>
      </c>
    </row>
    <row r="956" customFormat="false" ht="13.8" hidden="false" customHeight="false" outlineLevel="0" collapsed="false">
      <c r="A956" s="513"/>
      <c r="B956" s="516" t="s">
        <v>2840</v>
      </c>
    </row>
    <row r="957" customFormat="false" ht="13.8" hidden="false" customHeight="false" outlineLevel="0" collapsed="false">
      <c r="A957" s="513"/>
      <c r="B957" s="516" t="s">
        <v>2301</v>
      </c>
    </row>
    <row r="958" customFormat="false" ht="13.8" hidden="false" customHeight="false" outlineLevel="0" collapsed="false">
      <c r="A958" s="513"/>
      <c r="B958" s="516" t="s">
        <v>2304</v>
      </c>
    </row>
    <row r="959" customFormat="false" ht="13.8" hidden="false" customHeight="false" outlineLevel="0" collapsed="false">
      <c r="A959" s="513"/>
      <c r="B959" s="516" t="s">
        <v>3276</v>
      </c>
    </row>
    <row r="960" customFormat="false" ht="13.8" hidden="false" customHeight="false" outlineLevel="0" collapsed="false">
      <c r="A960" s="513"/>
      <c r="B960" s="516" t="s">
        <v>3280</v>
      </c>
    </row>
    <row r="961" customFormat="false" ht="13.8" hidden="false" customHeight="false" outlineLevel="0" collapsed="false">
      <c r="A961" s="513"/>
      <c r="B961" s="516" t="s">
        <v>3283</v>
      </c>
    </row>
    <row r="962" customFormat="false" ht="13.8" hidden="false" customHeight="false" outlineLevel="0" collapsed="false">
      <c r="A962" s="513"/>
      <c r="B962" s="516" t="s">
        <v>2845</v>
      </c>
    </row>
    <row r="963" customFormat="false" ht="13.8" hidden="false" customHeight="false" outlineLevel="0" collapsed="false">
      <c r="A963" s="513"/>
      <c r="B963" s="516" t="s">
        <v>2847</v>
      </c>
    </row>
    <row r="964" customFormat="false" ht="13.8" hidden="false" customHeight="false" outlineLevel="0" collapsed="false">
      <c r="A964" s="513"/>
      <c r="B964" s="516" t="s">
        <v>2849</v>
      </c>
    </row>
    <row r="965" customFormat="false" ht="13.8" hidden="false" customHeight="false" outlineLevel="0" collapsed="false">
      <c r="A965" s="513"/>
      <c r="B965" s="516" t="s">
        <v>3285</v>
      </c>
    </row>
    <row r="966" customFormat="false" ht="13.8" hidden="false" customHeight="false" outlineLevel="0" collapsed="false">
      <c r="A966" s="513"/>
      <c r="B966" s="516" t="s">
        <v>2204</v>
      </c>
    </row>
    <row r="967" customFormat="false" ht="13.8" hidden="false" customHeight="false" outlineLevel="0" collapsed="false">
      <c r="A967" s="513"/>
      <c r="B967" s="516" t="s">
        <v>2851</v>
      </c>
    </row>
    <row r="968" customFormat="false" ht="13.8" hidden="false" customHeight="false" outlineLevel="0" collapsed="false">
      <c r="A968" s="513"/>
      <c r="B968" s="516" t="s">
        <v>3287</v>
      </c>
    </row>
    <row r="969" customFormat="false" ht="13.8" hidden="false" customHeight="false" outlineLevel="0" collapsed="false">
      <c r="A969" s="513"/>
      <c r="B969" s="516" t="s">
        <v>2206</v>
      </c>
    </row>
    <row r="970" customFormat="false" ht="13.8" hidden="false" customHeight="false" outlineLevel="0" collapsed="false">
      <c r="A970" s="513"/>
      <c r="B970" s="516" t="s">
        <v>2853</v>
      </c>
    </row>
    <row r="971" customFormat="false" ht="13.8" hidden="false" customHeight="false" outlineLevel="0" collapsed="false">
      <c r="A971" s="513"/>
      <c r="B971" s="516" t="s">
        <v>3289</v>
      </c>
    </row>
    <row r="972" customFormat="false" ht="13.8" hidden="false" customHeight="false" outlineLevel="0" collapsed="false">
      <c r="A972" s="513"/>
      <c r="B972" s="516" t="s">
        <v>1825</v>
      </c>
    </row>
    <row r="973" customFormat="false" ht="13.8" hidden="false" customHeight="false" outlineLevel="0" collapsed="false">
      <c r="A973" s="513"/>
      <c r="B973" s="516" t="s">
        <v>1828</v>
      </c>
    </row>
    <row r="974" customFormat="false" ht="13.8" hidden="false" customHeight="false" outlineLevel="0" collapsed="false">
      <c r="A974" s="513"/>
      <c r="B974" s="516" t="s">
        <v>1831</v>
      </c>
    </row>
    <row r="975" customFormat="false" ht="13.8" hidden="false" customHeight="false" outlineLevel="0" collapsed="false">
      <c r="A975" s="513"/>
      <c r="B975" s="516" t="s">
        <v>2855</v>
      </c>
    </row>
    <row r="976" customFormat="false" ht="13.8" hidden="false" customHeight="false" outlineLevel="0" collapsed="false">
      <c r="A976" s="513"/>
      <c r="B976" s="516" t="s">
        <v>598</v>
      </c>
    </row>
    <row r="977" customFormat="false" ht="13.8" hidden="false" customHeight="false" outlineLevel="0" collapsed="false">
      <c r="A977" s="513"/>
      <c r="B977" s="516" t="s">
        <v>2857</v>
      </c>
    </row>
    <row r="978" customFormat="false" ht="13.8" hidden="false" customHeight="false" outlineLevel="0" collapsed="false">
      <c r="A978" s="513"/>
      <c r="B978" s="516" t="s">
        <v>3291</v>
      </c>
    </row>
    <row r="979" customFormat="false" ht="13.8" hidden="false" customHeight="false" outlineLevel="0" collapsed="false">
      <c r="A979" s="513"/>
      <c r="B979" s="516" t="s">
        <v>1833</v>
      </c>
    </row>
    <row r="980" customFormat="false" ht="13.8" hidden="false" customHeight="false" outlineLevel="0" collapsed="false">
      <c r="A980" s="513"/>
      <c r="B980" s="516" t="s">
        <v>1835</v>
      </c>
    </row>
    <row r="981" customFormat="false" ht="13.8" hidden="false" customHeight="false" outlineLevel="0" collapsed="false">
      <c r="A981" s="513"/>
      <c r="B981" s="516" t="s">
        <v>1838</v>
      </c>
    </row>
    <row r="982" customFormat="false" ht="13.8" hidden="false" customHeight="false" outlineLevel="0" collapsed="false">
      <c r="A982" s="513"/>
      <c r="B982" s="516" t="s">
        <v>1841</v>
      </c>
    </row>
    <row r="983" customFormat="false" ht="13.8" hidden="false" customHeight="false" outlineLevel="0" collapsed="false">
      <c r="A983" s="513"/>
      <c r="B983" s="516" t="s">
        <v>1843</v>
      </c>
    </row>
    <row r="984" customFormat="false" ht="13.8" hidden="false" customHeight="false" outlineLevel="0" collapsed="false">
      <c r="A984" s="513"/>
      <c r="B984" s="516" t="s">
        <v>1845</v>
      </c>
    </row>
    <row r="985" customFormat="false" ht="13.8" hidden="false" customHeight="false" outlineLevel="0" collapsed="false">
      <c r="A985" s="513"/>
      <c r="B985" s="516" t="s">
        <v>1319</v>
      </c>
    </row>
    <row r="986" customFormat="false" ht="13.8" hidden="false" customHeight="false" outlineLevel="0" collapsed="false">
      <c r="A986" s="513"/>
      <c r="B986" s="516" t="s">
        <v>2860</v>
      </c>
    </row>
    <row r="987" customFormat="false" ht="13.8" hidden="false" customHeight="false" outlineLevel="0" collapsed="false">
      <c r="A987" s="513"/>
      <c r="B987" s="516" t="s">
        <v>2862</v>
      </c>
    </row>
    <row r="988" customFormat="false" ht="13.8" hidden="false" customHeight="false" outlineLevel="0" collapsed="false">
      <c r="A988" s="513"/>
      <c r="B988" s="516" t="s">
        <v>3293</v>
      </c>
    </row>
    <row r="989" customFormat="false" ht="13.8" hidden="false" customHeight="false" outlineLevel="0" collapsed="false">
      <c r="A989" s="513"/>
      <c r="B989" s="516" t="s">
        <v>600</v>
      </c>
    </row>
    <row r="990" customFormat="false" ht="13.8" hidden="false" customHeight="false" outlineLevel="0" collapsed="false">
      <c r="A990" s="513"/>
      <c r="B990" s="516" t="s">
        <v>603</v>
      </c>
    </row>
    <row r="991" customFormat="false" ht="13.8" hidden="false" customHeight="false" outlineLevel="0" collapsed="false">
      <c r="A991" s="513"/>
      <c r="B991" s="516" t="s">
        <v>606</v>
      </c>
    </row>
    <row r="992" customFormat="false" ht="13.8" hidden="false" customHeight="false" outlineLevel="0" collapsed="false">
      <c r="A992" s="513"/>
      <c r="B992" s="516" t="s">
        <v>609</v>
      </c>
    </row>
    <row r="993" customFormat="false" ht="13.8" hidden="false" customHeight="false" outlineLevel="0" collapsed="false">
      <c r="A993" s="513"/>
      <c r="B993" s="516" t="s">
        <v>612</v>
      </c>
    </row>
    <row r="994" customFormat="false" ht="13.8" hidden="false" customHeight="false" outlineLevel="0" collapsed="false">
      <c r="A994" s="513"/>
      <c r="B994" s="516" t="s">
        <v>615</v>
      </c>
    </row>
    <row r="995" customFormat="false" ht="13.8" hidden="false" customHeight="false" outlineLevel="0" collapsed="false">
      <c r="A995" s="513"/>
      <c r="B995" s="516" t="s">
        <v>618</v>
      </c>
    </row>
    <row r="996" customFormat="false" ht="13.8" hidden="false" customHeight="false" outlineLevel="0" collapsed="false">
      <c r="A996" s="513"/>
      <c r="B996" s="516" t="s">
        <v>2208</v>
      </c>
    </row>
    <row r="997" customFormat="false" ht="13.8" hidden="false" customHeight="false" outlineLevel="0" collapsed="false">
      <c r="A997" s="513"/>
      <c r="B997" s="516" t="s">
        <v>1132</v>
      </c>
    </row>
    <row r="998" customFormat="false" ht="13.8" hidden="false" customHeight="false" outlineLevel="0" collapsed="false">
      <c r="A998" s="513"/>
      <c r="B998" s="516" t="s">
        <v>1135</v>
      </c>
    </row>
    <row r="999" customFormat="false" ht="13.8" hidden="false" customHeight="false" outlineLevel="0" collapsed="false">
      <c r="A999" s="513"/>
      <c r="B999" s="516" t="s">
        <v>1137</v>
      </c>
    </row>
    <row r="1000" customFormat="false" ht="13.8" hidden="false" customHeight="false" outlineLevel="0" collapsed="false">
      <c r="A1000" s="513"/>
      <c r="B1000" s="516" t="s">
        <v>1142</v>
      </c>
    </row>
    <row r="1001" customFormat="false" ht="13.8" hidden="false" customHeight="false" outlineLevel="0" collapsed="false">
      <c r="A1001" s="513"/>
      <c r="B1001" s="516" t="s">
        <v>1145</v>
      </c>
    </row>
    <row r="1002" customFormat="false" ht="13.8" hidden="false" customHeight="false" outlineLevel="0" collapsed="false">
      <c r="A1002" s="513"/>
      <c r="B1002" s="516" t="s">
        <v>332</v>
      </c>
    </row>
    <row r="1003" customFormat="false" ht="13.8" hidden="false" customHeight="false" outlineLevel="0" collapsed="false">
      <c r="A1003" s="513"/>
      <c r="B1003" s="516" t="s">
        <v>334</v>
      </c>
    </row>
    <row r="1004" customFormat="false" ht="13.8" hidden="false" customHeight="false" outlineLevel="0" collapsed="false">
      <c r="A1004" s="513"/>
      <c r="B1004" s="516" t="s">
        <v>2210</v>
      </c>
    </row>
    <row r="1005" customFormat="false" ht="13.8" hidden="false" customHeight="false" outlineLevel="0" collapsed="false">
      <c r="A1005" s="513"/>
      <c r="B1005" s="516" t="s">
        <v>2214</v>
      </c>
    </row>
    <row r="1006" customFormat="false" ht="13.8" hidden="false" customHeight="false" outlineLevel="0" collapsed="false">
      <c r="A1006" s="513"/>
      <c r="B1006" s="516" t="s">
        <v>2217</v>
      </c>
    </row>
    <row r="1007" customFormat="false" ht="13.8" hidden="false" customHeight="false" outlineLevel="0" collapsed="false">
      <c r="A1007" s="513"/>
      <c r="B1007" s="516" t="s">
        <v>2220</v>
      </c>
    </row>
    <row r="1008" customFormat="false" ht="13.8" hidden="false" customHeight="false" outlineLevel="0" collapsed="false">
      <c r="A1008" s="513"/>
      <c r="B1008" s="516" t="s">
        <v>2222</v>
      </c>
    </row>
    <row r="1009" customFormat="false" ht="13.8" hidden="false" customHeight="false" outlineLevel="0" collapsed="false">
      <c r="A1009" s="513"/>
      <c r="B1009" s="516" t="s">
        <v>2227</v>
      </c>
    </row>
    <row r="1010" customFormat="false" ht="13.8" hidden="false" customHeight="false" outlineLevel="0" collapsed="false">
      <c r="A1010" s="513"/>
      <c r="B1010" s="516" t="s">
        <v>2231</v>
      </c>
    </row>
    <row r="1011" customFormat="false" ht="13.8" hidden="false" customHeight="false" outlineLevel="0" collapsed="false">
      <c r="A1011" s="513"/>
      <c r="B1011" s="516" t="s">
        <v>2864</v>
      </c>
    </row>
    <row r="1012" customFormat="false" ht="13.8" hidden="false" customHeight="false" outlineLevel="0" collapsed="false">
      <c r="A1012" s="513"/>
      <c r="B1012" s="516" t="s">
        <v>2866</v>
      </c>
    </row>
    <row r="1013" customFormat="false" ht="13.8" hidden="false" customHeight="false" outlineLevel="0" collapsed="false">
      <c r="A1013" s="513"/>
      <c r="B1013" s="516" t="s">
        <v>2234</v>
      </c>
    </row>
    <row r="1014" customFormat="false" ht="13.8" hidden="false" customHeight="false" outlineLevel="0" collapsed="false">
      <c r="A1014" s="513"/>
      <c r="B1014" s="516" t="s">
        <v>2236</v>
      </c>
    </row>
    <row r="1015" customFormat="false" ht="13.8" hidden="false" customHeight="false" outlineLevel="0" collapsed="false">
      <c r="A1015" s="513"/>
      <c r="B1015" s="516" t="s">
        <v>1147</v>
      </c>
    </row>
    <row r="1016" customFormat="false" ht="13.8" hidden="false" customHeight="false" outlineLevel="0" collapsed="false">
      <c r="A1016" s="513"/>
      <c r="B1016" s="516" t="s">
        <v>2238</v>
      </c>
    </row>
    <row r="1017" customFormat="false" ht="13.8" hidden="false" customHeight="false" outlineLevel="0" collapsed="false">
      <c r="A1017" s="513"/>
      <c r="B1017" s="516" t="s">
        <v>1152</v>
      </c>
    </row>
    <row r="1018" customFormat="false" ht="13.8" hidden="false" customHeight="false" outlineLevel="0" collapsed="false">
      <c r="A1018" s="513"/>
      <c r="B1018" s="516" t="s">
        <v>2871</v>
      </c>
    </row>
    <row r="1019" customFormat="false" ht="13.8" hidden="false" customHeight="false" outlineLevel="0" collapsed="false">
      <c r="A1019" s="513"/>
      <c r="B1019" s="516" t="s">
        <v>2873</v>
      </c>
    </row>
    <row r="1020" customFormat="false" ht="13.8" hidden="false" customHeight="false" outlineLevel="0" collapsed="false">
      <c r="A1020" s="513"/>
      <c r="B1020" s="516" t="s">
        <v>2875</v>
      </c>
    </row>
    <row r="1021" customFormat="false" ht="13.8" hidden="false" customHeight="false" outlineLevel="0" collapsed="false">
      <c r="A1021" s="513"/>
      <c r="B1021" s="516" t="s">
        <v>3295</v>
      </c>
    </row>
    <row r="1022" customFormat="false" ht="13.8" hidden="false" customHeight="false" outlineLevel="0" collapsed="false">
      <c r="A1022" s="513"/>
      <c r="B1022" s="516" t="s">
        <v>2880</v>
      </c>
    </row>
    <row r="1023" customFormat="false" ht="13.8" hidden="false" customHeight="false" outlineLevel="0" collapsed="false">
      <c r="A1023" s="513"/>
      <c r="B1023" s="516" t="s">
        <v>336</v>
      </c>
    </row>
    <row r="1024" customFormat="false" ht="13.8" hidden="false" customHeight="false" outlineLevel="0" collapsed="false">
      <c r="A1024" s="513"/>
      <c r="B1024" s="516" t="s">
        <v>2882</v>
      </c>
    </row>
    <row r="1025" customFormat="false" ht="13.8" hidden="false" customHeight="false" outlineLevel="0" collapsed="false">
      <c r="A1025" s="513"/>
      <c r="B1025" s="516" t="s">
        <v>3297</v>
      </c>
    </row>
    <row r="1026" customFormat="false" ht="13.8" hidden="false" customHeight="false" outlineLevel="0" collapsed="false">
      <c r="A1026" s="513"/>
      <c r="B1026" s="516" t="s">
        <v>3299</v>
      </c>
    </row>
    <row r="1027" customFormat="false" ht="13.8" hidden="false" customHeight="false" outlineLevel="0" collapsed="false">
      <c r="A1027" s="513"/>
      <c r="B1027" s="516" t="s">
        <v>1848</v>
      </c>
    </row>
    <row r="1028" customFormat="false" ht="13.8" hidden="false" customHeight="false" outlineLevel="0" collapsed="false">
      <c r="A1028" s="513"/>
      <c r="B1028" s="516" t="s">
        <v>2884</v>
      </c>
    </row>
    <row r="1029" customFormat="false" ht="13.8" hidden="false" customHeight="false" outlineLevel="0" collapsed="false">
      <c r="A1029" s="513"/>
      <c r="B1029" s="516" t="s">
        <v>3301</v>
      </c>
    </row>
    <row r="1030" customFormat="false" ht="13.8" hidden="false" customHeight="false" outlineLevel="0" collapsed="false">
      <c r="A1030" s="513"/>
      <c r="B1030" s="516" t="s">
        <v>3303</v>
      </c>
    </row>
    <row r="1031" customFormat="false" ht="13.8" hidden="false" customHeight="false" outlineLevel="0" collapsed="false">
      <c r="A1031" s="513"/>
      <c r="B1031" s="516" t="s">
        <v>338</v>
      </c>
    </row>
    <row r="1032" customFormat="false" ht="13.8" hidden="false" customHeight="false" outlineLevel="0" collapsed="false">
      <c r="A1032" s="513"/>
      <c r="B1032" s="516" t="s">
        <v>2886</v>
      </c>
    </row>
    <row r="1033" customFormat="false" ht="13.8" hidden="false" customHeight="false" outlineLevel="0" collapsed="false">
      <c r="A1033" s="513"/>
      <c r="B1033" s="516" t="s">
        <v>3305</v>
      </c>
    </row>
    <row r="1034" customFormat="false" ht="13.8" hidden="false" customHeight="false" outlineLevel="0" collapsed="false">
      <c r="A1034" s="513"/>
      <c r="B1034" s="516" t="s">
        <v>2888</v>
      </c>
    </row>
    <row r="1035" customFormat="false" ht="13.8" hidden="false" customHeight="false" outlineLevel="0" collapsed="false">
      <c r="A1035" s="513"/>
      <c r="B1035" s="516" t="s">
        <v>3307</v>
      </c>
    </row>
    <row r="1036" customFormat="false" ht="13.8" hidden="false" customHeight="false" outlineLevel="0" collapsed="false">
      <c r="A1036" s="513"/>
      <c r="B1036" s="516" t="s">
        <v>2890</v>
      </c>
    </row>
    <row r="1037" customFormat="false" ht="13.8" hidden="false" customHeight="false" outlineLevel="0" collapsed="false">
      <c r="A1037" s="513"/>
      <c r="B1037" s="516" t="s">
        <v>3309</v>
      </c>
    </row>
    <row r="1038" customFormat="false" ht="13.8" hidden="false" customHeight="false" outlineLevel="0" collapsed="false">
      <c r="A1038" s="513"/>
      <c r="B1038" s="516" t="s">
        <v>1851</v>
      </c>
    </row>
    <row r="1039" customFormat="false" ht="13.8" hidden="false" customHeight="false" outlineLevel="0" collapsed="false">
      <c r="A1039" s="513"/>
      <c r="B1039" s="516" t="s">
        <v>3491</v>
      </c>
    </row>
    <row r="1040" customFormat="false" ht="13.8" hidden="false" customHeight="false" outlineLevel="0" collapsed="false">
      <c r="A1040" s="513"/>
      <c r="B1040" s="516" t="s">
        <v>1858</v>
      </c>
    </row>
    <row r="1041" customFormat="false" ht="13.8" hidden="false" customHeight="false" outlineLevel="0" collapsed="false">
      <c r="A1041" s="513"/>
      <c r="B1041" s="516" t="s">
        <v>2240</v>
      </c>
    </row>
    <row r="1042" customFormat="false" ht="13.8" hidden="false" customHeight="false" outlineLevel="0" collapsed="false">
      <c r="A1042" s="513"/>
      <c r="B1042" s="516" t="s">
        <v>1860</v>
      </c>
    </row>
    <row r="1043" customFormat="false" ht="13.8" hidden="false" customHeight="false" outlineLevel="0" collapsed="false">
      <c r="A1043" s="513"/>
      <c r="B1043" s="516" t="s">
        <v>1863</v>
      </c>
    </row>
    <row r="1044" customFormat="false" ht="13.8" hidden="false" customHeight="false" outlineLevel="0" collapsed="false">
      <c r="A1044" s="513"/>
      <c r="B1044" s="516" t="s">
        <v>1865</v>
      </c>
    </row>
    <row r="1045" customFormat="false" ht="13.8" hidden="false" customHeight="false" outlineLevel="0" collapsed="false">
      <c r="A1045" s="513"/>
      <c r="B1045" s="516" t="s">
        <v>1868</v>
      </c>
    </row>
    <row r="1046" customFormat="false" ht="13.8" hidden="false" customHeight="false" outlineLevel="0" collapsed="false">
      <c r="A1046" s="513"/>
      <c r="B1046" s="516" t="s">
        <v>1871</v>
      </c>
    </row>
    <row r="1047" customFormat="false" ht="13.8" hidden="false" customHeight="false" outlineLevel="0" collapsed="false">
      <c r="A1047" s="513"/>
      <c r="B1047" s="516" t="s">
        <v>1873</v>
      </c>
    </row>
    <row r="1048" customFormat="false" ht="13.8" hidden="false" customHeight="false" outlineLevel="0" collapsed="false">
      <c r="A1048" s="513"/>
      <c r="B1048" s="516" t="s">
        <v>340</v>
      </c>
    </row>
    <row r="1049" customFormat="false" ht="13.8" hidden="false" customHeight="false" outlineLevel="0" collapsed="false">
      <c r="A1049" s="513"/>
      <c r="B1049" s="516" t="s">
        <v>39</v>
      </c>
    </row>
    <row r="1050" customFormat="false" ht="13.8" hidden="false" customHeight="false" outlineLevel="0" collapsed="false">
      <c r="A1050" s="513"/>
      <c r="B1050" s="516" t="s">
        <v>1157</v>
      </c>
    </row>
    <row r="1051" customFormat="false" ht="13.8" hidden="false" customHeight="false" outlineLevel="0" collapsed="false">
      <c r="A1051" s="513"/>
      <c r="B1051" s="516" t="s">
        <v>1160</v>
      </c>
    </row>
    <row r="1052" customFormat="false" ht="13.8" hidden="false" customHeight="false" outlineLevel="0" collapsed="false">
      <c r="A1052" s="513"/>
      <c r="B1052" s="516" t="s">
        <v>1164</v>
      </c>
    </row>
    <row r="1053" customFormat="false" ht="13.8" hidden="false" customHeight="false" outlineLevel="0" collapsed="false">
      <c r="A1053" s="513"/>
      <c r="B1053" s="516" t="s">
        <v>1167</v>
      </c>
    </row>
    <row r="1054" customFormat="false" ht="13.8" hidden="false" customHeight="false" outlineLevel="0" collapsed="false">
      <c r="A1054" s="513"/>
      <c r="B1054" s="516" t="s">
        <v>1170</v>
      </c>
    </row>
    <row r="1055" customFormat="false" ht="13.8" hidden="false" customHeight="false" outlineLevel="0" collapsed="false">
      <c r="A1055" s="513"/>
      <c r="B1055" s="516" t="s">
        <v>1173</v>
      </c>
    </row>
    <row r="1056" customFormat="false" ht="13.8" hidden="false" customHeight="false" outlineLevel="0" collapsed="false">
      <c r="A1056" s="513"/>
      <c r="B1056" s="516" t="s">
        <v>1176</v>
      </c>
    </row>
    <row r="1057" customFormat="false" ht="13.8" hidden="false" customHeight="false" outlineLevel="0" collapsed="false">
      <c r="A1057" s="513"/>
      <c r="B1057" s="516" t="s">
        <v>1178</v>
      </c>
    </row>
    <row r="1058" customFormat="false" ht="13.8" hidden="false" customHeight="false" outlineLevel="0" collapsed="false">
      <c r="A1058" s="513"/>
      <c r="B1058" s="516" t="s">
        <v>1180</v>
      </c>
    </row>
    <row r="1059" customFormat="false" ht="13.8" hidden="false" customHeight="false" outlineLevel="0" collapsed="false">
      <c r="A1059" s="513"/>
      <c r="B1059" s="516" t="s">
        <v>1182</v>
      </c>
    </row>
    <row r="1060" customFormat="false" ht="13.8" hidden="false" customHeight="false" outlineLevel="0" collapsed="false">
      <c r="A1060" s="513"/>
      <c r="B1060" s="516" t="s">
        <v>1185</v>
      </c>
    </row>
    <row r="1061" customFormat="false" ht="13.8" hidden="false" customHeight="false" outlineLevel="0" collapsed="false">
      <c r="A1061" s="513"/>
      <c r="B1061" s="516" t="s">
        <v>2893</v>
      </c>
    </row>
    <row r="1062" customFormat="false" ht="13.8" hidden="false" customHeight="false" outlineLevel="0" collapsed="false">
      <c r="A1062" s="513"/>
      <c r="B1062" s="516" t="s">
        <v>1875</v>
      </c>
    </row>
    <row r="1063" customFormat="false" ht="13.8" hidden="false" customHeight="false" outlineLevel="0" collapsed="false">
      <c r="A1063" s="513"/>
      <c r="B1063" s="516" t="s">
        <v>343</v>
      </c>
    </row>
    <row r="1064" customFormat="false" ht="13.8" hidden="false" customHeight="false" outlineLevel="0" collapsed="false">
      <c r="A1064" s="513"/>
      <c r="B1064" s="516" t="s">
        <v>345</v>
      </c>
    </row>
    <row r="1065" customFormat="false" ht="13.8" hidden="false" customHeight="false" outlineLevel="0" collapsed="false">
      <c r="A1065" s="513"/>
      <c r="B1065" s="516" t="s">
        <v>2896</v>
      </c>
    </row>
    <row r="1066" customFormat="false" ht="13.8" hidden="false" customHeight="false" outlineLevel="0" collapsed="false">
      <c r="A1066" s="513"/>
      <c r="B1066" s="516" t="s">
        <v>3311</v>
      </c>
    </row>
    <row r="1067" customFormat="false" ht="13.8" hidden="false" customHeight="false" outlineLevel="0" collapsed="false">
      <c r="A1067" s="513"/>
      <c r="B1067" s="516" t="s">
        <v>3313</v>
      </c>
    </row>
    <row r="1068" customFormat="false" ht="13.8" hidden="false" customHeight="false" outlineLevel="0" collapsed="false">
      <c r="A1068" s="513"/>
      <c r="B1068" s="516" t="s">
        <v>3315</v>
      </c>
    </row>
    <row r="1069" customFormat="false" ht="13.8" hidden="false" customHeight="false" outlineLevel="0" collapsed="false">
      <c r="A1069" s="513"/>
      <c r="B1069" s="516" t="s">
        <v>2898</v>
      </c>
    </row>
    <row r="1070" customFormat="false" ht="13.8" hidden="false" customHeight="false" outlineLevel="0" collapsed="false">
      <c r="A1070" s="513"/>
      <c r="B1070" s="516" t="s">
        <v>2903</v>
      </c>
    </row>
    <row r="1071" customFormat="false" ht="13.8" hidden="false" customHeight="false" outlineLevel="0" collapsed="false">
      <c r="A1071" s="513"/>
      <c r="B1071" s="516" t="s">
        <v>3317</v>
      </c>
    </row>
    <row r="1072" customFormat="false" ht="13.8" hidden="false" customHeight="false" outlineLevel="0" collapsed="false">
      <c r="A1072" s="513"/>
      <c r="B1072" s="516" t="s">
        <v>2905</v>
      </c>
    </row>
    <row r="1073" customFormat="false" ht="13.8" hidden="false" customHeight="false" outlineLevel="0" collapsed="false">
      <c r="A1073" s="513"/>
      <c r="B1073" s="516" t="s">
        <v>2907</v>
      </c>
    </row>
    <row r="1074" customFormat="false" ht="13.8" hidden="false" customHeight="false" outlineLevel="0" collapsed="false">
      <c r="A1074" s="513"/>
      <c r="B1074" s="516" t="s">
        <v>348</v>
      </c>
    </row>
    <row r="1075" customFormat="false" ht="13.8" hidden="false" customHeight="false" outlineLevel="0" collapsed="false">
      <c r="A1075" s="513"/>
      <c r="B1075" s="516" t="s">
        <v>350</v>
      </c>
    </row>
    <row r="1076" customFormat="false" ht="13.8" hidden="false" customHeight="false" outlineLevel="0" collapsed="false">
      <c r="A1076" s="513"/>
      <c r="B1076" s="516" t="s">
        <v>353</v>
      </c>
    </row>
    <row r="1077" customFormat="false" ht="13.8" hidden="false" customHeight="false" outlineLevel="0" collapsed="false">
      <c r="A1077" s="513"/>
      <c r="B1077" s="516" t="s">
        <v>1187</v>
      </c>
    </row>
    <row r="1078" customFormat="false" ht="13.8" hidden="false" customHeight="false" outlineLevel="0" collapsed="false">
      <c r="A1078" s="513"/>
      <c r="B1078" s="516" t="s">
        <v>1880</v>
      </c>
    </row>
    <row r="1079" customFormat="false" ht="13.8" hidden="false" customHeight="false" outlineLevel="0" collapsed="false">
      <c r="A1079" s="513"/>
      <c r="B1079" s="516" t="s">
        <v>1882</v>
      </c>
    </row>
    <row r="1080" customFormat="false" ht="13.8" hidden="false" customHeight="false" outlineLevel="0" collapsed="false">
      <c r="A1080" s="513"/>
      <c r="B1080" s="516" t="s">
        <v>2910</v>
      </c>
    </row>
    <row r="1081" customFormat="false" ht="13.8" hidden="false" customHeight="false" outlineLevel="0" collapsed="false">
      <c r="A1081" s="513"/>
      <c r="B1081" s="516" t="s">
        <v>3319</v>
      </c>
    </row>
    <row r="1082" customFormat="false" ht="13.8" hidden="false" customHeight="false" outlineLevel="0" collapsed="false">
      <c r="A1082" s="513"/>
      <c r="B1082" s="516" t="s">
        <v>1192</v>
      </c>
    </row>
    <row r="1083" customFormat="false" ht="13.8" hidden="false" customHeight="false" outlineLevel="0" collapsed="false">
      <c r="A1083" s="513"/>
      <c r="B1083" s="516" t="s">
        <v>1197</v>
      </c>
    </row>
    <row r="1084" customFormat="false" ht="13.8" hidden="false" customHeight="false" outlineLevel="0" collapsed="false">
      <c r="A1084" s="513"/>
      <c r="B1084" s="516" t="s">
        <v>3321</v>
      </c>
    </row>
    <row r="1085" customFormat="false" ht="13.8" hidden="false" customHeight="false" outlineLevel="0" collapsed="false">
      <c r="A1085" s="513"/>
      <c r="B1085" s="516" t="s">
        <v>3323</v>
      </c>
    </row>
    <row r="1086" customFormat="false" ht="13.8" hidden="false" customHeight="false" outlineLevel="0" collapsed="false">
      <c r="A1086" s="513"/>
      <c r="B1086" s="516" t="s">
        <v>2912</v>
      </c>
    </row>
    <row r="1087" customFormat="false" ht="13.8" hidden="false" customHeight="false" outlineLevel="0" collapsed="false">
      <c r="A1087" s="513"/>
      <c r="B1087" s="516" t="s">
        <v>355</v>
      </c>
    </row>
    <row r="1088" customFormat="false" ht="13.8" hidden="false" customHeight="false" outlineLevel="0" collapsed="false">
      <c r="A1088" s="513"/>
      <c r="B1088" s="516" t="s">
        <v>2916</v>
      </c>
    </row>
    <row r="1089" customFormat="false" ht="13.8" hidden="false" customHeight="false" outlineLevel="0" collapsed="false">
      <c r="A1089" s="513"/>
      <c r="B1089" s="516" t="s">
        <v>2918</v>
      </c>
    </row>
    <row r="1090" customFormat="false" ht="13.8" hidden="false" customHeight="false" outlineLevel="0" collapsed="false">
      <c r="A1090" s="513"/>
      <c r="B1090" s="516" t="s">
        <v>1201</v>
      </c>
    </row>
    <row r="1091" customFormat="false" ht="13.8" hidden="false" customHeight="false" outlineLevel="0" collapsed="false">
      <c r="A1091" s="513"/>
      <c r="B1091" s="516" t="s">
        <v>1322</v>
      </c>
    </row>
    <row r="1092" customFormat="false" ht="13.8" hidden="false" customHeight="false" outlineLevel="0" collapsed="false">
      <c r="A1092" s="513"/>
      <c r="B1092" s="516" t="s">
        <v>357</v>
      </c>
    </row>
    <row r="1093" customFormat="false" ht="13.8" hidden="false" customHeight="false" outlineLevel="0" collapsed="false">
      <c r="A1093" s="513"/>
      <c r="B1093" s="516" t="s">
        <v>1206</v>
      </c>
    </row>
    <row r="1094" customFormat="false" ht="13.8" hidden="false" customHeight="false" outlineLevel="0" collapsed="false">
      <c r="A1094" s="513"/>
      <c r="B1094" s="516" t="s">
        <v>2920</v>
      </c>
    </row>
    <row r="1095" customFormat="false" ht="13.8" hidden="false" customHeight="false" outlineLevel="0" collapsed="false">
      <c r="A1095" s="513"/>
      <c r="B1095" s="516" t="s">
        <v>364</v>
      </c>
    </row>
    <row r="1096" customFormat="false" ht="13.8" hidden="false" customHeight="false" outlineLevel="0" collapsed="false">
      <c r="A1096" s="513"/>
      <c r="B1096" s="516" t="s">
        <v>367</v>
      </c>
    </row>
    <row r="1097" customFormat="false" ht="13.8" hidden="false" customHeight="false" outlineLevel="0" collapsed="false">
      <c r="A1097" s="513"/>
      <c r="B1097" s="516" t="s">
        <v>370</v>
      </c>
    </row>
    <row r="1098" customFormat="false" ht="13.8" hidden="false" customHeight="false" outlineLevel="0" collapsed="false">
      <c r="A1098" s="513"/>
      <c r="B1098" s="516" t="s">
        <v>373</v>
      </c>
    </row>
    <row r="1099" customFormat="false" ht="13.8" hidden="false" customHeight="false" outlineLevel="0" collapsed="false">
      <c r="A1099" s="513"/>
      <c r="B1099" s="516" t="s">
        <v>376</v>
      </c>
    </row>
    <row r="1100" customFormat="false" ht="13.8" hidden="false" customHeight="false" outlineLevel="0" collapsed="false">
      <c r="A1100" s="513"/>
      <c r="B1100" s="516" t="s">
        <v>1208</v>
      </c>
    </row>
    <row r="1101" customFormat="false" ht="13.8" hidden="false" customHeight="false" outlineLevel="0" collapsed="false">
      <c r="A1101" s="513"/>
      <c r="B1101" s="516" t="s">
        <v>378</v>
      </c>
    </row>
    <row r="1102" customFormat="false" ht="13.8" hidden="false" customHeight="false" outlineLevel="0" collapsed="false">
      <c r="A1102" s="513"/>
      <c r="B1102" s="516" t="s">
        <v>1884</v>
      </c>
    </row>
    <row r="1103" customFormat="false" ht="13.8" hidden="false" customHeight="false" outlineLevel="0" collapsed="false">
      <c r="A1103" s="513"/>
      <c r="B1103" s="516" t="s">
        <v>382</v>
      </c>
    </row>
    <row r="1104" customFormat="false" ht="13.8" hidden="false" customHeight="false" outlineLevel="0" collapsed="false">
      <c r="A1104" s="513"/>
      <c r="B1104" s="516" t="s">
        <v>620</v>
      </c>
    </row>
    <row r="1105" customFormat="false" ht="13.8" hidden="false" customHeight="false" outlineLevel="0" collapsed="false">
      <c r="A1105" s="513"/>
      <c r="B1105" s="516" t="s">
        <v>2924</v>
      </c>
    </row>
    <row r="1106" customFormat="false" ht="13.8" hidden="false" customHeight="false" outlineLevel="0" collapsed="false">
      <c r="A1106" s="513"/>
      <c r="B1106" s="516" t="s">
        <v>3327</v>
      </c>
    </row>
    <row r="1107" customFormat="false" ht="13.8" hidden="false" customHeight="false" outlineLevel="0" collapsed="false">
      <c r="A1107" s="513"/>
      <c r="B1107" s="516" t="s">
        <v>3329</v>
      </c>
    </row>
    <row r="1108" customFormat="false" ht="13.8" hidden="false" customHeight="false" outlineLevel="0" collapsed="false">
      <c r="A1108" s="513"/>
      <c r="B1108" s="516" t="s">
        <v>3331</v>
      </c>
    </row>
    <row r="1109" customFormat="false" ht="13.8" hidden="false" customHeight="false" outlineLevel="0" collapsed="false">
      <c r="A1109" s="513"/>
      <c r="B1109" s="516" t="s">
        <v>2927</v>
      </c>
    </row>
    <row r="1110" customFormat="false" ht="13.8" hidden="false" customHeight="false" outlineLevel="0" collapsed="false">
      <c r="A1110" s="513"/>
      <c r="B1110" s="516" t="s">
        <v>2929</v>
      </c>
    </row>
    <row r="1111" customFormat="false" ht="13.8" hidden="false" customHeight="false" outlineLevel="0" collapsed="false">
      <c r="A1111" s="513"/>
      <c r="B1111" s="516" t="s">
        <v>2931</v>
      </c>
    </row>
    <row r="1112" customFormat="false" ht="13.8" hidden="false" customHeight="false" outlineLevel="0" collapsed="false">
      <c r="A1112" s="513"/>
      <c r="B1112" s="516" t="s">
        <v>2242</v>
      </c>
    </row>
    <row r="1113" customFormat="false" ht="13.8" hidden="false" customHeight="false" outlineLevel="0" collapsed="false">
      <c r="A1113" s="513"/>
      <c r="B1113" s="516" t="s">
        <v>2244</v>
      </c>
    </row>
    <row r="1114" customFormat="false" ht="13.8" hidden="false" customHeight="false" outlineLevel="0" collapsed="false">
      <c r="A1114" s="513"/>
      <c r="B1114" s="516" t="s">
        <v>2247</v>
      </c>
    </row>
    <row r="1115" customFormat="false" ht="13.8" hidden="false" customHeight="false" outlineLevel="0" collapsed="false">
      <c r="A1115" s="513"/>
      <c r="B1115" s="516" t="s">
        <v>2249</v>
      </c>
    </row>
    <row r="1116" customFormat="false" ht="13.8" hidden="false" customHeight="false" outlineLevel="0" collapsed="false">
      <c r="A1116" s="513"/>
      <c r="B1116" s="516" t="s">
        <v>2252</v>
      </c>
    </row>
    <row r="1117" customFormat="false" ht="13.8" hidden="false" customHeight="false" outlineLevel="0" collapsed="false">
      <c r="A1117" s="513"/>
      <c r="B1117" s="516" t="s">
        <v>2255</v>
      </c>
    </row>
    <row r="1118" customFormat="false" ht="13.8" hidden="false" customHeight="false" outlineLevel="0" collapsed="false">
      <c r="A1118" s="513"/>
      <c r="B1118" s="516" t="s">
        <v>2258</v>
      </c>
    </row>
    <row r="1119" customFormat="false" ht="13.8" hidden="false" customHeight="false" outlineLevel="0" collapsed="false">
      <c r="A1119" s="513"/>
      <c r="B1119" s="516" t="s">
        <v>1210</v>
      </c>
    </row>
    <row r="1120" customFormat="false" ht="13.8" hidden="false" customHeight="false" outlineLevel="0" collapsed="false">
      <c r="A1120" s="513"/>
      <c r="B1120" s="516" t="s">
        <v>385</v>
      </c>
    </row>
    <row r="1121" customFormat="false" ht="13.8" hidden="false" customHeight="false" outlineLevel="0" collapsed="false">
      <c r="A1121" s="513"/>
      <c r="B1121" s="516" t="s">
        <v>387</v>
      </c>
    </row>
    <row r="1122" customFormat="false" ht="13.8" hidden="false" customHeight="false" outlineLevel="0" collapsed="false">
      <c r="A1122" s="513"/>
      <c r="B1122" s="516" t="s">
        <v>3333</v>
      </c>
    </row>
    <row r="1123" customFormat="false" ht="13.8" hidden="false" customHeight="false" outlineLevel="0" collapsed="false">
      <c r="A1123" s="513"/>
      <c r="B1123" s="516" t="s">
        <v>1886</v>
      </c>
    </row>
    <row r="1124" customFormat="false" ht="13.8" hidden="false" customHeight="false" outlineLevel="0" collapsed="false">
      <c r="A1124" s="513"/>
      <c r="B1124" s="516" t="s">
        <v>1888</v>
      </c>
    </row>
    <row r="1125" customFormat="false" ht="13.8" hidden="false" customHeight="false" outlineLevel="0" collapsed="false">
      <c r="A1125" s="513"/>
      <c r="B1125" s="516" t="s">
        <v>1891</v>
      </c>
    </row>
    <row r="1126" customFormat="false" ht="13.8" hidden="false" customHeight="false" outlineLevel="0" collapsed="false">
      <c r="A1126" s="513"/>
      <c r="B1126" s="516" t="s">
        <v>1893</v>
      </c>
    </row>
    <row r="1127" customFormat="false" ht="13.8" hidden="false" customHeight="false" outlineLevel="0" collapsed="false">
      <c r="A1127" s="513"/>
      <c r="B1127" s="516" t="s">
        <v>1896</v>
      </c>
    </row>
    <row r="1128" customFormat="false" ht="13.8" hidden="false" customHeight="false" outlineLevel="0" collapsed="false">
      <c r="A1128" s="513"/>
      <c r="B1128" s="516" t="s">
        <v>1898</v>
      </c>
    </row>
    <row r="1129" customFormat="false" ht="13.8" hidden="false" customHeight="false" outlineLevel="0" collapsed="false">
      <c r="A1129" s="513"/>
      <c r="B1129" s="516" t="s">
        <v>1901</v>
      </c>
    </row>
    <row r="1130" customFormat="false" ht="13.8" hidden="false" customHeight="false" outlineLevel="0" collapsed="false">
      <c r="A1130" s="513"/>
      <c r="B1130" s="516" t="s">
        <v>1903</v>
      </c>
    </row>
    <row r="1131" customFormat="false" ht="13.8" hidden="false" customHeight="false" outlineLevel="0" collapsed="false">
      <c r="A1131" s="513"/>
      <c r="B1131" s="516" t="s">
        <v>1906</v>
      </c>
    </row>
    <row r="1132" customFormat="false" ht="13.8" hidden="false" customHeight="false" outlineLevel="0" collapsed="false">
      <c r="A1132" s="513"/>
      <c r="B1132" s="516" t="s">
        <v>2933</v>
      </c>
    </row>
    <row r="1133" customFormat="false" ht="13.8" hidden="false" customHeight="false" outlineLevel="0" collapsed="false">
      <c r="A1133" s="513"/>
      <c r="B1133" s="516" t="s">
        <v>2935</v>
      </c>
    </row>
    <row r="1134" customFormat="false" ht="13.8" hidden="false" customHeight="false" outlineLevel="0" collapsed="false">
      <c r="A1134" s="513"/>
      <c r="B1134" s="516" t="s">
        <v>1908</v>
      </c>
    </row>
    <row r="1135" customFormat="false" ht="13.8" hidden="false" customHeight="false" outlineLevel="0" collapsed="false">
      <c r="A1135" s="513"/>
      <c r="B1135" s="516" t="s">
        <v>395</v>
      </c>
    </row>
    <row r="1136" customFormat="false" ht="13.8" hidden="false" customHeight="false" outlineLevel="0" collapsed="false">
      <c r="A1136" s="513"/>
      <c r="B1136" s="516" t="s">
        <v>3335</v>
      </c>
    </row>
    <row r="1137" customFormat="false" ht="13.8" hidden="false" customHeight="false" outlineLevel="0" collapsed="false">
      <c r="A1137" s="513"/>
      <c r="B1137" s="516" t="s">
        <v>3337</v>
      </c>
    </row>
    <row r="1138" customFormat="false" ht="13.8" hidden="false" customHeight="false" outlineLevel="0" collapsed="false">
      <c r="A1138" s="513"/>
      <c r="B1138" s="516" t="s">
        <v>2260</v>
      </c>
    </row>
    <row r="1139" customFormat="false" ht="13.8" hidden="false" customHeight="false" outlineLevel="0" collapsed="false">
      <c r="A1139" s="513"/>
      <c r="B1139" s="516" t="s">
        <v>2262</v>
      </c>
    </row>
    <row r="1140" customFormat="false" ht="13.8" hidden="false" customHeight="false" outlineLevel="0" collapsed="false">
      <c r="A1140" s="513"/>
      <c r="B1140" s="516" t="s">
        <v>2264</v>
      </c>
    </row>
    <row r="1141" customFormat="false" ht="13.8" hidden="false" customHeight="false" outlineLevel="0" collapsed="false">
      <c r="A1141" s="513"/>
      <c r="B1141" s="516" t="s">
        <v>2938</v>
      </c>
    </row>
    <row r="1142" customFormat="false" ht="13.8" hidden="false" customHeight="false" outlineLevel="0" collapsed="false">
      <c r="A1142" s="513"/>
      <c r="B1142" s="516" t="s">
        <v>2940</v>
      </c>
    </row>
    <row r="1143" customFormat="false" ht="13.8" hidden="false" customHeight="false" outlineLevel="0" collapsed="false">
      <c r="A1143" s="513"/>
      <c r="B1143" s="516" t="s">
        <v>2942</v>
      </c>
    </row>
    <row r="1144" customFormat="false" ht="13.8" hidden="false" customHeight="false" outlineLevel="0" collapsed="false">
      <c r="A1144" s="513"/>
      <c r="B1144" s="516" t="s">
        <v>2944</v>
      </c>
    </row>
    <row r="1145" customFormat="false" ht="13.8" hidden="false" customHeight="false" outlineLevel="0" collapsed="false">
      <c r="A1145" s="513"/>
      <c r="B1145" s="516" t="s">
        <v>3339</v>
      </c>
    </row>
    <row r="1146" customFormat="false" ht="13.8" hidden="false" customHeight="false" outlineLevel="0" collapsed="false">
      <c r="A1146" s="513"/>
      <c r="B1146" s="516" t="s">
        <v>414</v>
      </c>
    </row>
    <row r="1147" customFormat="false" ht="13.8" hidden="false" customHeight="false" outlineLevel="0" collapsed="false">
      <c r="A1147" s="513"/>
      <c r="B1147" s="516" t="s">
        <v>417</v>
      </c>
    </row>
    <row r="1148" customFormat="false" ht="13.8" hidden="false" customHeight="false" outlineLevel="0" collapsed="false">
      <c r="A1148" s="513"/>
      <c r="B1148" s="516" t="s">
        <v>3341</v>
      </c>
    </row>
    <row r="1149" customFormat="false" ht="13.8" hidden="false" customHeight="false" outlineLevel="0" collapsed="false">
      <c r="A1149" s="513"/>
      <c r="B1149" s="516" t="s">
        <v>2946</v>
      </c>
    </row>
    <row r="1150" customFormat="false" ht="13.8" hidden="false" customHeight="false" outlineLevel="0" collapsed="false">
      <c r="A1150" s="513"/>
      <c r="B1150" s="516" t="s">
        <v>3343</v>
      </c>
    </row>
    <row r="1151" customFormat="false" ht="13.8" hidden="false" customHeight="false" outlineLevel="0" collapsed="false">
      <c r="A1151" s="513"/>
      <c r="B1151" s="516" t="s">
        <v>2948</v>
      </c>
    </row>
    <row r="1152" customFormat="false" ht="13.8" hidden="false" customHeight="false" outlineLevel="0" collapsed="false">
      <c r="A1152" s="513"/>
      <c r="B1152" s="516" t="s">
        <v>1212</v>
      </c>
    </row>
    <row r="1153" customFormat="false" ht="13.8" hidden="false" customHeight="false" outlineLevel="0" collapsed="false">
      <c r="A1153" s="513"/>
      <c r="B1153" s="516" t="s">
        <v>1217</v>
      </c>
    </row>
    <row r="1154" customFormat="false" ht="13.8" hidden="false" customHeight="false" outlineLevel="0" collapsed="false">
      <c r="A1154" s="513"/>
      <c r="B1154" s="516" t="s">
        <v>1221</v>
      </c>
    </row>
    <row r="1155" customFormat="false" ht="13.8" hidden="false" customHeight="false" outlineLevel="0" collapsed="false">
      <c r="A1155" s="513"/>
      <c r="B1155" s="516" t="s">
        <v>1910</v>
      </c>
    </row>
    <row r="1156" customFormat="false" ht="13.8" hidden="false" customHeight="false" outlineLevel="0" collapsed="false">
      <c r="A1156" s="513"/>
      <c r="B1156" s="516" t="s">
        <v>3345</v>
      </c>
    </row>
    <row r="1157" customFormat="false" ht="13.8" hidden="false" customHeight="false" outlineLevel="0" collapsed="false">
      <c r="A1157" s="513"/>
      <c r="B1157" s="516" t="s">
        <v>1913</v>
      </c>
    </row>
    <row r="1158" customFormat="false" ht="13.8" hidden="false" customHeight="false" outlineLevel="0" collapsed="false">
      <c r="A1158" s="513"/>
      <c r="B1158" s="516" t="s">
        <v>1915</v>
      </c>
    </row>
    <row r="1159" customFormat="false" ht="13.8" hidden="false" customHeight="false" outlineLevel="0" collapsed="false">
      <c r="A1159" s="513"/>
      <c r="B1159" s="516" t="s">
        <v>1918</v>
      </c>
    </row>
    <row r="1160" customFormat="false" ht="13.8" hidden="false" customHeight="false" outlineLevel="0" collapsed="false">
      <c r="A1160" s="513"/>
      <c r="B1160" s="516" t="s">
        <v>1920</v>
      </c>
    </row>
    <row r="1161" customFormat="false" ht="13.8" hidden="false" customHeight="false" outlineLevel="0" collapsed="false">
      <c r="A1161" s="513"/>
      <c r="B1161" s="516" t="s">
        <v>1922</v>
      </c>
    </row>
    <row r="1162" customFormat="false" ht="13.8" hidden="false" customHeight="false" outlineLevel="0" collapsed="false">
      <c r="A1162" s="513"/>
      <c r="B1162" s="516" t="s">
        <v>2951</v>
      </c>
    </row>
    <row r="1163" customFormat="false" ht="13.8" hidden="false" customHeight="false" outlineLevel="0" collapsed="false">
      <c r="A1163" s="513"/>
      <c r="B1163" s="516" t="s">
        <v>2269</v>
      </c>
    </row>
    <row r="1164" customFormat="false" ht="13.8" hidden="false" customHeight="false" outlineLevel="0" collapsed="false">
      <c r="A1164" s="513"/>
      <c r="B1164" s="516" t="s">
        <v>2271</v>
      </c>
    </row>
    <row r="1165" customFormat="false" ht="13.8" hidden="false" customHeight="false" outlineLevel="0" collapsed="false">
      <c r="A1165" s="513"/>
      <c r="B1165" s="516" t="s">
        <v>398</v>
      </c>
    </row>
    <row r="1166" customFormat="false" ht="13.8" hidden="false" customHeight="false" outlineLevel="0" collapsed="false">
      <c r="A1166" s="513"/>
      <c r="B1166" s="516" t="s">
        <v>1208</v>
      </c>
    </row>
    <row r="1167" customFormat="false" ht="13.8" hidden="false" customHeight="false" outlineLevel="0" collapsed="false">
      <c r="A1167" s="513"/>
      <c r="B1167" s="516" t="s">
        <v>378</v>
      </c>
    </row>
    <row r="1168" customFormat="false" ht="13.8" hidden="false" customHeight="false" outlineLevel="0" collapsed="false">
      <c r="A1168" s="513"/>
      <c r="B1168" s="516" t="s">
        <v>1884</v>
      </c>
    </row>
    <row r="1169" customFormat="false" ht="13.8" hidden="false" customHeight="false" outlineLevel="0" collapsed="false">
      <c r="A1169" s="513"/>
      <c r="B1169" s="516" t="s">
        <v>382</v>
      </c>
    </row>
    <row r="1170" customFormat="false" ht="13.8" hidden="false" customHeight="false" outlineLevel="0" collapsed="false">
      <c r="A1170" s="513"/>
      <c r="B1170" s="516" t="s">
        <v>620</v>
      </c>
    </row>
    <row r="1171" customFormat="false" ht="13.8" hidden="false" customHeight="false" outlineLevel="0" collapsed="false">
      <c r="A1171" s="513"/>
      <c r="B1171" s="516" t="s">
        <v>2924</v>
      </c>
    </row>
    <row r="1172" customFormat="false" ht="13.8" hidden="false" customHeight="false" outlineLevel="0" collapsed="false">
      <c r="A1172" s="513"/>
      <c r="B1172" s="516" t="s">
        <v>3327</v>
      </c>
    </row>
    <row r="1173" customFormat="false" ht="13.8" hidden="false" customHeight="false" outlineLevel="0" collapsed="false">
      <c r="A1173" s="513"/>
      <c r="B1173" s="516" t="s">
        <v>3329</v>
      </c>
    </row>
    <row r="1174" customFormat="false" ht="13.8" hidden="false" customHeight="false" outlineLevel="0" collapsed="false">
      <c r="A1174" s="513"/>
      <c r="B1174" s="516" t="s">
        <v>3331</v>
      </c>
    </row>
    <row r="1175" customFormat="false" ht="13.8" hidden="false" customHeight="false" outlineLevel="0" collapsed="false">
      <c r="A1175" s="513"/>
      <c r="B1175" s="516" t="s">
        <v>2927</v>
      </c>
    </row>
    <row r="1176" customFormat="false" ht="13.8" hidden="false" customHeight="false" outlineLevel="0" collapsed="false">
      <c r="A1176" s="513"/>
      <c r="B1176" s="516" t="s">
        <v>2929</v>
      </c>
    </row>
    <row r="1177" customFormat="false" ht="13.8" hidden="false" customHeight="false" outlineLevel="0" collapsed="false">
      <c r="A1177" s="513"/>
      <c r="B1177" s="516" t="s">
        <v>2931</v>
      </c>
    </row>
    <row r="1178" customFormat="false" ht="13.8" hidden="false" customHeight="false" outlineLevel="0" collapsed="false">
      <c r="A1178" s="513"/>
      <c r="B1178" s="516" t="s">
        <v>2242</v>
      </c>
    </row>
    <row r="1179" customFormat="false" ht="13.8" hidden="false" customHeight="false" outlineLevel="0" collapsed="false">
      <c r="A1179" s="513"/>
      <c r="B1179" s="516" t="s">
        <v>2244</v>
      </c>
    </row>
    <row r="1180" customFormat="false" ht="13.8" hidden="false" customHeight="false" outlineLevel="0" collapsed="false">
      <c r="A1180" s="513"/>
      <c r="B1180" s="516" t="s">
        <v>2247</v>
      </c>
    </row>
    <row r="1181" customFormat="false" ht="13.8" hidden="false" customHeight="false" outlineLevel="0" collapsed="false">
      <c r="A1181" s="513"/>
      <c r="B1181" s="516" t="s">
        <v>2249</v>
      </c>
    </row>
    <row r="1182" customFormat="false" ht="13.8" hidden="false" customHeight="false" outlineLevel="0" collapsed="false">
      <c r="A1182" s="513"/>
      <c r="B1182" s="516" t="s">
        <v>2252</v>
      </c>
    </row>
    <row r="1183" customFormat="false" ht="13.8" hidden="false" customHeight="false" outlineLevel="0" collapsed="false">
      <c r="A1183" s="513"/>
      <c r="B1183" s="516" t="s">
        <v>2255</v>
      </c>
    </row>
    <row r="1184" customFormat="false" ht="13.8" hidden="false" customHeight="false" outlineLevel="0" collapsed="false">
      <c r="A1184" s="513"/>
      <c r="B1184" s="516" t="s">
        <v>2258</v>
      </c>
    </row>
    <row r="1185" customFormat="false" ht="13.8" hidden="false" customHeight="false" outlineLevel="0" collapsed="false">
      <c r="A1185" s="513"/>
      <c r="B1185" s="516" t="s">
        <v>1210</v>
      </c>
    </row>
    <row r="1186" customFormat="false" ht="13.8" hidden="false" customHeight="false" outlineLevel="0" collapsed="false">
      <c r="A1186" s="513"/>
      <c r="B1186" s="516" t="s">
        <v>385</v>
      </c>
    </row>
    <row r="1187" customFormat="false" ht="13.8" hidden="false" customHeight="false" outlineLevel="0" collapsed="false">
      <c r="A1187" s="513"/>
      <c r="B1187" s="516" t="s">
        <v>3492</v>
      </c>
    </row>
    <row r="1188" customFormat="false" ht="13.8" hidden="false" customHeight="false" outlineLevel="0" collapsed="false">
      <c r="A1188" s="513"/>
      <c r="B1188" s="516" t="s">
        <v>3493</v>
      </c>
    </row>
    <row r="1189" customFormat="false" ht="13.8" hidden="false" customHeight="false" outlineLevel="0" collapsed="false">
      <c r="A1189" s="513"/>
      <c r="B1189" s="516" t="s">
        <v>387</v>
      </c>
    </row>
    <row r="1190" customFormat="false" ht="13.8" hidden="false" customHeight="false" outlineLevel="0" collapsed="false">
      <c r="A1190" s="513"/>
      <c r="B1190" s="516" t="s">
        <v>3333</v>
      </c>
    </row>
    <row r="1191" customFormat="false" ht="13.8" hidden="false" customHeight="false" outlineLevel="0" collapsed="false">
      <c r="A1191" s="513"/>
      <c r="B1191" s="516" t="s">
        <v>1886</v>
      </c>
    </row>
    <row r="1192" customFormat="false" ht="13.8" hidden="false" customHeight="false" outlineLevel="0" collapsed="false">
      <c r="A1192" s="513"/>
      <c r="B1192" s="516" t="s">
        <v>1888</v>
      </c>
    </row>
    <row r="1193" customFormat="false" ht="13.8" hidden="false" customHeight="false" outlineLevel="0" collapsed="false">
      <c r="A1193" s="513"/>
      <c r="B1193" s="516" t="s">
        <v>1891</v>
      </c>
    </row>
    <row r="1194" customFormat="false" ht="13.8" hidden="false" customHeight="false" outlineLevel="0" collapsed="false">
      <c r="A1194" s="513"/>
      <c r="B1194" s="516" t="s">
        <v>1893</v>
      </c>
    </row>
    <row r="1195" customFormat="false" ht="13.8" hidden="false" customHeight="false" outlineLevel="0" collapsed="false">
      <c r="A1195" s="513"/>
      <c r="B1195" s="516" t="s">
        <v>1896</v>
      </c>
    </row>
    <row r="1196" customFormat="false" ht="13.8" hidden="false" customHeight="false" outlineLevel="0" collapsed="false">
      <c r="A1196" s="513"/>
      <c r="B1196" s="516" t="s">
        <v>1898</v>
      </c>
    </row>
    <row r="1197" customFormat="false" ht="13.8" hidden="false" customHeight="false" outlineLevel="0" collapsed="false">
      <c r="A1197" s="513"/>
      <c r="B1197" s="516" t="s">
        <v>1901</v>
      </c>
    </row>
    <row r="1198" customFormat="false" ht="13.8" hidden="false" customHeight="false" outlineLevel="0" collapsed="false">
      <c r="A1198" s="513"/>
      <c r="B1198" s="516" t="s">
        <v>1903</v>
      </c>
    </row>
    <row r="1199" customFormat="false" ht="13.8" hidden="false" customHeight="false" outlineLevel="0" collapsed="false">
      <c r="A1199" s="513"/>
      <c r="B1199" s="516" t="s">
        <v>1906</v>
      </c>
    </row>
    <row r="1200" customFormat="false" ht="13.8" hidden="false" customHeight="false" outlineLevel="0" collapsed="false">
      <c r="A1200" s="513"/>
      <c r="B1200" s="516" t="s">
        <v>2933</v>
      </c>
    </row>
    <row r="1201" customFormat="false" ht="13.8" hidden="false" customHeight="false" outlineLevel="0" collapsed="false">
      <c r="A1201" s="513"/>
      <c r="B1201" s="516" t="s">
        <v>2935</v>
      </c>
    </row>
    <row r="1202" customFormat="false" ht="13.8" hidden="false" customHeight="false" outlineLevel="0" collapsed="false">
      <c r="A1202" s="513"/>
      <c r="B1202" s="516" t="s">
        <v>1908</v>
      </c>
    </row>
    <row r="1203" customFormat="false" ht="13.8" hidden="false" customHeight="false" outlineLevel="0" collapsed="false">
      <c r="A1203" s="513"/>
      <c r="B1203" s="516" t="s">
        <v>395</v>
      </c>
    </row>
    <row r="1204" customFormat="false" ht="13.8" hidden="false" customHeight="false" outlineLevel="0" collapsed="false">
      <c r="A1204" s="513"/>
      <c r="B1204" s="516" t="s">
        <v>3335</v>
      </c>
    </row>
    <row r="1205" customFormat="false" ht="13.8" hidden="false" customHeight="false" outlineLevel="0" collapsed="false">
      <c r="A1205" s="513"/>
      <c r="B1205" s="516" t="s">
        <v>3337</v>
      </c>
    </row>
    <row r="1206" customFormat="false" ht="13.8" hidden="false" customHeight="false" outlineLevel="0" collapsed="false">
      <c r="A1206" s="513"/>
      <c r="B1206" s="516" t="s">
        <v>2260</v>
      </c>
    </row>
    <row r="1207" customFormat="false" ht="13.8" hidden="false" customHeight="false" outlineLevel="0" collapsed="false">
      <c r="A1207" s="513"/>
      <c r="B1207" s="516" t="s">
        <v>2262</v>
      </c>
    </row>
    <row r="1208" customFormat="false" ht="13.8" hidden="false" customHeight="false" outlineLevel="0" collapsed="false">
      <c r="A1208" s="513"/>
      <c r="B1208" s="516" t="s">
        <v>2264</v>
      </c>
    </row>
    <row r="1209" customFormat="false" ht="13.8" hidden="false" customHeight="false" outlineLevel="0" collapsed="false">
      <c r="A1209" s="513"/>
      <c r="B1209" s="516" t="s">
        <v>2938</v>
      </c>
    </row>
    <row r="1210" customFormat="false" ht="13.8" hidden="false" customHeight="false" outlineLevel="0" collapsed="false">
      <c r="A1210" s="513"/>
      <c r="B1210" s="516" t="s">
        <v>2940</v>
      </c>
    </row>
    <row r="1211" customFormat="false" ht="13.8" hidden="false" customHeight="false" outlineLevel="0" collapsed="false">
      <c r="A1211" s="513"/>
      <c r="B1211" s="516" t="s">
        <v>2942</v>
      </c>
    </row>
    <row r="1212" customFormat="false" ht="13.8" hidden="false" customHeight="false" outlineLevel="0" collapsed="false">
      <c r="A1212" s="513"/>
      <c r="B1212" s="516" t="s">
        <v>2944</v>
      </c>
    </row>
    <row r="1213" customFormat="false" ht="13.8" hidden="false" customHeight="false" outlineLevel="0" collapsed="false">
      <c r="A1213" s="513"/>
      <c r="B1213" s="516" t="s">
        <v>3339</v>
      </c>
    </row>
    <row r="1214" customFormat="false" ht="13.8" hidden="false" customHeight="false" outlineLevel="0" collapsed="false">
      <c r="A1214" s="513"/>
      <c r="B1214" s="516" t="s">
        <v>414</v>
      </c>
    </row>
    <row r="1215" customFormat="false" ht="13.8" hidden="false" customHeight="false" outlineLevel="0" collapsed="false">
      <c r="A1215" s="513"/>
      <c r="B1215" s="516" t="s">
        <v>417</v>
      </c>
    </row>
    <row r="1216" customFormat="false" ht="13.8" hidden="false" customHeight="false" outlineLevel="0" collapsed="false">
      <c r="A1216" s="513"/>
      <c r="B1216" s="516" t="s">
        <v>3341</v>
      </c>
    </row>
    <row r="1217" customFormat="false" ht="13.8" hidden="false" customHeight="false" outlineLevel="0" collapsed="false">
      <c r="A1217" s="513"/>
      <c r="B1217" s="516" t="s">
        <v>2946</v>
      </c>
    </row>
    <row r="1218" customFormat="false" ht="13.8" hidden="false" customHeight="false" outlineLevel="0" collapsed="false">
      <c r="A1218" s="513"/>
      <c r="B1218" s="516" t="s">
        <v>3343</v>
      </c>
    </row>
    <row r="1219" customFormat="false" ht="13.8" hidden="false" customHeight="false" outlineLevel="0" collapsed="false">
      <c r="A1219" s="513"/>
      <c r="B1219" s="516" t="s">
        <v>2948</v>
      </c>
    </row>
    <row r="1220" customFormat="false" ht="13.8" hidden="false" customHeight="false" outlineLevel="0" collapsed="false">
      <c r="A1220" s="513"/>
      <c r="B1220" s="516" t="s">
        <v>1212</v>
      </c>
    </row>
    <row r="1221" customFormat="false" ht="13.8" hidden="false" customHeight="false" outlineLevel="0" collapsed="false">
      <c r="A1221" s="513"/>
      <c r="B1221" s="516" t="s">
        <v>1217</v>
      </c>
    </row>
    <row r="1222" customFormat="false" ht="13.8" hidden="false" customHeight="false" outlineLevel="0" collapsed="false">
      <c r="A1222" s="513"/>
      <c r="B1222" s="516" t="s">
        <v>1221</v>
      </c>
    </row>
    <row r="1223" customFormat="false" ht="13.8" hidden="false" customHeight="false" outlineLevel="0" collapsed="false">
      <c r="A1223" s="513"/>
      <c r="B1223" s="516" t="s">
        <v>1910</v>
      </c>
    </row>
    <row r="1224" customFormat="false" ht="13.8" hidden="false" customHeight="false" outlineLevel="0" collapsed="false">
      <c r="A1224" s="513"/>
      <c r="B1224" s="516" t="s">
        <v>3345</v>
      </c>
    </row>
    <row r="1225" customFormat="false" ht="13.8" hidden="false" customHeight="false" outlineLevel="0" collapsed="false">
      <c r="A1225" s="513"/>
      <c r="B1225" s="516" t="s">
        <v>1913</v>
      </c>
    </row>
    <row r="1226" customFormat="false" ht="13.8" hidden="false" customHeight="false" outlineLevel="0" collapsed="false">
      <c r="A1226" s="513"/>
      <c r="B1226" s="516" t="s">
        <v>1915</v>
      </c>
    </row>
    <row r="1227" customFormat="false" ht="13.8" hidden="false" customHeight="false" outlineLevel="0" collapsed="false">
      <c r="A1227" s="513"/>
      <c r="B1227" s="516" t="s">
        <v>1918</v>
      </c>
    </row>
    <row r="1228" customFormat="false" ht="13.8" hidden="false" customHeight="false" outlineLevel="0" collapsed="false">
      <c r="A1228" s="513"/>
      <c r="B1228" s="516" t="s">
        <v>3494</v>
      </c>
    </row>
    <row r="1229" customFormat="false" ht="13.8" hidden="false" customHeight="false" outlineLevel="0" collapsed="false">
      <c r="A1229" s="513"/>
      <c r="B1229" s="516" t="s">
        <v>3495</v>
      </c>
    </row>
    <row r="1230" customFormat="false" ht="13.8" hidden="false" customHeight="false" outlineLevel="0" collapsed="false">
      <c r="A1230" s="513"/>
      <c r="B1230" s="516" t="s">
        <v>1920</v>
      </c>
    </row>
    <row r="1231" customFormat="false" ht="13.8" hidden="false" customHeight="false" outlineLevel="0" collapsed="false">
      <c r="A1231" s="513"/>
      <c r="B1231" s="516" t="s">
        <v>1922</v>
      </c>
    </row>
    <row r="1232" customFormat="false" ht="13.8" hidden="false" customHeight="false" outlineLevel="0" collapsed="false">
      <c r="A1232" s="513"/>
      <c r="B1232" s="516" t="s">
        <v>2951</v>
      </c>
    </row>
    <row r="1233" customFormat="false" ht="13.8" hidden="false" customHeight="false" outlineLevel="0" collapsed="false">
      <c r="A1233" s="513"/>
      <c r="B1233" s="516" t="s">
        <v>2269</v>
      </c>
    </row>
    <row r="1234" customFormat="false" ht="13.8" hidden="false" customHeight="false" outlineLevel="0" collapsed="false">
      <c r="A1234" s="513"/>
      <c r="B1234" s="516" t="s">
        <v>2271</v>
      </c>
    </row>
    <row r="1235" customFormat="false" ht="13.8" hidden="false" customHeight="false" outlineLevel="0" collapsed="false">
      <c r="A1235" s="513"/>
      <c r="B1235" s="516" t="s">
        <v>398</v>
      </c>
    </row>
    <row r="1236" customFormat="false" ht="13.8" hidden="false" customHeight="false" outlineLevel="0" collapsed="false">
      <c r="A1236" s="513"/>
      <c r="B1236" s="516"/>
    </row>
    <row r="1237" customFormat="false" ht="13.8" hidden="false" customHeight="false" outlineLevel="0" collapsed="false">
      <c r="A1237" s="513"/>
      <c r="B1237" s="516"/>
    </row>
    <row r="1238" customFormat="false" ht="13.8" hidden="false" customHeight="false" outlineLevel="0" collapsed="false">
      <c r="A1238" s="513"/>
      <c r="B1238" s="516"/>
    </row>
    <row r="1239" customFormat="false" ht="13.8" hidden="false" customHeight="false" outlineLevel="0" collapsed="false">
      <c r="A1239" s="513"/>
      <c r="B1239" s="516"/>
    </row>
    <row r="1240" customFormat="false" ht="13.8" hidden="false" customHeight="false" outlineLevel="0" collapsed="false">
      <c r="A1240" s="513"/>
      <c r="B1240" s="516"/>
    </row>
    <row r="1241" customFormat="false" ht="13.8" hidden="false" customHeight="false" outlineLevel="0" collapsed="false">
      <c r="A1241" s="513"/>
      <c r="B1241" s="516"/>
    </row>
    <row r="1242" customFormat="false" ht="13.8" hidden="false" customHeight="false" outlineLevel="0" collapsed="false">
      <c r="A1242" s="513"/>
      <c r="B1242" s="516"/>
    </row>
    <row r="1243" customFormat="false" ht="13.8" hidden="false" customHeight="false" outlineLevel="0" collapsed="false">
      <c r="A1243" s="513"/>
      <c r="B1243" s="516"/>
    </row>
    <row r="1244" customFormat="false" ht="13.8" hidden="false" customHeight="false" outlineLevel="0" collapsed="false">
      <c r="A1244" s="513"/>
      <c r="B1244" s="516"/>
    </row>
    <row r="1245" customFormat="false" ht="13.8" hidden="false" customHeight="false" outlineLevel="0" collapsed="false">
      <c r="A1245" s="513"/>
      <c r="B1245" s="516"/>
    </row>
  </sheetData>
  <sheetProtection sheet="true" objects="true" scenarios="true" selectLockedCells="true" selectUnlockedCells="true"/>
  <mergeCells count="1">
    <mergeCell ref="C4:D4"/>
  </mergeCells>
  <printOptions headings="false" gridLines="false" gridLinesSet="true" horizontalCentered="false" verticalCentered="false"/>
  <pageMargins left="0.45" right="0.479861111111111" top="0.429861111111111" bottom="0.629861111111111" header="0.259722222222222" footer="0.370138888888889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&amp;L&amp;"Sans,Regular"&amp;K000000Arial,Gras italique"IBMR version juin 2002&amp;R&amp;"Sans,Regular"&amp;K000000Arial,Gras italique"CAE - Université de Bourgogne</oddHeader>
    <oddFooter>&amp;L&amp;"Sans,Regular"&amp;K000000 - &amp;A / &amp;D&amp;R&amp;"Sans,Regular"&amp;K000000&amp;P 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2002-08-08T15:29:48Z</dcterms:created>
  <dc:creator>GIS Macrophytes des eaux continentales</dc:creator>
  <dc:description/>
  <dc:language>fr-FR</dc:language>
  <cp:lastModifiedBy>DUPART Christine</cp:lastModifiedBy>
  <cp:lastPrinted>2016-08-02T09:02:37Z</cp:lastPrinted>
  <dcterms:modified xsi:type="dcterms:W3CDTF">2017-03-31T12:04:05Z</dcterms:modified>
  <cp:revision>0</cp:revision>
  <dc:subject/>
  <dc:title>Feuille d'aide au calcul de l'IBMR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