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17</xdr:colOff>
                <xdr:row>1</xdr:row>
                <xdr:rowOff>7</xdr:rowOff>
              </xdr:from>
              <xdr:to>
                <xdr:col>9</xdr:col>
                <xdr:colOff>12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7</xdr:rowOff>
              </xdr:from>
              <xdr:to>
                <xdr:col>13</xdr:col>
                <xdr:colOff>4</xdr:colOff>
                <xdr:row>3</xdr:row>
                <xdr:rowOff>7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<sst xmlns="http://schemas.openxmlformats.org/spreadsheetml/2006/main" count="94" uniqueCount="89">
  <si>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</si>
  <si>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</si>
  <si>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</si>
  <si>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M.GAUTHIER S.RENAHY</t>
  </si>
  <si>
    <t xml:space="preserve">conforme AFNOR T90-395 oct. 2003</t>
  </si>
  <si>
    <t xml:space="preserve">Varèze</t>
  </si>
  <si>
    <t xml:space="preserve">Varèze à Cour et Buis</t>
  </si>
  <si>
    <t xml:space="preserve">06820073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</si>
  <si>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</si>
  <si>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</si>
  <si>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</si>
  <si>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</si>
  <si>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</si>
  <si>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</si>
  <si>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</si>
  <si>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</si>
  <si>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</si>
  <si>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</si>
  <si>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plat courant</t>
  </si>
  <si>
    <t xml:space="preserve">plat lentique</t>
  </si>
  <si>
    <t xml:space="preserve">niv. trophique:</t>
  </si>
  <si>
    <t xml:space="preserve">moyen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</si>
  <si>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</si>
  <si>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</si>
  <si>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</si>
  <si>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</si>
  <si>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</si>
  <si>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</si>
  <si>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</si>
  <si>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</si>
  <si>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</si>
  <si>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</si>
  <si>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</si>
  <si>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</si>
  <si>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</si>
  <si>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</si>
  <si>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</si>
  <si>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</si>
  <si>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</si>
  <si>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</si>
  <si>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</si>
  <si>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</si>
  <si>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</si>
  <si>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</si>
  <si>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</si>
  <si>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</si>
  <si>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</si>
  <si>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</si>
  <si>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</si>
  <si>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</si>
  <si>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</si>
  <si>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</si>
  <si>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</si>
  <si>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</si>
  <si>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</si>
  <si>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</si>
  <si>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</si>
  <si>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</si>
  <si>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</si>
  <si>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</si>
  <si>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</si>
  <si>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</si>
  <si>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</si>
  <si>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</si>
  <si>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</si>
  <si>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</si>
  <si>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</si>
  <si>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</si>
  <si>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</si>
  <si>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</si>
  <si>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</si>
  <si>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</si>
  <si>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</si>
  <si>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</si>
  <si>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</si>
  <si>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</si>
  <si>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</si>
  <si>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</si>
  <si>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</si>
  <si>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MELSPX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</si>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</sst>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VARCO_16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Récap."/><sheetName val="Macro1"/><sheetName val="notice"/><sheetName val="liste reference"/><sheetName val="modele"/><sheetName val="liste codes réf"/></sheetNames><sheetDataSet><sheetData sheetId="0"></sheetData><sheetData sheetId="1"></sheetData><sheetData sheetId="2"></sheetData><sheetData sheetId="3"></sheetData><sheetData sheetId="4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5"></sheetData><sheetData sheetId="6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41806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11.5</v>
      </c>
      <c r="M5" s="53"/>
      <c r="N5" s="54" t="s">
        <v>16</v>
      </c>
      <c r="O5" s="55" t="n">
        <v>8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75</v>
      </c>
      <c r="C7" s="67" t="n">
        <v>25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10.3333333333333</v>
      </c>
      <c r="O8" s="84" t="n">
        <f aca="false">IF(ISERROR(AVERAGE(J23:J82)),"      -",AVERAGE(J23:J82))</f>
        <v>1.33333333333333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0.02</v>
      </c>
      <c r="C9" s="87" t="n">
        <v>0.21</v>
      </c>
      <c r="D9" s="88"/>
      <c r="E9" s="88"/>
      <c r="F9" s="89" t="n">
        <f aca="false">($B9*$B$7+$C9*$C$7)/100</f>
        <v>0.0675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3.68178700572909</v>
      </c>
      <c r="O9" s="84" t="n">
        <f aca="false">IF(ISERROR(STDEVP(J23:J82)),"      -",STDEVP(J23:J82))</f>
        <v>0.471404520791032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6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15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0.02</v>
      </c>
      <c r="C12" s="119" t="n">
        <v>0.21</v>
      </c>
      <c r="D12" s="111"/>
      <c r="E12" s="111"/>
      <c r="F12" s="112" t="n">
        <f aca="false">($B12*$B$7+$C12*$C$7)/100</f>
        <v>0.0675</v>
      </c>
      <c r="G12" s="120"/>
      <c r="H12" s="68"/>
      <c r="I12" s="121" t="s">
        <v>39</v>
      </c>
      <c r="J12" s="121"/>
      <c r="K12" s="115" t="n">
        <f aca="false">COUNTIF($G$23:$G$82,"=ALG")</f>
        <v>3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/>
      <c r="C13" s="119"/>
      <c r="D13" s="111"/>
      <c r="E13" s="111"/>
      <c r="F13" s="112" t="n">
        <f aca="false">($B13*$B$7+$C13*$C$7)/100</f>
        <v>0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0</v>
      </c>
      <c r="L13" s="116"/>
      <c r="M13" s="127" t="s">
        <v>42</v>
      </c>
      <c r="N13" s="128" t="n">
        <f aca="false">COUNTIF(F23:F82,"&gt;0")</f>
        <v>3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3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2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1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0.02</v>
      </c>
      <c r="C17" s="119" t="n">
        <v>0.21</v>
      </c>
      <c r="D17" s="111"/>
      <c r="E17" s="111"/>
      <c r="F17" s="143"/>
      <c r="G17" s="112" t="n">
        <f aca="false">($B17*$B$7+$C17*$C$7)/100</f>
        <v>0.0675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0.0675</v>
      </c>
      <c r="G19" s="156" t="n">
        <f aca="false">SUM(G16:G18)</f>
        <v>0.0675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0.02</v>
      </c>
      <c r="C20" s="166" t="n">
        <f aca="false">SUM(C23:C82)</f>
        <v>0.21</v>
      </c>
      <c r="D20" s="167"/>
      <c r="E20" s="168" t="s">
        <v>54</v>
      </c>
      <c r="F20" s="169" t="n">
        <f aca="false">($B20*$B$7+$C20*$C$7)/100</f>
        <v>0.0675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0.015</v>
      </c>
      <c r="C21" s="179" t="n">
        <f aca="false">C20*C7/100</f>
        <v>0.0525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0.0675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0.01</v>
      </c>
      <c r="C23" s="206" t="n">
        <v>0.01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0.01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6" t="n">
        <f aca="false">IF(ISTEXT(H23),"",(B23*$B$7/100)+(C23*$C$7/100))</f>
        <v>0.01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6</v>
      </c>
      <c r="T23" s="217" t="n">
        <f aca="false">IF(ISERROR(R23*I23*J23),0,R23*I23*J23)</f>
        <v>6</v>
      </c>
      <c r="U23" s="217" t="n">
        <f aca="false">IF(ISERROR(R23*J23),0,R23*J23)</f>
        <v>1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16</v>
      </c>
      <c r="B24" s="224" t="n">
        <v>0.01</v>
      </c>
      <c r="C24" s="225" t="n">
        <v>0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Hildenbrandia sp.</v>
      </c>
      <c r="E24" s="226" t="e">
        <f aca="false">IF(D24="",0,VLOOKUP(D24,D$22:D23,1,0))</f>
        <v>#N/A</v>
      </c>
      <c r="F24" s="227" t="n">
        <f aca="false">($B24*$B$7+$C24*$C$7)/100</f>
        <v>0.0075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15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Hildenbrandia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1157</v>
      </c>
      <c r="Q24" s="216" t="n">
        <f aca="false">IF(ISTEXT(H24),"",(B24*$B$7/100)+(C24*$C$7/100))</f>
        <v>0.0075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15</v>
      </c>
      <c r="T24" s="217" t="n">
        <f aca="false">IF(ISERROR(R24*I24*J24),0,R24*I24*J24)</f>
        <v>30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HILSPX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30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0</v>
      </c>
      <c r="C25" s="225" t="n">
        <v>0.2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Melosira sp.</v>
      </c>
      <c r="E25" s="226" t="e">
        <f aca="false">IF(D25="",0,VLOOKUP(D25,D$22:D24,1,0))</f>
        <v>#N/A</v>
      </c>
      <c r="F25" s="227" t="n">
        <f aca="false">($B25*$B$7+$C25*$C$7)/100</f>
        <v>0.05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10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1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Melosira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8714</v>
      </c>
      <c r="Q25" s="216" t="n">
        <f aca="false">IF(ISTEXT(H25),"",(B25*$B$7/100)+(C25*$C$7/100))</f>
        <v>0.05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10</v>
      </c>
      <c r="T25" s="217" t="n">
        <f aca="false">IF(ISERROR(R25*I25*J25),0,R25*I25*J25)</f>
        <v>10</v>
      </c>
      <c r="U25" s="229" t="n">
        <f aca="false">IF(ISERROR(R25*J25),0,R25*J25)</f>
        <v>1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MELSPX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36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/>
      <c r="B26" s="224"/>
      <c r="C26" s="225"/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/>
      </c>
      <c r="E26" s="226" t="n">
        <f aca="false">IF(D26="",0,VLOOKUP(D26,D$22:D25,1,0))</f>
        <v>0</v>
      </c>
      <c r="F26" s="227" t="n">
        <f aca="false">($B26*$B$7+$C26*$C$7)/100</f>
        <v>0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/>
      </c>
      <c r="H26" s="210" t="str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x</v>
      </c>
      <c r="I26" s="211" t="str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/>
      </c>
      <c r="J26" s="211" t="str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/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/>
      </c>
      <c r="L26" s="228"/>
      <c r="M26" s="228"/>
      <c r="N26" s="228"/>
      <c r="O26" s="214"/>
      <c r="P26" s="215" t="str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/>
      </c>
      <c r="Q26" s="216" t="str">
        <f aca="false">IF(ISTEXT(H26),"",(B26*$B$7/100)+(C26*$C$7/100))</f>
        <v/>
      </c>
      <c r="R26" s="217" t="str">
        <f aca="false">IF(OR(ISTEXT(H26),Q26=0),"",IF(Q26&lt;0.1,1,IF(Q26&lt;1,2,IF(Q26&lt;10,3,IF(Q26&lt;50,4,IF(Q26&gt;=50,5,""))))))</f>
        <v/>
      </c>
      <c r="S26" s="217" t="n">
        <f aca="false">IF(ISERROR(R26*I26),0,R26*I26)</f>
        <v>0</v>
      </c>
      <c r="T26" s="217" t="n">
        <f aca="false">IF(ISERROR(R26*I26*J26),0,R26*I26*J26)</f>
        <v>0</v>
      </c>
      <c r="U26" s="229" t="n">
        <f aca="false">IF(ISERROR(R26*J26),0,R26*J26)</f>
        <v>0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/>
      </c>
      <c r="Z26" s="10" t="str">
        <f aca="false">IF(ISERROR(MATCH(A26,'[2]liste reference'!$A$8:$A$904,0)),IF(ISERROR(MATCH(A26,'[2]liste reference'!$B$8:$B$904,0)),"",(MATCH(A26,'[2]liste reference'!$B$8:$B$904,0))),(MATCH(A26,'[2]liste reference'!$A$8:$A$904,0)))</f>
        <v/>
      </c>
      <c r="AA26" s="221"/>
      <c r="AB26" s="222"/>
      <c r="AC26" s="222"/>
      <c r="BB26" s="10" t="str">
        <f aca="false">IF(A26="","",1)</f>
        <v/>
      </c>
    </row>
    <row r="27" customFormat="false" ht="12.75" hidden="false" customHeight="false" outlineLevel="0" collapsed="false">
      <c r="A27" s="223"/>
      <c r="B27" s="224"/>
      <c r="C27" s="225"/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/>
      </c>
      <c r="E27" s="226" t="n">
        <f aca="false">IF(D27="",0,VLOOKUP(D27,D$22:D26,1,0))</f>
        <v>0</v>
      </c>
      <c r="F27" s="227" t="n">
        <f aca="false">($B27*$B$7+$C27*$C$7)/100</f>
        <v>0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/>
      </c>
      <c r="H27" s="210" t="str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x</v>
      </c>
      <c r="I27" s="211" t="str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/>
      </c>
      <c r="J27" s="211" t="str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/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/>
      </c>
      <c r="L27" s="228"/>
      <c r="M27" s="228"/>
      <c r="N27" s="228"/>
      <c r="O27" s="214"/>
      <c r="P27" s="215" t="str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/>
      </c>
      <c r="Q27" s="216" t="str">
        <f aca="false">IF(ISTEXT(H27),"",(B27*$B$7/100)+(C27*$C$7/100))</f>
        <v/>
      </c>
      <c r="R27" s="217" t="str">
        <f aca="false">IF(OR(ISTEXT(H27),Q27=0),"",IF(Q27&lt;0.1,1,IF(Q27&lt;1,2,IF(Q27&lt;10,3,IF(Q27&lt;50,4,IF(Q27&gt;=50,5,""))))))</f>
        <v/>
      </c>
      <c r="S27" s="217" t="n">
        <f aca="false">IF(ISERROR(R27*I27),0,R27*I27)</f>
        <v>0</v>
      </c>
      <c r="T27" s="217" t="n">
        <f aca="false">IF(ISERROR(R27*I27*J27),0,R27*I27*J27)</f>
        <v>0</v>
      </c>
      <c r="U27" s="229" t="n">
        <f aca="false">IF(ISERROR(R27*J27),0,R27*J27)</f>
        <v>0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/>
      </c>
      <c r="Z27" s="10" t="str">
        <f aca="false">IF(ISERROR(MATCH(A27,'[2]liste reference'!$A$8:$A$904,0)),IF(ISERROR(MATCH(A27,'[2]liste reference'!$B$8:$B$904,0)),"",(MATCH(A27,'[2]liste reference'!$B$8:$B$904,0))),(MATCH(A27,'[2]liste reference'!$A$8:$A$904,0)))</f>
        <v/>
      </c>
      <c r="AA27" s="221"/>
      <c r="AB27" s="222"/>
      <c r="AC27" s="222"/>
      <c r="BB27" s="10" t="str">
        <f aca="false">IF(A27="","",1)</f>
        <v/>
      </c>
    </row>
    <row r="28" customFormat="false" ht="12.75" hidden="false" customHeight="false" outlineLevel="0" collapsed="false">
      <c r="A28" s="223"/>
      <c r="B28" s="224"/>
      <c r="C28" s="225"/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/>
      </c>
      <c r="E28" s="226" t="n">
        <f aca="false">IF(D28="",0,VLOOKUP(D28,D$22:D27,1,0))</f>
        <v>0</v>
      </c>
      <c r="F28" s="227" t="n">
        <f aca="false">($B28*$B$7+$C28*$C$7)/100</f>
        <v>0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/>
      </c>
      <c r="H28" s="210" t="str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x</v>
      </c>
      <c r="I28" s="211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1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/>
      </c>
      <c r="L28" s="228"/>
      <c r="M28" s="228"/>
      <c r="N28" s="228"/>
      <c r="O28" s="214"/>
      <c r="P28" s="215" t="str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/>
      </c>
      <c r="Q28" s="216" t="str">
        <f aca="false">IF(ISTEXT(H28),"",(B28*$B$7/100)+(C28*$C$7/100))</f>
        <v/>
      </c>
      <c r="R28" s="217" t="str">
        <f aca="false">IF(OR(ISTEXT(H28),Q28=0),"",IF(Q28&lt;0.1,1,IF(Q28&lt;1,2,IF(Q28&lt;10,3,IF(Q28&lt;50,4,IF(Q28&gt;=50,5,""))))))</f>
        <v/>
      </c>
      <c r="S28" s="217" t="n">
        <f aca="false">IF(ISERROR(R28*I28),0,R28*I28)</f>
        <v>0</v>
      </c>
      <c r="T28" s="217" t="n">
        <f aca="false">IF(ISERROR(R28*I28*J28),0,R28*I28*J28)</f>
        <v>0</v>
      </c>
      <c r="U28" s="229" t="n">
        <f aca="false">IF(ISERROR(R28*J28),0,R28*J28)</f>
        <v>0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/>
      </c>
      <c r="Z28" s="10" t="str">
        <f aca="false">IF(ISERROR(MATCH(A28,'[2]liste reference'!$A$8:$A$904,0)),IF(ISERROR(MATCH(A28,'[2]liste reference'!$B$8:$B$904,0)),"",(MATCH(A28,'[2]liste reference'!$B$8:$B$904,0))),(MATCH(A28,'[2]liste reference'!$A$8:$A$904,0)))</f>
        <v/>
      </c>
      <c r="AA28" s="221"/>
      <c r="AB28" s="222"/>
      <c r="AC28" s="222"/>
      <c r="BB28" s="10" t="str">
        <f aca="false">IF(A28="","",1)</f>
        <v/>
      </c>
    </row>
    <row r="29" customFormat="false" ht="12.75" hidden="false" customHeight="false" outlineLevel="0" collapsed="false">
      <c r="A29" s="223"/>
      <c r="B29" s="224"/>
      <c r="C29" s="225"/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6" t="n">
        <f aca="false">IF(D29="",0,VLOOKUP(D29,D$22:D28,1,0))</f>
        <v>0</v>
      </c>
      <c r="F29" s="227" t="n">
        <f aca="false">($B29*$B$7+$C29*$C$7)/100</f>
        <v>0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10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11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1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8"/>
      <c r="M29" s="228"/>
      <c r="N29" s="228"/>
      <c r="O29" s="214"/>
      <c r="P29" s="215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6" t="str">
        <f aca="false">IF(ISTEXT(H29),"",(B29*$B$7/100)+(C29*$C$7/100))</f>
        <v/>
      </c>
      <c r="R29" s="217" t="str">
        <f aca="false">IF(OR(ISTEXT(H29),Q29=0),"",IF(Q29&lt;0.1,1,IF(Q29&lt;1,2,IF(Q29&lt;10,3,IF(Q29&lt;50,4,IF(Q29&gt;=50,5,""))))))</f>
        <v/>
      </c>
      <c r="S29" s="217" t="n">
        <f aca="false">IF(ISERROR(R29*I29),0,R29*I29)</f>
        <v>0</v>
      </c>
      <c r="T29" s="217" t="n">
        <f aca="false">IF(ISERROR(R29*I29*J29),0,R29*I29*J29)</f>
        <v>0</v>
      </c>
      <c r="U29" s="229" t="n">
        <f aca="false">IF(ISERROR(R29*J29),0,R29*J29)</f>
        <v>0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21"/>
      <c r="AB29" s="222"/>
      <c r="AC29" s="222"/>
      <c r="BB29" s="10" t="str">
        <f aca="false">IF(A29="","",1)</f>
        <v/>
      </c>
    </row>
    <row r="30" customFormat="false" ht="12.75" hidden="false" customHeight="false" outlineLevel="0" collapsed="false">
      <c r="A30" s="223"/>
      <c r="B30" s="224"/>
      <c r="C30" s="225"/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6" t="n">
        <f aca="false">IF(D30="",0,VLOOKUP(D30,D$22:D29,1,0))</f>
        <v>0</v>
      </c>
      <c r="F30" s="227" t="n">
        <f aca="false">($B30*$B$7+$C30*$C$7)/100</f>
        <v>0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10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1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1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8"/>
      <c r="M30" s="228"/>
      <c r="N30" s="228"/>
      <c r="O30" s="214"/>
      <c r="P30" s="215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6" t="str">
        <f aca="false">IF(ISTEXT(H30),"",(B30*$B$7/100)+(C30*$C$7/100))</f>
        <v/>
      </c>
      <c r="R30" s="217" t="str">
        <f aca="false">IF(OR(ISTEXT(H30),Q30=0),"",IF(Q30&lt;0.1,1,IF(Q30&lt;1,2,IF(Q30&lt;10,3,IF(Q30&lt;50,4,IF(Q30&gt;=50,5,""))))))</f>
        <v/>
      </c>
      <c r="S30" s="217" t="n">
        <f aca="false">IF(ISERROR(R30*I30),0,R30*I30)</f>
        <v>0</v>
      </c>
      <c r="T30" s="217" t="n">
        <f aca="false">IF(ISERROR(R30*I30*J30),0,R30*I30*J30)</f>
        <v>0</v>
      </c>
      <c r="U30" s="229" t="n">
        <f aca="false">IF(ISERROR(R30*J30),0,R30*J30)</f>
        <v>0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1"/>
      <c r="AB30" s="222"/>
      <c r="AC30" s="222"/>
      <c r="BB30" s="10" t="str">
        <f aca="false">IF(A30="","",1)</f>
        <v/>
      </c>
    </row>
    <row r="31" customFormat="false" ht="12.75" hidden="false" customHeight="false" outlineLevel="0" collapsed="false">
      <c r="A31" s="223"/>
      <c r="B31" s="224"/>
      <c r="C31" s="225"/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10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1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1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1"/>
      <c r="AB31" s="222"/>
      <c r="AC31" s="222"/>
      <c r="BB31" s="10" t="str">
        <f aca="false">IF(A31="","",1)</f>
        <v/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10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1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1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0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1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1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0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1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1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0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1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1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0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80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Varèze</v>
      </c>
      <c r="B84" s="259" t="str">
        <f aca="false">C3</f>
        <v>Varèze à Cour et Buis</v>
      </c>
      <c r="C84" s="260" t="n">
        <f aca="false">A4</f>
        <v>41806</v>
      </c>
      <c r="D84" s="261" t="n">
        <f aca="false">IF(ISERROR(SUM($T$23:$T$82)/SUM($U$23:$U$82)),"",SUM($T$23:$T$82)/SUM($U$23:$U$82))</f>
        <v>11.5</v>
      </c>
      <c r="E84" s="262" t="n">
        <f aca="false">N13</f>
        <v>3</v>
      </c>
      <c r="F84" s="259" t="n">
        <f aca="false">N14</f>
        <v>3</v>
      </c>
      <c r="G84" s="259" t="n">
        <f aca="false">N15</f>
        <v>2</v>
      </c>
      <c r="H84" s="259" t="n">
        <f aca="false">N16</f>
        <v>1</v>
      </c>
      <c r="I84" s="259" t="n">
        <f aca="false">N17</f>
        <v>0</v>
      </c>
      <c r="J84" s="263" t="n">
        <f aca="false">N8</f>
        <v>10.3333333333333</v>
      </c>
      <c r="K84" s="261" t="n">
        <f aca="false">N9</f>
        <v>3.68178700572909</v>
      </c>
      <c r="L84" s="262" t="n">
        <f aca="false">N10</f>
        <v>6</v>
      </c>
      <c r="M84" s="262" t="n">
        <f aca="false">N11</f>
        <v>15</v>
      </c>
      <c r="N84" s="261" t="n">
        <f aca="false">O8</f>
        <v>1.33333333333333</v>
      </c>
      <c r="O84" s="261" t="n">
        <f aca="false">O9</f>
        <v>0.471404520791032</v>
      </c>
      <c r="P84" s="262" t="n">
        <f aca="false">O10</f>
        <v>1</v>
      </c>
      <c r="Q84" s="262" t="n">
        <f aca="false">O11</f>
        <v>2</v>
      </c>
      <c r="R84" s="262" t="n">
        <f aca="false">F21</f>
        <v>0.0675</v>
      </c>
      <c r="S84" s="262" t="n">
        <f aca="false">K11</f>
        <v>0</v>
      </c>
      <c r="T84" s="262" t="n">
        <f aca="false">K12</f>
        <v>3</v>
      </c>
      <c r="U84" s="262" t="n">
        <f aca="false">K13</f>
        <v>0</v>
      </c>
      <c r="V84" s="264" t="n">
        <f aca="false">K14</f>
        <v>0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81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82</v>
      </c>
      <c r="R87" s="10"/>
      <c r="S87" s="218" t="n">
        <f aca="false">VLOOKUP(MAX($S$23:$S$82),($S$23:$U$82),1,0)</f>
        <v>15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83</v>
      </c>
      <c r="R88" s="10"/>
      <c r="S88" s="218" t="n">
        <f aca="false">VLOOKUP((S87),($S$23:$U$82),2,0)</f>
        <v>30</v>
      </c>
      <c r="T88" s="10"/>
      <c r="U88" s="10"/>
      <c r="V88" s="10"/>
    </row>
    <row r="89" customFormat="false" ht="12.75" hidden="true" customHeight="false" outlineLevel="0" collapsed="false">
      <c r="Q89" s="10" t="s">
        <v>84</v>
      </c>
      <c r="R89" s="10"/>
      <c r="S89" s="218" t="n">
        <f aca="false">VLOOKUP((S87),($S$23:$U$82),3,0)</f>
        <v>2</v>
      </c>
      <c r="T89" s="10"/>
    </row>
    <row r="90" customFormat="false" ht="12.75" hidden="false" customHeight="false" outlineLevel="0" collapsed="false">
      <c r="Q90" s="10" t="s">
        <v>85</v>
      </c>
      <c r="R90" s="10"/>
      <c r="S90" s="268" t="n">
        <f aca="false">IF(ISERROR(SUM($T$23:$T$82)/SUM($U$23:$U$82)),"",(SUM($T$23:$T$82)-S88)/(SUM($U$23:$U$82)-S89))</f>
        <v>8</v>
      </c>
      <c r="T90" s="10"/>
    </row>
    <row r="91" customFormat="false" ht="12.75" hidden="false" customHeight="false" outlineLevel="0" collapsed="false">
      <c r="Q91" s="217" t="s">
        <v>86</v>
      </c>
      <c r="R91" s="217"/>
      <c r="S91" s="217" t="str">
        <f aca="false">INDEX('[2]liste reference'!$A$8:$A$904,$T$91)</f>
        <v>HILSPX</v>
      </c>
      <c r="T91" s="10" t="n">
        <f aca="false">IF(ISERROR(MATCH($S$93,'[2]liste reference'!$A$8:$A$904,0)),MATCH($S$93,'[2]liste reference'!$B$8:$B$904,0),(MATCH($S$93,'[2]liste reference'!$A$8:$A$904,0)))</f>
        <v>30</v>
      </c>
      <c r="U91" s="257"/>
    </row>
    <row r="92" customFormat="false" ht="12.75" hidden="false" customHeight="false" outlineLevel="0" collapsed="false">
      <c r="Q92" s="10" t="s">
        <v>87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7" t="s">
        <v>88</v>
      </c>
      <c r="R93" s="10"/>
      <c r="S93" s="217" t="str">
        <f aca="false">INDEX($A$23:$A$82,$S$92)</f>
        <v>HILSPX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2014-12-15T10:17:57Z</dcterms:created>
  <dc:creator>Laurent Bourgoin</dc:creator>
  <dc:description/>
  <dc:language>fr-FR</dc:language>
  <cp:lastModifiedBy>Laurent Bourgoin</cp:lastModifiedBy>
  <dcterms:modified xsi:type="dcterms:W3CDTF">2014-12-15T10:18:07Z</dcterms:modified>
  <cp:revision>0</cp:revision>
  <dc:subject/>
  <dc:title/>
</cp:coreProperties>
</file>